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<sst xmlns="http://schemas.openxmlformats.org/spreadsheetml/2006/main" count="855" uniqueCount="302">
  <si>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Abaqulusi(KZN263)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</si>
  <si>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</si>
  <si>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</si>
  <si>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</si>
  <si>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</si>
  <si>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</si>
  <si>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</si>
  <si>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</si>
  <si>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</si>
  <si>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</si>
  <si>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</si>
  <si>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</si>
  <si>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</si>
  <si>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</si>
  <si>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</si>
  <si>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</si>
  <si>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</si>
  <si>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</si>
  <si>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</si>
  <si>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</si>
  <si>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</si>
  <si>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</si>
  <si>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</si>
  <si>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</si>
  <si>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</si>
  <si>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</si>
  <si>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</si>
  <si>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</si>
  <si>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</si>
  <si>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</si>
  <si>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</si>
  <si>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</si>
  <si>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</si>
  <si>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</si>
  <si>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</si>
  <si>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</si>
  <si>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</si>
  <si>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</si>
  <si>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</si>
  <si>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</si>
  <si>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</si>
  <si>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</si>
  <si>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</si>
  <si>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</si>
  <si>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</si>
  <si>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</si>
  <si>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</si>
  <si>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</si>
  <si>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</si>
  <si>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</si>
  <si>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</si>
  <si>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</si>
  <si>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</si>
  <si>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</si>
  <si>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</si>
  <si>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</si>
  <si>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</si>
  <si>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</si>
  <si>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</si>
  <si>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</si>
  <si>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</si>
  <si>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</si>
  <si>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</si>
  <si>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</si>
  <si>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</si>
  <si>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</si>
  <si>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</si>
  <si>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</si>
  <si>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</si>
  <si>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</si>
  <si>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Abaqulusi(KZN263)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</si>
  <si>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</si>
  <si>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</si>
  <si>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</si>
  <si>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</si>
  <si>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</si>
  <si>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</si>
  <si>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</si>
  <si>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</si>
  <si>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</si>
  <si>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</si>
  <si>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</si>
  <si>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</si>
  <si>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</si>
  <si>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</si>
  <si>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</si>
  <si>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</si>
  <si>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</si>
  <si>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</si>
  <si>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</si>
  <si>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</si>
  <si>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</si>
  <si>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</si>
  <si>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</si>
  <si>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</si>
  <si>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</si>
  <si>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</si>
  <si>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</si>
  <si>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</si>
  <si>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</si>
  <si>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Abaqulusi(KZN263)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</si>
  <si>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</si>
  <si>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</si>
  <si>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</si>
  <si>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</si>
  <si>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</si>
  <si>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</si>
  <si>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</si>
  <si>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</si>
  <si>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</si>
  <si>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</si>
  <si>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</si>
  <si>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</si>
  <si>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</si>
  <si>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</si>
  <si>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</si>
  <si>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</si>
  <si>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</si>
  <si>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</si>
  <si>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</si>
  <si>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</si>
  <si>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</si>
  <si>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</si>
  <si>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</si>
  <si>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</si>
  <si>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</si>
  <si>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</si>
  <si>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</si>
  <si>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</si>
  <si>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Abaqulusi(KZN263)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</si>
  <si>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</si>
  <si>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</si>
  <si>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</si>
  <si>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</si>
  <si>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</si>
  <si>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</si>
  <si>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</si>
  <si>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</si>
  <si>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</si>
  <si>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</si>
  <si>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Abaqulusi(KZN263)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</si>
  <si>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</si>
  <si>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</si>
  <si>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</si>
  <si>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</si>
  <si>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</si>
  <si>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</si>
  <si>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</si>
  <si>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</si>
  <si>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</si>
  <si>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</si>
  <si>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</si>
  <si>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</si>
  <si>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</si>
  <si>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</si>
  <si>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</si>
  <si>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</si>
  <si>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</si>
  <si>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</si>
  <si>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</si>
  <si>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</si>
  <si>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</si>
  <si>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</si>
  <si>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</si>
  <si>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</si>
  <si>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</si>
  <si>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</si>
  <si>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</si>
  <si>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</si>
  <si>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</si>
  <si>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</si>
  <si>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</si>
  <si>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</si>
  <si>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</si>
  <si>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Abaqulusi(KZN263)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</si>
  <si>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</si>
  <si>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</si>
  <si>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</si>
  <si>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</si>
  <si>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</si>
  <si>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</si>
  <si>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</si>
  <si>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</si>
  <si>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</si>
  <si>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</si>
  <si>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</si>
  <si>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</si>
  <si>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</si>
  <si>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</si>
  <si>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</si>
  <si>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</si>
  <si>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</si>
  <si>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</si>
  <si>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</si>
  <si>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</si>
  <si>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</si>
  <si>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</si>
  <si>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</si>
  <si>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</si>
  <si>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</si>
  <si>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</si>
  <si>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Abaqulusi(KZN263)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</si>
  <si>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</si>
  <si>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</si>
  <si>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</si>
  <si>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</si>
  <si>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</si>
  <si>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</si>
  <si>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</si>
  <si>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</si>
  <si>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</si>
  <si>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</si>
  <si>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</si>
  <si>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</si>
  <si>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</si>
  <si>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</si>
  <si>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</si>
  <si>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</si>
  <si>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</si>
  <si>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</si>
  <si>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</si>
  <si>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</si>
  <si>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</si>
  <si>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</si>
  <si>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</si>
  <si>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</si>
  <si>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Abaqulusi(KZN263)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</si>
  <si>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</si>
  <si>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</si>
  <si>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</si>
  <si>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</si>
  <si>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</si>
  <si>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</si>
  <si>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</si>
  <si>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</si>
  <si>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</si>
  <si>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</si>
  <si>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</si>
  <si>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</si>
  <si>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</si>
  <si>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</si>
  <si>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</si>
  <si>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</si>
  <si>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</si>
  <si>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</si>
  <si>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</si>
  <si>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</si>
  <si>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</si>
  <si>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</si>
  <si>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</si>
  <si>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</si>
  <si>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</si>
  <si>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</si>
  <si>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</si>
  <si>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</si>
  <si>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</si>
  <si>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</si>
  <si>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</si>
  <si>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</si>
  <si>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</si>
  <si>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</si>
  <si>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</si>
  <si>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Abaqulusi(KZN263)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</si>
  <si>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</si>
  <si>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</si>
  <si>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Abaqulusi(KZN263)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</si>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</sst>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I17" sqref="I17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51149862</v>
      </c>
      <c r="C5" s="19">
        <v>0</v>
      </c>
      <c r="D5" s="59">
        <v>57050000</v>
      </c>
      <c r="E5" s="60">
        <v>57050000</v>
      </c>
      <c r="F5" s="60">
        <v>4693147</v>
      </c>
      <c r="G5" s="60">
        <v>4490175</v>
      </c>
      <c r="H5" s="60">
        <v>4652342</v>
      </c>
      <c r="I5" s="60">
        <v>13835664</v>
      </c>
      <c r="J5" s="60">
        <v>4732660</v>
      </c>
      <c r="K5" s="60">
        <v>4708842</v>
      </c>
      <c r="L5" s="60">
        <v>4709883</v>
      </c>
      <c r="M5" s="60">
        <v>14151385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27987049</v>
      </c>
      <c r="W5" s="60">
        <v>27306768</v>
      </c>
      <c r="X5" s="60">
        <v>680281</v>
      </c>
      <c r="Y5" s="61">
        <v>2.49</v>
      </c>
      <c r="Z5" s="62">
        <v>57050000</v>
      </c>
    </row>
    <row r="6" spans="1:26" ht="13.5">
      <c r="A6" s="58" t="s">
        <v>32</v>
      </c>
      <c r="B6" s="19">
        <v>210351306</v>
      </c>
      <c r="C6" s="19">
        <v>0</v>
      </c>
      <c r="D6" s="59">
        <v>239984190</v>
      </c>
      <c r="E6" s="60">
        <v>239984190</v>
      </c>
      <c r="F6" s="60">
        <v>18586145</v>
      </c>
      <c r="G6" s="60">
        <v>19063219</v>
      </c>
      <c r="H6" s="60">
        <v>29105132</v>
      </c>
      <c r="I6" s="60">
        <v>66754496</v>
      </c>
      <c r="J6" s="60">
        <v>18733976</v>
      </c>
      <c r="K6" s="60">
        <v>18479968</v>
      </c>
      <c r="L6" s="60">
        <v>18438066</v>
      </c>
      <c r="M6" s="60">
        <v>55652010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122406506</v>
      </c>
      <c r="W6" s="60">
        <v>116778648</v>
      </c>
      <c r="X6" s="60">
        <v>5627858</v>
      </c>
      <c r="Y6" s="61">
        <v>4.82</v>
      </c>
      <c r="Z6" s="62">
        <v>239984190</v>
      </c>
    </row>
    <row r="7" spans="1:26" ht="13.5">
      <c r="A7" s="58" t="s">
        <v>33</v>
      </c>
      <c r="B7" s="19">
        <v>4369190</v>
      </c>
      <c r="C7" s="19">
        <v>0</v>
      </c>
      <c r="D7" s="59">
        <v>4254390</v>
      </c>
      <c r="E7" s="60">
        <v>4254390</v>
      </c>
      <c r="F7" s="60">
        <v>43366</v>
      </c>
      <c r="G7" s="60">
        <v>57657</v>
      </c>
      <c r="H7" s="60">
        <v>386412</v>
      </c>
      <c r="I7" s="60">
        <v>487435</v>
      </c>
      <c r="J7" s="60">
        <v>276856</v>
      </c>
      <c r="K7" s="60">
        <v>193230</v>
      </c>
      <c r="L7" s="60">
        <v>130797</v>
      </c>
      <c r="M7" s="60">
        <v>600883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1088318</v>
      </c>
      <c r="W7" s="60">
        <v>1980000</v>
      </c>
      <c r="X7" s="60">
        <v>-891682</v>
      </c>
      <c r="Y7" s="61">
        <v>-45.03</v>
      </c>
      <c r="Z7" s="62">
        <v>4254390</v>
      </c>
    </row>
    <row r="8" spans="1:26" ht="13.5">
      <c r="A8" s="58" t="s">
        <v>34</v>
      </c>
      <c r="B8" s="19">
        <v>133144804</v>
      </c>
      <c r="C8" s="19">
        <v>0</v>
      </c>
      <c r="D8" s="59">
        <v>106545000</v>
      </c>
      <c r="E8" s="60">
        <v>106545000</v>
      </c>
      <c r="F8" s="60">
        <v>37776000</v>
      </c>
      <c r="G8" s="60">
        <v>62</v>
      </c>
      <c r="H8" s="60">
        <v>0</v>
      </c>
      <c r="I8" s="60">
        <v>37776062</v>
      </c>
      <c r="J8" s="60">
        <v>0</v>
      </c>
      <c r="K8" s="60">
        <v>2826000</v>
      </c>
      <c r="L8" s="60">
        <v>31962000</v>
      </c>
      <c r="M8" s="60">
        <v>34788000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72564062</v>
      </c>
      <c r="W8" s="60">
        <v>74733666</v>
      </c>
      <c r="X8" s="60">
        <v>-2169604</v>
      </c>
      <c r="Y8" s="61">
        <v>-2.9</v>
      </c>
      <c r="Z8" s="62">
        <v>106545000</v>
      </c>
    </row>
    <row r="9" spans="1:26" ht="13.5">
      <c r="A9" s="58" t="s">
        <v>35</v>
      </c>
      <c r="B9" s="19">
        <v>57787428</v>
      </c>
      <c r="C9" s="19">
        <v>0</v>
      </c>
      <c r="D9" s="59">
        <v>12176330</v>
      </c>
      <c r="E9" s="60">
        <v>12176330</v>
      </c>
      <c r="F9" s="60">
        <v>911720</v>
      </c>
      <c r="G9" s="60">
        <v>932429</v>
      </c>
      <c r="H9" s="60">
        <v>497580</v>
      </c>
      <c r="I9" s="60">
        <v>2341729</v>
      </c>
      <c r="J9" s="60">
        <v>828939</v>
      </c>
      <c r="K9" s="60">
        <v>720777</v>
      </c>
      <c r="L9" s="60">
        <v>606155</v>
      </c>
      <c r="M9" s="60">
        <v>2155871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4497600</v>
      </c>
      <c r="W9" s="60">
        <v>5881806</v>
      </c>
      <c r="X9" s="60">
        <v>-1384206</v>
      </c>
      <c r="Y9" s="61">
        <v>-23.53</v>
      </c>
      <c r="Z9" s="62">
        <v>12176330</v>
      </c>
    </row>
    <row r="10" spans="1:26" ht="25.5">
      <c r="A10" s="63" t="s">
        <v>277</v>
      </c>
      <c r="B10" s="64">
        <f>SUM(B5:B9)</f>
        <v>456802590</v>
      </c>
      <c r="C10" s="64">
        <f>SUM(C5:C9)</f>
        <v>0</v>
      </c>
      <c r="D10" s="65">
        <f aca="true" t="shared" si="0" ref="D10:Z10">SUM(D5:D9)</f>
        <v>420009910</v>
      </c>
      <c r="E10" s="66">
        <f t="shared" si="0"/>
        <v>420009910</v>
      </c>
      <c r="F10" s="66">
        <f t="shared" si="0"/>
        <v>62010378</v>
      </c>
      <c r="G10" s="66">
        <f t="shared" si="0"/>
        <v>24543542</v>
      </c>
      <c r="H10" s="66">
        <f t="shared" si="0"/>
        <v>34641466</v>
      </c>
      <c r="I10" s="66">
        <f t="shared" si="0"/>
        <v>121195386</v>
      </c>
      <c r="J10" s="66">
        <f t="shared" si="0"/>
        <v>24572431</v>
      </c>
      <c r="K10" s="66">
        <f t="shared" si="0"/>
        <v>26928817</v>
      </c>
      <c r="L10" s="66">
        <f t="shared" si="0"/>
        <v>55846901</v>
      </c>
      <c r="M10" s="66">
        <f t="shared" si="0"/>
        <v>107348149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228543535</v>
      </c>
      <c r="W10" s="66">
        <f t="shared" si="0"/>
        <v>226680888</v>
      </c>
      <c r="X10" s="66">
        <f t="shared" si="0"/>
        <v>1862647</v>
      </c>
      <c r="Y10" s="67">
        <f>+IF(W10&lt;&gt;0,(X10/W10)*100,0)</f>
        <v>0.8217044747063106</v>
      </c>
      <c r="Z10" s="68">
        <f t="shared" si="0"/>
        <v>420009910</v>
      </c>
    </row>
    <row r="11" spans="1:26" ht="13.5">
      <c r="A11" s="58" t="s">
        <v>37</v>
      </c>
      <c r="B11" s="19">
        <v>103550508</v>
      </c>
      <c r="C11" s="19">
        <v>0</v>
      </c>
      <c r="D11" s="59">
        <v>110424220</v>
      </c>
      <c r="E11" s="60">
        <v>110424220</v>
      </c>
      <c r="F11" s="60">
        <v>8319063</v>
      </c>
      <c r="G11" s="60">
        <v>8747868</v>
      </c>
      <c r="H11" s="60">
        <v>9062918</v>
      </c>
      <c r="I11" s="60">
        <v>26129849</v>
      </c>
      <c r="J11" s="60">
        <v>8573359</v>
      </c>
      <c r="K11" s="60">
        <v>13146139</v>
      </c>
      <c r="L11" s="60">
        <v>9376615</v>
      </c>
      <c r="M11" s="60">
        <v>31096113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57225962</v>
      </c>
      <c r="W11" s="60">
        <v>59459077</v>
      </c>
      <c r="X11" s="60">
        <v>-2233115</v>
      </c>
      <c r="Y11" s="61">
        <v>-3.76</v>
      </c>
      <c r="Z11" s="62">
        <v>110424220</v>
      </c>
    </row>
    <row r="12" spans="1:26" ht="13.5">
      <c r="A12" s="58" t="s">
        <v>38</v>
      </c>
      <c r="B12" s="19">
        <v>13981114</v>
      </c>
      <c r="C12" s="19">
        <v>0</v>
      </c>
      <c r="D12" s="59">
        <v>15495110</v>
      </c>
      <c r="E12" s="60">
        <v>15495110</v>
      </c>
      <c r="F12" s="60">
        <v>1112526</v>
      </c>
      <c r="G12" s="60">
        <v>1177485</v>
      </c>
      <c r="H12" s="60">
        <v>1081148</v>
      </c>
      <c r="I12" s="60">
        <v>3371159</v>
      </c>
      <c r="J12" s="60">
        <v>1196228</v>
      </c>
      <c r="K12" s="60">
        <v>1173498</v>
      </c>
      <c r="L12" s="60">
        <v>1239438</v>
      </c>
      <c r="M12" s="60">
        <v>3609164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6980323</v>
      </c>
      <c r="W12" s="60">
        <v>7164408</v>
      </c>
      <c r="X12" s="60">
        <v>-184085</v>
      </c>
      <c r="Y12" s="61">
        <v>-2.57</v>
      </c>
      <c r="Z12" s="62">
        <v>15495110</v>
      </c>
    </row>
    <row r="13" spans="1:26" ht="13.5">
      <c r="A13" s="58" t="s">
        <v>278</v>
      </c>
      <c r="B13" s="19">
        <v>88587974</v>
      </c>
      <c r="C13" s="19">
        <v>0</v>
      </c>
      <c r="D13" s="59">
        <v>20769520</v>
      </c>
      <c r="E13" s="60">
        <v>20769520</v>
      </c>
      <c r="F13" s="60">
        <v>1730794</v>
      </c>
      <c r="G13" s="60">
        <v>1730794</v>
      </c>
      <c r="H13" s="60">
        <v>1730794</v>
      </c>
      <c r="I13" s="60">
        <v>5192382</v>
      </c>
      <c r="J13" s="60">
        <v>1730794</v>
      </c>
      <c r="K13" s="60">
        <v>1730794</v>
      </c>
      <c r="L13" s="60">
        <v>1730794</v>
      </c>
      <c r="M13" s="60">
        <v>5192382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10384764</v>
      </c>
      <c r="W13" s="60">
        <v>10384998</v>
      </c>
      <c r="X13" s="60">
        <v>-234</v>
      </c>
      <c r="Y13" s="61">
        <v>0</v>
      </c>
      <c r="Z13" s="62">
        <v>20769520</v>
      </c>
    </row>
    <row r="14" spans="1:26" ht="13.5">
      <c r="A14" s="58" t="s">
        <v>40</v>
      </c>
      <c r="B14" s="19">
        <v>874335</v>
      </c>
      <c r="C14" s="19">
        <v>0</v>
      </c>
      <c r="D14" s="59">
        <v>0</v>
      </c>
      <c r="E14" s="60">
        <v>0</v>
      </c>
      <c r="F14" s="60">
        <v>0</v>
      </c>
      <c r="G14" s="60">
        <v>632621</v>
      </c>
      <c r="H14" s="60">
        <v>-632621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123507126</v>
      </c>
      <c r="C15" s="19">
        <v>0</v>
      </c>
      <c r="D15" s="59">
        <v>172959470</v>
      </c>
      <c r="E15" s="60">
        <v>172959470</v>
      </c>
      <c r="F15" s="60">
        <v>166887</v>
      </c>
      <c r="G15" s="60">
        <v>17527847</v>
      </c>
      <c r="H15" s="60">
        <v>15917795</v>
      </c>
      <c r="I15" s="60">
        <v>33612529</v>
      </c>
      <c r="J15" s="60">
        <v>13158805</v>
      </c>
      <c r="K15" s="60">
        <v>11339758</v>
      </c>
      <c r="L15" s="60">
        <v>11326785</v>
      </c>
      <c r="M15" s="60">
        <v>35825348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69437877</v>
      </c>
      <c r="W15" s="60">
        <v>94137944</v>
      </c>
      <c r="X15" s="60">
        <v>-24700067</v>
      </c>
      <c r="Y15" s="61">
        <v>-26.24</v>
      </c>
      <c r="Z15" s="62">
        <v>172959470</v>
      </c>
    </row>
    <row r="16" spans="1:26" ht="13.5">
      <c r="A16" s="69" t="s">
        <v>42</v>
      </c>
      <c r="B16" s="19">
        <v>52171213</v>
      </c>
      <c r="C16" s="19">
        <v>0</v>
      </c>
      <c r="D16" s="59">
        <v>12725570</v>
      </c>
      <c r="E16" s="60">
        <v>12725570</v>
      </c>
      <c r="F16" s="60">
        <v>878557</v>
      </c>
      <c r="G16" s="60">
        <v>1178989</v>
      </c>
      <c r="H16" s="60">
        <v>1135528</v>
      </c>
      <c r="I16" s="60">
        <v>3193074</v>
      </c>
      <c r="J16" s="60">
        <v>1239513</v>
      </c>
      <c r="K16" s="60">
        <v>1455753</v>
      </c>
      <c r="L16" s="60">
        <v>1033111</v>
      </c>
      <c r="M16" s="60">
        <v>3728377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6921451</v>
      </c>
      <c r="W16" s="60">
        <v>6145500</v>
      </c>
      <c r="X16" s="60">
        <v>775951</v>
      </c>
      <c r="Y16" s="61">
        <v>12.63</v>
      </c>
      <c r="Z16" s="62">
        <v>12725570</v>
      </c>
    </row>
    <row r="17" spans="1:26" ht="13.5">
      <c r="A17" s="58" t="s">
        <v>43</v>
      </c>
      <c r="B17" s="19">
        <v>101160188</v>
      </c>
      <c r="C17" s="19">
        <v>0</v>
      </c>
      <c r="D17" s="59">
        <v>117960480</v>
      </c>
      <c r="E17" s="60">
        <v>117960480</v>
      </c>
      <c r="F17" s="60">
        <v>7866872</v>
      </c>
      <c r="G17" s="60">
        <v>1629124</v>
      </c>
      <c r="H17" s="60">
        <v>15460183</v>
      </c>
      <c r="I17" s="60">
        <v>24956179</v>
      </c>
      <c r="J17" s="60">
        <v>8055868</v>
      </c>
      <c r="K17" s="60">
        <v>8737791</v>
      </c>
      <c r="L17" s="60">
        <v>9555134</v>
      </c>
      <c r="M17" s="60">
        <v>26348793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51304972</v>
      </c>
      <c r="W17" s="60">
        <v>38414494</v>
      </c>
      <c r="X17" s="60">
        <v>12890478</v>
      </c>
      <c r="Y17" s="61">
        <v>33.56</v>
      </c>
      <c r="Z17" s="62">
        <v>117960480</v>
      </c>
    </row>
    <row r="18" spans="1:26" ht="13.5">
      <c r="A18" s="70" t="s">
        <v>44</v>
      </c>
      <c r="B18" s="71">
        <f>SUM(B11:B17)</f>
        <v>483832458</v>
      </c>
      <c r="C18" s="71">
        <f>SUM(C11:C17)</f>
        <v>0</v>
      </c>
      <c r="D18" s="72">
        <f aca="true" t="shared" si="1" ref="D18:Z18">SUM(D11:D17)</f>
        <v>450334370</v>
      </c>
      <c r="E18" s="73">
        <f t="shared" si="1"/>
        <v>450334370</v>
      </c>
      <c r="F18" s="73">
        <f t="shared" si="1"/>
        <v>20074699</v>
      </c>
      <c r="G18" s="73">
        <f t="shared" si="1"/>
        <v>32624728</v>
      </c>
      <c r="H18" s="73">
        <f t="shared" si="1"/>
        <v>43755745</v>
      </c>
      <c r="I18" s="73">
        <f t="shared" si="1"/>
        <v>96455172</v>
      </c>
      <c r="J18" s="73">
        <f t="shared" si="1"/>
        <v>33954567</v>
      </c>
      <c r="K18" s="73">
        <f t="shared" si="1"/>
        <v>37583733</v>
      </c>
      <c r="L18" s="73">
        <f t="shared" si="1"/>
        <v>34261877</v>
      </c>
      <c r="M18" s="73">
        <f t="shared" si="1"/>
        <v>105800177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202255349</v>
      </c>
      <c r="W18" s="73">
        <f t="shared" si="1"/>
        <v>215706421</v>
      </c>
      <c r="X18" s="73">
        <f t="shared" si="1"/>
        <v>-13451072</v>
      </c>
      <c r="Y18" s="67">
        <f>+IF(W18&lt;&gt;0,(X18/W18)*100,0)</f>
        <v>-6.235823642913254</v>
      </c>
      <c r="Z18" s="74">
        <f t="shared" si="1"/>
        <v>450334370</v>
      </c>
    </row>
    <row r="19" spans="1:26" ht="13.5">
      <c r="A19" s="70" t="s">
        <v>45</v>
      </c>
      <c r="B19" s="75">
        <f>+B10-B18</f>
        <v>-27029868</v>
      </c>
      <c r="C19" s="75">
        <f>+C10-C18</f>
        <v>0</v>
      </c>
      <c r="D19" s="76">
        <f aca="true" t="shared" si="2" ref="D19:Z19">+D10-D18</f>
        <v>-30324460</v>
      </c>
      <c r="E19" s="77">
        <f t="shared" si="2"/>
        <v>-30324460</v>
      </c>
      <c r="F19" s="77">
        <f t="shared" si="2"/>
        <v>41935679</v>
      </c>
      <c r="G19" s="77">
        <f t="shared" si="2"/>
        <v>-8081186</v>
      </c>
      <c r="H19" s="77">
        <f t="shared" si="2"/>
        <v>-9114279</v>
      </c>
      <c r="I19" s="77">
        <f t="shared" si="2"/>
        <v>24740214</v>
      </c>
      <c r="J19" s="77">
        <f t="shared" si="2"/>
        <v>-9382136</v>
      </c>
      <c r="K19" s="77">
        <f t="shared" si="2"/>
        <v>-10654916</v>
      </c>
      <c r="L19" s="77">
        <f t="shared" si="2"/>
        <v>21585024</v>
      </c>
      <c r="M19" s="77">
        <f t="shared" si="2"/>
        <v>1547972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26288186</v>
      </c>
      <c r="W19" s="77">
        <f>IF(E10=E18,0,W10-W18)</f>
        <v>10974467</v>
      </c>
      <c r="X19" s="77">
        <f t="shared" si="2"/>
        <v>15313719</v>
      </c>
      <c r="Y19" s="78">
        <f>+IF(W19&lt;&gt;0,(X19/W19)*100,0)</f>
        <v>139.53952387847173</v>
      </c>
      <c r="Z19" s="79">
        <f t="shared" si="2"/>
        <v>-30324460</v>
      </c>
    </row>
    <row r="20" spans="1:26" ht="13.5">
      <c r="A20" s="58" t="s">
        <v>46</v>
      </c>
      <c r="B20" s="19">
        <v>29906643</v>
      </c>
      <c r="C20" s="19">
        <v>0</v>
      </c>
      <c r="D20" s="59">
        <v>49182000</v>
      </c>
      <c r="E20" s="60">
        <v>49182000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31772000</v>
      </c>
      <c r="X20" s="60">
        <v>-31772000</v>
      </c>
      <c r="Y20" s="61">
        <v>-100</v>
      </c>
      <c r="Z20" s="62">
        <v>49182000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2876775</v>
      </c>
      <c r="C22" s="86">
        <f>SUM(C19:C21)</f>
        <v>0</v>
      </c>
      <c r="D22" s="87">
        <f aca="true" t="shared" si="3" ref="D22:Z22">SUM(D19:D21)</f>
        <v>18857540</v>
      </c>
      <c r="E22" s="88">
        <f t="shared" si="3"/>
        <v>18857540</v>
      </c>
      <c r="F22" s="88">
        <f t="shared" si="3"/>
        <v>41935679</v>
      </c>
      <c r="G22" s="88">
        <f t="shared" si="3"/>
        <v>-8081186</v>
      </c>
      <c r="H22" s="88">
        <f t="shared" si="3"/>
        <v>-9114279</v>
      </c>
      <c r="I22" s="88">
        <f t="shared" si="3"/>
        <v>24740214</v>
      </c>
      <c r="J22" s="88">
        <f t="shared" si="3"/>
        <v>-9382136</v>
      </c>
      <c r="K22" s="88">
        <f t="shared" si="3"/>
        <v>-10654916</v>
      </c>
      <c r="L22" s="88">
        <f t="shared" si="3"/>
        <v>21585024</v>
      </c>
      <c r="M22" s="88">
        <f t="shared" si="3"/>
        <v>1547972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26288186</v>
      </c>
      <c r="W22" s="88">
        <f t="shared" si="3"/>
        <v>42746467</v>
      </c>
      <c r="X22" s="88">
        <f t="shared" si="3"/>
        <v>-16458281</v>
      </c>
      <c r="Y22" s="89">
        <f>+IF(W22&lt;&gt;0,(X22/W22)*100,0)</f>
        <v>-38.50208486235833</v>
      </c>
      <c r="Z22" s="90">
        <f t="shared" si="3"/>
        <v>18857540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2876775</v>
      </c>
      <c r="C24" s="75">
        <f>SUM(C22:C23)</f>
        <v>0</v>
      </c>
      <c r="D24" s="76">
        <f aca="true" t="shared" si="4" ref="D24:Z24">SUM(D22:D23)</f>
        <v>18857540</v>
      </c>
      <c r="E24" s="77">
        <f t="shared" si="4"/>
        <v>18857540</v>
      </c>
      <c r="F24" s="77">
        <f t="shared" si="4"/>
        <v>41935679</v>
      </c>
      <c r="G24" s="77">
        <f t="shared" si="4"/>
        <v>-8081186</v>
      </c>
      <c r="H24" s="77">
        <f t="shared" si="4"/>
        <v>-9114279</v>
      </c>
      <c r="I24" s="77">
        <f t="shared" si="4"/>
        <v>24740214</v>
      </c>
      <c r="J24" s="77">
        <f t="shared" si="4"/>
        <v>-9382136</v>
      </c>
      <c r="K24" s="77">
        <f t="shared" si="4"/>
        <v>-10654916</v>
      </c>
      <c r="L24" s="77">
        <f t="shared" si="4"/>
        <v>21585024</v>
      </c>
      <c r="M24" s="77">
        <f t="shared" si="4"/>
        <v>1547972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26288186</v>
      </c>
      <c r="W24" s="77">
        <f t="shared" si="4"/>
        <v>42746467</v>
      </c>
      <c r="X24" s="77">
        <f t="shared" si="4"/>
        <v>-16458281</v>
      </c>
      <c r="Y24" s="78">
        <f>+IF(W24&lt;&gt;0,(X24/W24)*100,0)</f>
        <v>-38.50208486235833</v>
      </c>
      <c r="Z24" s="79">
        <f t="shared" si="4"/>
        <v>18857540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29807588</v>
      </c>
      <c r="C27" s="22">
        <v>0</v>
      </c>
      <c r="D27" s="99">
        <v>54413920</v>
      </c>
      <c r="E27" s="100">
        <v>54413920</v>
      </c>
      <c r="F27" s="100">
        <v>3864830</v>
      </c>
      <c r="G27" s="100">
        <v>473838</v>
      </c>
      <c r="H27" s="100">
        <v>2109448</v>
      </c>
      <c r="I27" s="100">
        <v>6448116</v>
      </c>
      <c r="J27" s="100">
        <v>10030284</v>
      </c>
      <c r="K27" s="100">
        <v>0</v>
      </c>
      <c r="L27" s="100">
        <v>3461</v>
      </c>
      <c r="M27" s="100">
        <v>10033745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16481861</v>
      </c>
      <c r="W27" s="100">
        <v>27206960</v>
      </c>
      <c r="X27" s="100">
        <v>-10725099</v>
      </c>
      <c r="Y27" s="101">
        <v>-39.42</v>
      </c>
      <c r="Z27" s="102">
        <v>54413920</v>
      </c>
    </row>
    <row r="28" spans="1:26" ht="13.5">
      <c r="A28" s="103" t="s">
        <v>46</v>
      </c>
      <c r="B28" s="19">
        <v>28453532</v>
      </c>
      <c r="C28" s="19">
        <v>0</v>
      </c>
      <c r="D28" s="59">
        <v>43158000</v>
      </c>
      <c r="E28" s="60">
        <v>43158000</v>
      </c>
      <c r="F28" s="60">
        <v>3864830</v>
      </c>
      <c r="G28" s="60">
        <v>466049</v>
      </c>
      <c r="H28" s="60">
        <v>2099091</v>
      </c>
      <c r="I28" s="60">
        <v>6429970</v>
      </c>
      <c r="J28" s="60">
        <v>9814798</v>
      </c>
      <c r="K28" s="60">
        <v>0</v>
      </c>
      <c r="L28" s="60">
        <v>0</v>
      </c>
      <c r="M28" s="60">
        <v>9814798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16244768</v>
      </c>
      <c r="W28" s="60">
        <v>21579000</v>
      </c>
      <c r="X28" s="60">
        <v>-5334232</v>
      </c>
      <c r="Y28" s="61">
        <v>-24.72</v>
      </c>
      <c r="Z28" s="62">
        <v>43158000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1354056</v>
      </c>
      <c r="C31" s="19">
        <v>0</v>
      </c>
      <c r="D31" s="59">
        <v>11255920</v>
      </c>
      <c r="E31" s="60">
        <v>11255920</v>
      </c>
      <c r="F31" s="60">
        <v>0</v>
      </c>
      <c r="G31" s="60">
        <v>7789</v>
      </c>
      <c r="H31" s="60">
        <v>10357</v>
      </c>
      <c r="I31" s="60">
        <v>18146</v>
      </c>
      <c r="J31" s="60">
        <v>215486</v>
      </c>
      <c r="K31" s="60">
        <v>0</v>
      </c>
      <c r="L31" s="60">
        <v>3461</v>
      </c>
      <c r="M31" s="60">
        <v>218947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237093</v>
      </c>
      <c r="W31" s="60">
        <v>5627960</v>
      </c>
      <c r="X31" s="60">
        <v>-5390867</v>
      </c>
      <c r="Y31" s="61">
        <v>-95.79</v>
      </c>
      <c r="Z31" s="62">
        <v>11255920</v>
      </c>
    </row>
    <row r="32" spans="1:26" ht="13.5">
      <c r="A32" s="70" t="s">
        <v>54</v>
      </c>
      <c r="B32" s="22">
        <f>SUM(B28:B31)</f>
        <v>29807588</v>
      </c>
      <c r="C32" s="22">
        <f>SUM(C28:C31)</f>
        <v>0</v>
      </c>
      <c r="D32" s="99">
        <f aca="true" t="shared" si="5" ref="D32:Z32">SUM(D28:D31)</f>
        <v>54413920</v>
      </c>
      <c r="E32" s="100">
        <f t="shared" si="5"/>
        <v>54413920</v>
      </c>
      <c r="F32" s="100">
        <f t="shared" si="5"/>
        <v>3864830</v>
      </c>
      <c r="G32" s="100">
        <f t="shared" si="5"/>
        <v>473838</v>
      </c>
      <c r="H32" s="100">
        <f t="shared" si="5"/>
        <v>2109448</v>
      </c>
      <c r="I32" s="100">
        <f t="shared" si="5"/>
        <v>6448116</v>
      </c>
      <c r="J32" s="100">
        <f t="shared" si="5"/>
        <v>10030284</v>
      </c>
      <c r="K32" s="100">
        <f t="shared" si="5"/>
        <v>0</v>
      </c>
      <c r="L32" s="100">
        <f t="shared" si="5"/>
        <v>3461</v>
      </c>
      <c r="M32" s="100">
        <f t="shared" si="5"/>
        <v>10033745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16481861</v>
      </c>
      <c r="W32" s="100">
        <f t="shared" si="5"/>
        <v>27206960</v>
      </c>
      <c r="X32" s="100">
        <f t="shared" si="5"/>
        <v>-10725099</v>
      </c>
      <c r="Y32" s="101">
        <f>+IF(W32&lt;&gt;0,(X32/W32)*100,0)</f>
        <v>-39.42042403855484</v>
      </c>
      <c r="Z32" s="102">
        <f t="shared" si="5"/>
        <v>54413920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123680446</v>
      </c>
      <c r="C35" s="19">
        <v>0</v>
      </c>
      <c r="D35" s="59">
        <v>88200000</v>
      </c>
      <c r="E35" s="60">
        <v>88200000</v>
      </c>
      <c r="F35" s="60">
        <v>163423893</v>
      </c>
      <c r="G35" s="60">
        <v>171961302</v>
      </c>
      <c r="H35" s="60">
        <v>229732840</v>
      </c>
      <c r="I35" s="60">
        <v>229732840</v>
      </c>
      <c r="J35" s="60">
        <v>170371664</v>
      </c>
      <c r="K35" s="60">
        <v>138343199</v>
      </c>
      <c r="L35" s="60">
        <v>169330114</v>
      </c>
      <c r="M35" s="60">
        <v>169330114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169330114</v>
      </c>
      <c r="W35" s="60">
        <v>44100000</v>
      </c>
      <c r="X35" s="60">
        <v>125230114</v>
      </c>
      <c r="Y35" s="61">
        <v>283.97</v>
      </c>
      <c r="Z35" s="62">
        <v>88200000</v>
      </c>
    </row>
    <row r="36" spans="1:26" ht="13.5">
      <c r="A36" s="58" t="s">
        <v>57</v>
      </c>
      <c r="B36" s="19">
        <v>1994000887</v>
      </c>
      <c r="C36" s="19">
        <v>0</v>
      </c>
      <c r="D36" s="59">
        <v>1066280000</v>
      </c>
      <c r="E36" s="60">
        <v>1066280000</v>
      </c>
      <c r="F36" s="60">
        <v>933154474</v>
      </c>
      <c r="G36" s="60">
        <v>1975891058</v>
      </c>
      <c r="H36" s="60">
        <v>2483510984</v>
      </c>
      <c r="I36" s="60">
        <v>2483510984</v>
      </c>
      <c r="J36" s="60">
        <v>2024533275</v>
      </c>
      <c r="K36" s="60">
        <v>2018483842</v>
      </c>
      <c r="L36" s="60">
        <v>2016793142</v>
      </c>
      <c r="M36" s="60">
        <v>2016793142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2016793142</v>
      </c>
      <c r="W36" s="60">
        <v>533140000</v>
      </c>
      <c r="X36" s="60">
        <v>1483653142</v>
      </c>
      <c r="Y36" s="61">
        <v>278.29</v>
      </c>
      <c r="Z36" s="62">
        <v>1066280000</v>
      </c>
    </row>
    <row r="37" spans="1:26" ht="13.5">
      <c r="A37" s="58" t="s">
        <v>58</v>
      </c>
      <c r="B37" s="19">
        <v>54465483</v>
      </c>
      <c r="C37" s="19">
        <v>0</v>
      </c>
      <c r="D37" s="59">
        <v>48000000</v>
      </c>
      <c r="E37" s="60">
        <v>48000000</v>
      </c>
      <c r="F37" s="60">
        <v>57311903</v>
      </c>
      <c r="G37" s="60">
        <v>49347669</v>
      </c>
      <c r="H37" s="60">
        <v>2306265130</v>
      </c>
      <c r="I37" s="60">
        <v>2306265130</v>
      </c>
      <c r="J37" s="60">
        <v>1876818075</v>
      </c>
      <c r="K37" s="60">
        <v>50133047</v>
      </c>
      <c r="L37" s="60">
        <v>56188115</v>
      </c>
      <c r="M37" s="60">
        <v>56188115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56188115</v>
      </c>
      <c r="W37" s="60">
        <v>24000000</v>
      </c>
      <c r="X37" s="60">
        <v>32188115</v>
      </c>
      <c r="Y37" s="61">
        <v>134.12</v>
      </c>
      <c r="Z37" s="62">
        <v>48000000</v>
      </c>
    </row>
    <row r="38" spans="1:26" ht="13.5">
      <c r="A38" s="58" t="s">
        <v>59</v>
      </c>
      <c r="B38" s="19">
        <v>92881824</v>
      </c>
      <c r="C38" s="19">
        <v>0</v>
      </c>
      <c r="D38" s="59">
        <v>105000000</v>
      </c>
      <c r="E38" s="60">
        <v>105000000</v>
      </c>
      <c r="F38" s="60">
        <v>105073391</v>
      </c>
      <c r="G38" s="60">
        <v>94678185</v>
      </c>
      <c r="H38" s="60">
        <v>96693355</v>
      </c>
      <c r="I38" s="60">
        <v>96693355</v>
      </c>
      <c r="J38" s="60">
        <v>99450736</v>
      </c>
      <c r="K38" s="60">
        <v>96693354</v>
      </c>
      <c r="L38" s="60">
        <v>98308025</v>
      </c>
      <c r="M38" s="60">
        <v>98308025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98308025</v>
      </c>
      <c r="W38" s="60">
        <v>52500000</v>
      </c>
      <c r="X38" s="60">
        <v>45808025</v>
      </c>
      <c r="Y38" s="61">
        <v>87.25</v>
      </c>
      <c r="Z38" s="62">
        <v>105000000</v>
      </c>
    </row>
    <row r="39" spans="1:26" ht="13.5">
      <c r="A39" s="58" t="s">
        <v>60</v>
      </c>
      <c r="B39" s="19">
        <v>1970334026</v>
      </c>
      <c r="C39" s="19">
        <v>0</v>
      </c>
      <c r="D39" s="59">
        <v>1001480000</v>
      </c>
      <c r="E39" s="60">
        <v>1001480000</v>
      </c>
      <c r="F39" s="60">
        <v>934193073</v>
      </c>
      <c r="G39" s="60">
        <v>2003826506</v>
      </c>
      <c r="H39" s="60">
        <v>310285339</v>
      </c>
      <c r="I39" s="60">
        <v>310285339</v>
      </c>
      <c r="J39" s="60">
        <v>218636128</v>
      </c>
      <c r="K39" s="60">
        <v>2010000640</v>
      </c>
      <c r="L39" s="60">
        <v>2031627116</v>
      </c>
      <c r="M39" s="60">
        <v>2031627116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2031627116</v>
      </c>
      <c r="W39" s="60">
        <v>500740000</v>
      </c>
      <c r="X39" s="60">
        <v>1530887116</v>
      </c>
      <c r="Y39" s="61">
        <v>305.72</v>
      </c>
      <c r="Z39" s="62">
        <v>1001480000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5906854</v>
      </c>
      <c r="C42" s="19">
        <v>0</v>
      </c>
      <c r="D42" s="59">
        <v>41229604</v>
      </c>
      <c r="E42" s="60">
        <v>41229604</v>
      </c>
      <c r="F42" s="60">
        <v>42200440</v>
      </c>
      <c r="G42" s="60">
        <v>-18388575</v>
      </c>
      <c r="H42" s="60">
        <v>-15676339</v>
      </c>
      <c r="I42" s="60">
        <v>8135526</v>
      </c>
      <c r="J42" s="60">
        <v>-8469910</v>
      </c>
      <c r="K42" s="60">
        <v>-11873985</v>
      </c>
      <c r="L42" s="60">
        <v>25010189</v>
      </c>
      <c r="M42" s="60">
        <v>4666294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12801820</v>
      </c>
      <c r="W42" s="60">
        <v>13079302</v>
      </c>
      <c r="X42" s="60">
        <v>-277482</v>
      </c>
      <c r="Y42" s="61">
        <v>-2.12</v>
      </c>
      <c r="Z42" s="62">
        <v>41229604</v>
      </c>
    </row>
    <row r="43" spans="1:26" ht="13.5">
      <c r="A43" s="58" t="s">
        <v>63</v>
      </c>
      <c r="B43" s="19">
        <v>-30366702</v>
      </c>
      <c r="C43" s="19">
        <v>0</v>
      </c>
      <c r="D43" s="59">
        <v>-39182000</v>
      </c>
      <c r="E43" s="60">
        <v>-39182000</v>
      </c>
      <c r="F43" s="60">
        <v>-3870643</v>
      </c>
      <c r="G43" s="60">
        <v>-473838</v>
      </c>
      <c r="H43" s="60">
        <v>-67480</v>
      </c>
      <c r="I43" s="60">
        <v>-4411961</v>
      </c>
      <c r="J43" s="60">
        <v>-36331</v>
      </c>
      <c r="K43" s="60">
        <v>2500</v>
      </c>
      <c r="L43" s="60">
        <v>-40093</v>
      </c>
      <c r="M43" s="60">
        <v>-73924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-4485885</v>
      </c>
      <c r="W43" s="60">
        <v>-14591000</v>
      </c>
      <c r="X43" s="60">
        <v>10105115</v>
      </c>
      <c r="Y43" s="61">
        <v>-69.26</v>
      </c>
      <c r="Z43" s="62">
        <v>-39182000</v>
      </c>
    </row>
    <row r="44" spans="1:26" ht="13.5">
      <c r="A44" s="58" t="s">
        <v>64</v>
      </c>
      <c r="B44" s="19">
        <v>-5599278</v>
      </c>
      <c r="C44" s="19">
        <v>0</v>
      </c>
      <c r="D44" s="59">
        <v>480000</v>
      </c>
      <c r="E44" s="60">
        <v>480000</v>
      </c>
      <c r="F44" s="60">
        <v>20564</v>
      </c>
      <c r="G44" s="60">
        <v>57186</v>
      </c>
      <c r="H44" s="60">
        <v>5064739</v>
      </c>
      <c r="I44" s="60">
        <v>5142489</v>
      </c>
      <c r="J44" s="60">
        <v>22054</v>
      </c>
      <c r="K44" s="60">
        <v>-11874</v>
      </c>
      <c r="L44" s="60">
        <v>26104</v>
      </c>
      <c r="M44" s="60">
        <v>36284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5178773</v>
      </c>
      <c r="W44" s="60">
        <v>240000</v>
      </c>
      <c r="X44" s="60">
        <v>4938773</v>
      </c>
      <c r="Y44" s="61">
        <v>2057.82</v>
      </c>
      <c r="Z44" s="62">
        <v>480000</v>
      </c>
    </row>
    <row r="45" spans="1:26" ht="13.5">
      <c r="A45" s="70" t="s">
        <v>65</v>
      </c>
      <c r="B45" s="22">
        <v>53151479</v>
      </c>
      <c r="C45" s="22">
        <v>0</v>
      </c>
      <c r="D45" s="99">
        <v>57422604</v>
      </c>
      <c r="E45" s="100">
        <v>57422604</v>
      </c>
      <c r="F45" s="100">
        <v>61703973</v>
      </c>
      <c r="G45" s="100">
        <v>42898746</v>
      </c>
      <c r="H45" s="100">
        <v>32219666</v>
      </c>
      <c r="I45" s="100">
        <v>32219666</v>
      </c>
      <c r="J45" s="100">
        <v>23735479</v>
      </c>
      <c r="K45" s="100">
        <v>11852120</v>
      </c>
      <c r="L45" s="100">
        <v>36848320</v>
      </c>
      <c r="M45" s="100">
        <v>36848320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36848320</v>
      </c>
      <c r="W45" s="100">
        <v>53623302</v>
      </c>
      <c r="X45" s="100">
        <v>-16774982</v>
      </c>
      <c r="Y45" s="101">
        <v>-31.28</v>
      </c>
      <c r="Z45" s="102">
        <v>57422604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110882083</v>
      </c>
      <c r="C49" s="52">
        <v>0</v>
      </c>
      <c r="D49" s="129">
        <v>1549235</v>
      </c>
      <c r="E49" s="54">
        <v>-2751844</v>
      </c>
      <c r="F49" s="54">
        <v>0</v>
      </c>
      <c r="G49" s="54">
        <v>0</v>
      </c>
      <c r="H49" s="54">
        <v>0</v>
      </c>
      <c r="I49" s="54">
        <v>3826755</v>
      </c>
      <c r="J49" s="54">
        <v>0</v>
      </c>
      <c r="K49" s="54">
        <v>0</v>
      </c>
      <c r="L49" s="54">
        <v>0</v>
      </c>
      <c r="M49" s="54">
        <v>67907214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181413443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27356835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27356835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99.99999961568099</v>
      </c>
      <c r="C58" s="5">
        <f>IF(C67=0,0,+(C76/C67)*100)</f>
        <v>0</v>
      </c>
      <c r="D58" s="6">
        <f aca="true" t="shared" si="6" ref="D58:Z58">IF(D67=0,0,+(D76/D67)*100)</f>
        <v>102.03780016107069</v>
      </c>
      <c r="E58" s="7">
        <f t="shared" si="6"/>
        <v>102.03780016107069</v>
      </c>
      <c r="F58" s="7">
        <f t="shared" si="6"/>
        <v>54.55936894980906</v>
      </c>
      <c r="G58" s="7">
        <f t="shared" si="6"/>
        <v>65.05889290560823</v>
      </c>
      <c r="H58" s="7">
        <f t="shared" si="6"/>
        <v>70.09702510739491</v>
      </c>
      <c r="I58" s="7">
        <f t="shared" si="6"/>
        <v>64.14182228967145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80.77748018495521</v>
      </c>
      <c r="W58" s="7">
        <f t="shared" si="6"/>
        <v>105.18085563432318</v>
      </c>
      <c r="X58" s="7">
        <f t="shared" si="6"/>
        <v>0</v>
      </c>
      <c r="Y58" s="7">
        <f t="shared" si="6"/>
        <v>0</v>
      </c>
      <c r="Z58" s="8">
        <f t="shared" si="6"/>
        <v>102.03780016107069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102.16446361185984</v>
      </c>
      <c r="E59" s="10">
        <f t="shared" si="7"/>
        <v>102.16446361185984</v>
      </c>
      <c r="F59" s="10">
        <f t="shared" si="7"/>
        <v>53.267386726589216</v>
      </c>
      <c r="G59" s="10">
        <f t="shared" si="7"/>
        <v>69.96797136025032</v>
      </c>
      <c r="H59" s="10">
        <f t="shared" si="7"/>
        <v>100</v>
      </c>
      <c r="I59" s="10">
        <f t="shared" si="7"/>
        <v>74.38238208969786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87.34263994228108</v>
      </c>
      <c r="W59" s="10">
        <f t="shared" si="7"/>
        <v>106.78763719569918</v>
      </c>
      <c r="X59" s="10">
        <f t="shared" si="7"/>
        <v>0</v>
      </c>
      <c r="Y59" s="10">
        <f t="shared" si="7"/>
        <v>0</v>
      </c>
      <c r="Z59" s="11">
        <f t="shared" si="7"/>
        <v>102.16446361185984</v>
      </c>
    </row>
    <row r="60" spans="1:26" ht="13.5">
      <c r="A60" s="38" t="s">
        <v>32</v>
      </c>
      <c r="B60" s="12">
        <f t="shared" si="7"/>
        <v>99.99999952460482</v>
      </c>
      <c r="C60" s="12">
        <f t="shared" si="7"/>
        <v>0</v>
      </c>
      <c r="D60" s="3">
        <f t="shared" si="7"/>
        <v>102.00842813853697</v>
      </c>
      <c r="E60" s="13">
        <f t="shared" si="7"/>
        <v>102.00842813853697</v>
      </c>
      <c r="F60" s="13">
        <f t="shared" si="7"/>
        <v>54.870862139513065</v>
      </c>
      <c r="G60" s="13">
        <f t="shared" si="7"/>
        <v>63.93516750764915</v>
      </c>
      <c r="H60" s="13">
        <f t="shared" si="7"/>
        <v>65.48988680071955</v>
      </c>
      <c r="I60" s="13">
        <f t="shared" si="7"/>
        <v>62.089296577117445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79.32536445407567</v>
      </c>
      <c r="W60" s="13">
        <f t="shared" si="7"/>
        <v>104.81458048735072</v>
      </c>
      <c r="X60" s="13">
        <f t="shared" si="7"/>
        <v>0</v>
      </c>
      <c r="Y60" s="13">
        <f t="shared" si="7"/>
        <v>0</v>
      </c>
      <c r="Z60" s="14">
        <f t="shared" si="7"/>
        <v>102.00842813853697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100.74491025996457</v>
      </c>
      <c r="E61" s="13">
        <f t="shared" si="7"/>
        <v>100.74491025996457</v>
      </c>
      <c r="F61" s="13">
        <f t="shared" si="7"/>
        <v>47.969666161901856</v>
      </c>
      <c r="G61" s="13">
        <f t="shared" si="7"/>
        <v>67.67661588998692</v>
      </c>
      <c r="H61" s="13">
        <f t="shared" si="7"/>
        <v>100</v>
      </c>
      <c r="I61" s="13">
        <f t="shared" si="7"/>
        <v>71.89455746625325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85.91721633986539</v>
      </c>
      <c r="W61" s="13">
        <f t="shared" si="7"/>
        <v>103.78692175607343</v>
      </c>
      <c r="X61" s="13">
        <f t="shared" si="7"/>
        <v>0</v>
      </c>
      <c r="Y61" s="13">
        <f t="shared" si="7"/>
        <v>0</v>
      </c>
      <c r="Z61" s="14">
        <f t="shared" si="7"/>
        <v>100.74491025996457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103.03034052924265</v>
      </c>
      <c r="E62" s="13">
        <f t="shared" si="7"/>
        <v>103.03034052924265</v>
      </c>
      <c r="F62" s="13">
        <f t="shared" si="7"/>
        <v>89.3247762462263</v>
      </c>
      <c r="G62" s="13">
        <f t="shared" si="7"/>
        <v>51.640760707471735</v>
      </c>
      <c r="H62" s="13">
        <f t="shared" si="7"/>
        <v>100</v>
      </c>
      <c r="I62" s="13">
        <f t="shared" si="7"/>
        <v>80.44594613765585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89.70394166288496</v>
      </c>
      <c r="W62" s="13">
        <f t="shared" si="7"/>
        <v>103.03034052924265</v>
      </c>
      <c r="X62" s="13">
        <f t="shared" si="7"/>
        <v>0</v>
      </c>
      <c r="Y62" s="13">
        <f t="shared" si="7"/>
        <v>0</v>
      </c>
      <c r="Z62" s="14">
        <f t="shared" si="7"/>
        <v>103.03034052924265</v>
      </c>
    </row>
    <row r="63" spans="1:26" ht="13.5">
      <c r="A63" s="39" t="s">
        <v>105</v>
      </c>
      <c r="B63" s="12">
        <f t="shared" si="7"/>
        <v>99.99999479376976</v>
      </c>
      <c r="C63" s="12">
        <f t="shared" si="7"/>
        <v>0</v>
      </c>
      <c r="D63" s="3">
        <f t="shared" si="7"/>
        <v>105.4326027250203</v>
      </c>
      <c r="E63" s="13">
        <f t="shared" si="7"/>
        <v>105.4326027250203</v>
      </c>
      <c r="F63" s="13">
        <f t="shared" si="7"/>
        <v>50.46136721086326</v>
      </c>
      <c r="G63" s="13">
        <f t="shared" si="7"/>
        <v>61.6646188364763</v>
      </c>
      <c r="H63" s="13">
        <f t="shared" si="7"/>
        <v>15.309861578756145</v>
      </c>
      <c r="I63" s="13">
        <f t="shared" si="7"/>
        <v>24.846590299856214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44.694525921163326</v>
      </c>
      <c r="W63" s="13">
        <f t="shared" si="7"/>
        <v>110.29568811755045</v>
      </c>
      <c r="X63" s="13">
        <f t="shared" si="7"/>
        <v>0</v>
      </c>
      <c r="Y63" s="13">
        <f t="shared" si="7"/>
        <v>0</v>
      </c>
      <c r="Z63" s="14">
        <f t="shared" si="7"/>
        <v>105.4326027250203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107.46478218593072</v>
      </c>
      <c r="E64" s="13">
        <f t="shared" si="7"/>
        <v>107.46478218593072</v>
      </c>
      <c r="F64" s="13">
        <f t="shared" si="7"/>
        <v>44.88631788644314</v>
      </c>
      <c r="G64" s="13">
        <f t="shared" si="7"/>
        <v>62.52172576821571</v>
      </c>
      <c r="H64" s="13">
        <f t="shared" si="7"/>
        <v>100</v>
      </c>
      <c r="I64" s="13">
        <f t="shared" si="7"/>
        <v>69.11673189108359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84.5282689250539</v>
      </c>
      <c r="W64" s="13">
        <f t="shared" si="7"/>
        <v>112.34960577762607</v>
      </c>
      <c r="X64" s="13">
        <f t="shared" si="7"/>
        <v>0</v>
      </c>
      <c r="Y64" s="13">
        <f t="shared" si="7"/>
        <v>0</v>
      </c>
      <c r="Z64" s="14">
        <f t="shared" si="7"/>
        <v>107.46478218593072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260200501</v>
      </c>
      <c r="C67" s="24"/>
      <c r="D67" s="25">
        <v>295634190</v>
      </c>
      <c r="E67" s="26">
        <v>295634190</v>
      </c>
      <c r="F67" s="26">
        <v>23116006</v>
      </c>
      <c r="G67" s="26">
        <v>23418780</v>
      </c>
      <c r="H67" s="26">
        <v>33589347</v>
      </c>
      <c r="I67" s="26">
        <v>80124133</v>
      </c>
      <c r="J67" s="26">
        <v>23293866</v>
      </c>
      <c r="K67" s="26">
        <v>23046107</v>
      </c>
      <c r="L67" s="26">
        <v>23001491</v>
      </c>
      <c r="M67" s="26">
        <v>69341464</v>
      </c>
      <c r="N67" s="26"/>
      <c r="O67" s="26"/>
      <c r="P67" s="26"/>
      <c r="Q67" s="26"/>
      <c r="R67" s="26"/>
      <c r="S67" s="26"/>
      <c r="T67" s="26"/>
      <c r="U67" s="26"/>
      <c r="V67" s="26">
        <v>149465597</v>
      </c>
      <c r="W67" s="26">
        <v>143399016</v>
      </c>
      <c r="X67" s="26"/>
      <c r="Y67" s="25"/>
      <c r="Z67" s="27">
        <v>295634190</v>
      </c>
    </row>
    <row r="68" spans="1:26" ht="13.5" hidden="1">
      <c r="A68" s="37" t="s">
        <v>31</v>
      </c>
      <c r="B68" s="19">
        <v>49843775</v>
      </c>
      <c r="C68" s="19"/>
      <c r="D68" s="20">
        <v>55650000</v>
      </c>
      <c r="E68" s="21">
        <v>55650000</v>
      </c>
      <c r="F68" s="21">
        <v>4528512</v>
      </c>
      <c r="G68" s="21">
        <v>4354228</v>
      </c>
      <c r="H68" s="21">
        <v>4482886</v>
      </c>
      <c r="I68" s="21">
        <v>13365626</v>
      </c>
      <c r="J68" s="21">
        <v>4558557</v>
      </c>
      <c r="K68" s="21">
        <v>4564809</v>
      </c>
      <c r="L68" s="21">
        <v>4562107</v>
      </c>
      <c r="M68" s="21">
        <v>13685473</v>
      </c>
      <c r="N68" s="21"/>
      <c r="O68" s="21"/>
      <c r="P68" s="21"/>
      <c r="Q68" s="21"/>
      <c r="R68" s="21"/>
      <c r="S68" s="21"/>
      <c r="T68" s="21"/>
      <c r="U68" s="21"/>
      <c r="V68" s="21">
        <v>27051099</v>
      </c>
      <c r="W68" s="21">
        <v>26620368</v>
      </c>
      <c r="X68" s="21"/>
      <c r="Y68" s="20"/>
      <c r="Z68" s="23">
        <v>55650000</v>
      </c>
    </row>
    <row r="69" spans="1:26" ht="13.5" hidden="1">
      <c r="A69" s="38" t="s">
        <v>32</v>
      </c>
      <c r="B69" s="19">
        <v>210351306</v>
      </c>
      <c r="C69" s="19"/>
      <c r="D69" s="20">
        <v>239984190</v>
      </c>
      <c r="E69" s="21">
        <v>239984190</v>
      </c>
      <c r="F69" s="21">
        <v>18586145</v>
      </c>
      <c r="G69" s="21">
        <v>19063219</v>
      </c>
      <c r="H69" s="21">
        <v>29105132</v>
      </c>
      <c r="I69" s="21">
        <v>66754496</v>
      </c>
      <c r="J69" s="21">
        <v>18733976</v>
      </c>
      <c r="K69" s="21">
        <v>18479968</v>
      </c>
      <c r="L69" s="21">
        <v>18438066</v>
      </c>
      <c r="M69" s="21">
        <v>55652010</v>
      </c>
      <c r="N69" s="21"/>
      <c r="O69" s="21"/>
      <c r="P69" s="21"/>
      <c r="Q69" s="21"/>
      <c r="R69" s="21"/>
      <c r="S69" s="21"/>
      <c r="T69" s="21"/>
      <c r="U69" s="21"/>
      <c r="V69" s="21">
        <v>122406506</v>
      </c>
      <c r="W69" s="21">
        <v>116778648</v>
      </c>
      <c r="X69" s="21"/>
      <c r="Y69" s="20"/>
      <c r="Z69" s="23">
        <v>239984190</v>
      </c>
    </row>
    <row r="70" spans="1:26" ht="13.5" hidden="1">
      <c r="A70" s="39" t="s">
        <v>103</v>
      </c>
      <c r="B70" s="19">
        <v>141062566</v>
      </c>
      <c r="C70" s="19"/>
      <c r="D70" s="20">
        <v>161919370</v>
      </c>
      <c r="E70" s="21">
        <v>161919370</v>
      </c>
      <c r="F70" s="21">
        <v>12346344</v>
      </c>
      <c r="G70" s="21">
        <v>12570797</v>
      </c>
      <c r="H70" s="21">
        <v>12396454</v>
      </c>
      <c r="I70" s="21">
        <v>37313595</v>
      </c>
      <c r="J70" s="21">
        <v>12936564</v>
      </c>
      <c r="K70" s="21">
        <v>12169944</v>
      </c>
      <c r="L70" s="21">
        <v>12047781</v>
      </c>
      <c r="M70" s="21">
        <v>37154289</v>
      </c>
      <c r="N70" s="21"/>
      <c r="O70" s="21"/>
      <c r="P70" s="21"/>
      <c r="Q70" s="21"/>
      <c r="R70" s="21"/>
      <c r="S70" s="21"/>
      <c r="T70" s="21"/>
      <c r="U70" s="21"/>
      <c r="V70" s="21">
        <v>74467884</v>
      </c>
      <c r="W70" s="21">
        <v>78585780</v>
      </c>
      <c r="X70" s="21"/>
      <c r="Y70" s="20"/>
      <c r="Z70" s="23">
        <v>161919370</v>
      </c>
    </row>
    <row r="71" spans="1:26" ht="13.5" hidden="1">
      <c r="A71" s="39" t="s">
        <v>104</v>
      </c>
      <c r="B71" s="19">
        <v>36128073</v>
      </c>
      <c r="C71" s="19"/>
      <c r="D71" s="20">
        <v>39758700</v>
      </c>
      <c r="E71" s="21">
        <v>39758700</v>
      </c>
      <c r="F71" s="21">
        <v>3092797</v>
      </c>
      <c r="G71" s="21">
        <v>3336105</v>
      </c>
      <c r="H71" s="21">
        <v>3510101</v>
      </c>
      <c r="I71" s="21">
        <v>9939003</v>
      </c>
      <c r="J71" s="21">
        <v>2611689</v>
      </c>
      <c r="K71" s="21">
        <v>3133897</v>
      </c>
      <c r="L71" s="21">
        <v>3191353</v>
      </c>
      <c r="M71" s="21">
        <v>8936939</v>
      </c>
      <c r="N71" s="21"/>
      <c r="O71" s="21"/>
      <c r="P71" s="21"/>
      <c r="Q71" s="21"/>
      <c r="R71" s="21"/>
      <c r="S71" s="21"/>
      <c r="T71" s="21"/>
      <c r="U71" s="21"/>
      <c r="V71" s="21">
        <v>18875942</v>
      </c>
      <c r="W71" s="21">
        <v>19879350</v>
      </c>
      <c r="X71" s="21"/>
      <c r="Y71" s="20"/>
      <c r="Z71" s="23">
        <v>39758700</v>
      </c>
    </row>
    <row r="72" spans="1:26" ht="13.5" hidden="1">
      <c r="A72" s="39" t="s">
        <v>105</v>
      </c>
      <c r="B72" s="19">
        <v>19207756</v>
      </c>
      <c r="C72" s="19"/>
      <c r="D72" s="20">
        <v>22170110</v>
      </c>
      <c r="E72" s="21">
        <v>22170110</v>
      </c>
      <c r="F72" s="21">
        <v>1805720</v>
      </c>
      <c r="G72" s="21">
        <v>1815743</v>
      </c>
      <c r="H72" s="21">
        <v>11859957</v>
      </c>
      <c r="I72" s="21">
        <v>15481420</v>
      </c>
      <c r="J72" s="21">
        <v>1845592</v>
      </c>
      <c r="K72" s="21">
        <v>1839435</v>
      </c>
      <c r="L72" s="21">
        <v>1870919</v>
      </c>
      <c r="M72" s="21">
        <v>5555946</v>
      </c>
      <c r="N72" s="21"/>
      <c r="O72" s="21"/>
      <c r="P72" s="21"/>
      <c r="Q72" s="21"/>
      <c r="R72" s="21"/>
      <c r="S72" s="21"/>
      <c r="T72" s="21"/>
      <c r="U72" s="21"/>
      <c r="V72" s="21">
        <v>21037366</v>
      </c>
      <c r="W72" s="21">
        <v>10596300</v>
      </c>
      <c r="X72" s="21"/>
      <c r="Y72" s="20"/>
      <c r="Z72" s="23">
        <v>22170110</v>
      </c>
    </row>
    <row r="73" spans="1:26" ht="13.5" hidden="1">
      <c r="A73" s="39" t="s">
        <v>106</v>
      </c>
      <c r="B73" s="19">
        <v>13952911</v>
      </c>
      <c r="C73" s="19"/>
      <c r="D73" s="20">
        <v>16136010</v>
      </c>
      <c r="E73" s="21">
        <v>16136010</v>
      </c>
      <c r="F73" s="21">
        <v>1341284</v>
      </c>
      <c r="G73" s="21">
        <v>1340574</v>
      </c>
      <c r="H73" s="21">
        <v>1338620</v>
      </c>
      <c r="I73" s="21">
        <v>4020478</v>
      </c>
      <c r="J73" s="21">
        <v>1340131</v>
      </c>
      <c r="K73" s="21">
        <v>1336692</v>
      </c>
      <c r="L73" s="21">
        <v>1328013</v>
      </c>
      <c r="M73" s="21">
        <v>4004836</v>
      </c>
      <c r="N73" s="21"/>
      <c r="O73" s="21"/>
      <c r="P73" s="21"/>
      <c r="Q73" s="21"/>
      <c r="R73" s="21"/>
      <c r="S73" s="21"/>
      <c r="T73" s="21"/>
      <c r="U73" s="21"/>
      <c r="V73" s="21">
        <v>8025314</v>
      </c>
      <c r="W73" s="21">
        <v>7717218</v>
      </c>
      <c r="X73" s="21"/>
      <c r="Y73" s="20"/>
      <c r="Z73" s="23">
        <v>16136010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5420</v>
      </c>
      <c r="C75" s="28"/>
      <c r="D75" s="29"/>
      <c r="E75" s="30"/>
      <c r="F75" s="30">
        <v>1349</v>
      </c>
      <c r="G75" s="30">
        <v>1333</v>
      </c>
      <c r="H75" s="30">
        <v>1329</v>
      </c>
      <c r="I75" s="30">
        <v>4011</v>
      </c>
      <c r="J75" s="30">
        <v>1333</v>
      </c>
      <c r="K75" s="30">
        <v>1330</v>
      </c>
      <c r="L75" s="30">
        <v>1318</v>
      </c>
      <c r="M75" s="30">
        <v>3981</v>
      </c>
      <c r="N75" s="30"/>
      <c r="O75" s="30"/>
      <c r="P75" s="30"/>
      <c r="Q75" s="30"/>
      <c r="R75" s="30"/>
      <c r="S75" s="30"/>
      <c r="T75" s="30"/>
      <c r="U75" s="30"/>
      <c r="V75" s="30">
        <v>7992</v>
      </c>
      <c r="W75" s="30"/>
      <c r="X75" s="30"/>
      <c r="Y75" s="29"/>
      <c r="Z75" s="31"/>
    </row>
    <row r="76" spans="1:26" ht="13.5" hidden="1">
      <c r="A76" s="42" t="s">
        <v>286</v>
      </c>
      <c r="B76" s="32">
        <v>260200500</v>
      </c>
      <c r="C76" s="32"/>
      <c r="D76" s="33">
        <v>301658624</v>
      </c>
      <c r="E76" s="34">
        <v>301658624</v>
      </c>
      <c r="F76" s="34">
        <v>12611947</v>
      </c>
      <c r="G76" s="34">
        <v>15235999</v>
      </c>
      <c r="H76" s="34">
        <v>23545133</v>
      </c>
      <c r="I76" s="34">
        <v>51393079</v>
      </c>
      <c r="J76" s="34">
        <v>23293866</v>
      </c>
      <c r="K76" s="34">
        <v>23046107</v>
      </c>
      <c r="L76" s="34">
        <v>23001491</v>
      </c>
      <c r="M76" s="34">
        <v>69341464</v>
      </c>
      <c r="N76" s="34"/>
      <c r="O76" s="34"/>
      <c r="P76" s="34"/>
      <c r="Q76" s="34"/>
      <c r="R76" s="34"/>
      <c r="S76" s="34"/>
      <c r="T76" s="34"/>
      <c r="U76" s="34"/>
      <c r="V76" s="34">
        <v>120734543</v>
      </c>
      <c r="W76" s="34">
        <v>150828312</v>
      </c>
      <c r="X76" s="34"/>
      <c r="Y76" s="33"/>
      <c r="Z76" s="35">
        <v>301658624</v>
      </c>
    </row>
    <row r="77" spans="1:26" ht="13.5" hidden="1">
      <c r="A77" s="37" t="s">
        <v>31</v>
      </c>
      <c r="B77" s="19">
        <v>49843775</v>
      </c>
      <c r="C77" s="19"/>
      <c r="D77" s="20">
        <v>56854524</v>
      </c>
      <c r="E77" s="21">
        <v>56854524</v>
      </c>
      <c r="F77" s="21">
        <v>2412220</v>
      </c>
      <c r="G77" s="21">
        <v>3046565</v>
      </c>
      <c r="H77" s="21">
        <v>4482886</v>
      </c>
      <c r="I77" s="21">
        <v>9941671</v>
      </c>
      <c r="J77" s="21">
        <v>4558557</v>
      </c>
      <c r="K77" s="21">
        <v>4564809</v>
      </c>
      <c r="L77" s="21">
        <v>4562107</v>
      </c>
      <c r="M77" s="21">
        <v>13685473</v>
      </c>
      <c r="N77" s="21"/>
      <c r="O77" s="21"/>
      <c r="P77" s="21"/>
      <c r="Q77" s="21"/>
      <c r="R77" s="21"/>
      <c r="S77" s="21"/>
      <c r="T77" s="21"/>
      <c r="U77" s="21"/>
      <c r="V77" s="21">
        <v>23627144</v>
      </c>
      <c r="W77" s="21">
        <v>28427262</v>
      </c>
      <c r="X77" s="21"/>
      <c r="Y77" s="20"/>
      <c r="Z77" s="23">
        <v>56854524</v>
      </c>
    </row>
    <row r="78" spans="1:26" ht="13.5" hidden="1">
      <c r="A78" s="38" t="s">
        <v>32</v>
      </c>
      <c r="B78" s="19">
        <v>210351305</v>
      </c>
      <c r="C78" s="19"/>
      <c r="D78" s="20">
        <v>244804100</v>
      </c>
      <c r="E78" s="21">
        <v>244804100</v>
      </c>
      <c r="F78" s="21">
        <v>10198378</v>
      </c>
      <c r="G78" s="21">
        <v>12188101</v>
      </c>
      <c r="H78" s="21">
        <v>19060918</v>
      </c>
      <c r="I78" s="21">
        <v>41447397</v>
      </c>
      <c r="J78" s="21">
        <v>18733976</v>
      </c>
      <c r="K78" s="21">
        <v>18479968</v>
      </c>
      <c r="L78" s="21">
        <v>18438066</v>
      </c>
      <c r="M78" s="21">
        <v>55652010</v>
      </c>
      <c r="N78" s="21"/>
      <c r="O78" s="21"/>
      <c r="P78" s="21"/>
      <c r="Q78" s="21"/>
      <c r="R78" s="21"/>
      <c r="S78" s="21"/>
      <c r="T78" s="21"/>
      <c r="U78" s="21"/>
      <c r="V78" s="21">
        <v>97099407</v>
      </c>
      <c r="W78" s="21">
        <v>122401050</v>
      </c>
      <c r="X78" s="21"/>
      <c r="Y78" s="20"/>
      <c r="Z78" s="23">
        <v>244804100</v>
      </c>
    </row>
    <row r="79" spans="1:26" ht="13.5" hidden="1">
      <c r="A79" s="39" t="s">
        <v>103</v>
      </c>
      <c r="B79" s="19">
        <v>141062566</v>
      </c>
      <c r="C79" s="19"/>
      <c r="D79" s="20">
        <v>163125524</v>
      </c>
      <c r="E79" s="21">
        <v>163125524</v>
      </c>
      <c r="F79" s="21">
        <v>5922500</v>
      </c>
      <c r="G79" s="21">
        <v>8507490</v>
      </c>
      <c r="H79" s="21">
        <v>12396454</v>
      </c>
      <c r="I79" s="21">
        <v>26826444</v>
      </c>
      <c r="J79" s="21">
        <v>12936564</v>
      </c>
      <c r="K79" s="21">
        <v>12169944</v>
      </c>
      <c r="L79" s="21">
        <v>12047781</v>
      </c>
      <c r="M79" s="21">
        <v>37154289</v>
      </c>
      <c r="N79" s="21"/>
      <c r="O79" s="21"/>
      <c r="P79" s="21"/>
      <c r="Q79" s="21"/>
      <c r="R79" s="21"/>
      <c r="S79" s="21"/>
      <c r="T79" s="21"/>
      <c r="U79" s="21"/>
      <c r="V79" s="21">
        <v>63980733</v>
      </c>
      <c r="W79" s="21">
        <v>81561762</v>
      </c>
      <c r="X79" s="21"/>
      <c r="Y79" s="20"/>
      <c r="Z79" s="23">
        <v>163125524</v>
      </c>
    </row>
    <row r="80" spans="1:26" ht="13.5" hidden="1">
      <c r="A80" s="39" t="s">
        <v>104</v>
      </c>
      <c r="B80" s="19">
        <v>36128073</v>
      </c>
      <c r="C80" s="19"/>
      <c r="D80" s="20">
        <v>40963524</v>
      </c>
      <c r="E80" s="21">
        <v>40963524</v>
      </c>
      <c r="F80" s="21">
        <v>2762634</v>
      </c>
      <c r="G80" s="21">
        <v>1722790</v>
      </c>
      <c r="H80" s="21">
        <v>3510101</v>
      </c>
      <c r="I80" s="21">
        <v>7995525</v>
      </c>
      <c r="J80" s="21">
        <v>2611689</v>
      </c>
      <c r="K80" s="21">
        <v>3133897</v>
      </c>
      <c r="L80" s="21">
        <v>3191353</v>
      </c>
      <c r="M80" s="21">
        <v>8936939</v>
      </c>
      <c r="N80" s="21"/>
      <c r="O80" s="21"/>
      <c r="P80" s="21"/>
      <c r="Q80" s="21"/>
      <c r="R80" s="21"/>
      <c r="S80" s="21"/>
      <c r="T80" s="21"/>
      <c r="U80" s="21"/>
      <c r="V80" s="21">
        <v>16932464</v>
      </c>
      <c r="W80" s="21">
        <v>20481762</v>
      </c>
      <c r="X80" s="21"/>
      <c r="Y80" s="20"/>
      <c r="Z80" s="23">
        <v>40963524</v>
      </c>
    </row>
    <row r="81" spans="1:26" ht="13.5" hidden="1">
      <c r="A81" s="39" t="s">
        <v>105</v>
      </c>
      <c r="B81" s="19">
        <v>19207755</v>
      </c>
      <c r="C81" s="19"/>
      <c r="D81" s="20">
        <v>23374524</v>
      </c>
      <c r="E81" s="21">
        <v>23374524</v>
      </c>
      <c r="F81" s="21">
        <v>911191</v>
      </c>
      <c r="G81" s="21">
        <v>1119671</v>
      </c>
      <c r="H81" s="21">
        <v>1815743</v>
      </c>
      <c r="I81" s="21">
        <v>3846605</v>
      </c>
      <c r="J81" s="21">
        <v>1845592</v>
      </c>
      <c r="K81" s="21">
        <v>1839435</v>
      </c>
      <c r="L81" s="21">
        <v>1870919</v>
      </c>
      <c r="M81" s="21">
        <v>5555946</v>
      </c>
      <c r="N81" s="21"/>
      <c r="O81" s="21"/>
      <c r="P81" s="21"/>
      <c r="Q81" s="21"/>
      <c r="R81" s="21"/>
      <c r="S81" s="21"/>
      <c r="T81" s="21"/>
      <c r="U81" s="21"/>
      <c r="V81" s="21">
        <v>9402551</v>
      </c>
      <c r="W81" s="21">
        <v>11687262</v>
      </c>
      <c r="X81" s="21"/>
      <c r="Y81" s="20"/>
      <c r="Z81" s="23">
        <v>23374524</v>
      </c>
    </row>
    <row r="82" spans="1:26" ht="13.5" hidden="1">
      <c r="A82" s="39" t="s">
        <v>106</v>
      </c>
      <c r="B82" s="19">
        <v>13952911</v>
      </c>
      <c r="C82" s="19"/>
      <c r="D82" s="20">
        <v>17340528</v>
      </c>
      <c r="E82" s="21">
        <v>17340528</v>
      </c>
      <c r="F82" s="21">
        <v>602053</v>
      </c>
      <c r="G82" s="21">
        <v>838150</v>
      </c>
      <c r="H82" s="21">
        <v>1338620</v>
      </c>
      <c r="I82" s="21">
        <v>2778823</v>
      </c>
      <c r="J82" s="21">
        <v>1340131</v>
      </c>
      <c r="K82" s="21">
        <v>1336692</v>
      </c>
      <c r="L82" s="21">
        <v>1328013</v>
      </c>
      <c r="M82" s="21">
        <v>4004836</v>
      </c>
      <c r="N82" s="21"/>
      <c r="O82" s="21"/>
      <c r="P82" s="21"/>
      <c r="Q82" s="21"/>
      <c r="R82" s="21"/>
      <c r="S82" s="21"/>
      <c r="T82" s="21"/>
      <c r="U82" s="21"/>
      <c r="V82" s="21">
        <v>6783659</v>
      </c>
      <c r="W82" s="21">
        <v>8670264</v>
      </c>
      <c r="X82" s="21"/>
      <c r="Y82" s="20"/>
      <c r="Z82" s="23">
        <v>17340528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5420</v>
      </c>
      <c r="C84" s="28"/>
      <c r="D84" s="29"/>
      <c r="E84" s="30"/>
      <c r="F84" s="30">
        <v>1349</v>
      </c>
      <c r="G84" s="30">
        <v>1333</v>
      </c>
      <c r="H84" s="30">
        <v>1329</v>
      </c>
      <c r="I84" s="30">
        <v>4011</v>
      </c>
      <c r="J84" s="30">
        <v>1333</v>
      </c>
      <c r="K84" s="30">
        <v>1330</v>
      </c>
      <c r="L84" s="30">
        <v>1318</v>
      </c>
      <c r="M84" s="30">
        <v>3981</v>
      </c>
      <c r="N84" s="30"/>
      <c r="O84" s="30"/>
      <c r="P84" s="30"/>
      <c r="Q84" s="30"/>
      <c r="R84" s="30"/>
      <c r="S84" s="30"/>
      <c r="T84" s="30"/>
      <c r="U84" s="30"/>
      <c r="V84" s="30">
        <v>7992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25205350</v>
      </c>
      <c r="F5" s="345">
        <f t="shared" si="0"/>
        <v>25205350</v>
      </c>
      <c r="G5" s="345">
        <f t="shared" si="0"/>
        <v>479355</v>
      </c>
      <c r="H5" s="343">
        <f t="shared" si="0"/>
        <v>1212229</v>
      </c>
      <c r="I5" s="343">
        <f t="shared" si="0"/>
        <v>91159</v>
      </c>
      <c r="J5" s="345">
        <f t="shared" si="0"/>
        <v>1782743</v>
      </c>
      <c r="K5" s="345">
        <f t="shared" si="0"/>
        <v>3080055</v>
      </c>
      <c r="L5" s="343">
        <f t="shared" si="0"/>
        <v>399153</v>
      </c>
      <c r="M5" s="343">
        <f t="shared" si="0"/>
        <v>445311</v>
      </c>
      <c r="N5" s="345">
        <f t="shared" si="0"/>
        <v>3924519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5707262</v>
      </c>
      <c r="X5" s="343">
        <f t="shared" si="0"/>
        <v>12602675</v>
      </c>
      <c r="Y5" s="345">
        <f t="shared" si="0"/>
        <v>-6895413</v>
      </c>
      <c r="Z5" s="346">
        <f>+IF(X5&lt;&gt;0,+(Y5/X5)*100,0)</f>
        <v>-54.713884155546346</v>
      </c>
      <c r="AA5" s="347">
        <f>+AA6+AA8+AA11+AA13+AA15</f>
        <v>25205350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11820350</v>
      </c>
      <c r="F6" s="59">
        <f t="shared" si="1"/>
        <v>11820350</v>
      </c>
      <c r="G6" s="59">
        <f t="shared" si="1"/>
        <v>0</v>
      </c>
      <c r="H6" s="60">
        <f t="shared" si="1"/>
        <v>894650</v>
      </c>
      <c r="I6" s="60">
        <f t="shared" si="1"/>
        <v>21260</v>
      </c>
      <c r="J6" s="59">
        <f t="shared" si="1"/>
        <v>915910</v>
      </c>
      <c r="K6" s="59">
        <f t="shared" si="1"/>
        <v>356188</v>
      </c>
      <c r="L6" s="60">
        <f t="shared" si="1"/>
        <v>212979</v>
      </c>
      <c r="M6" s="60">
        <f t="shared" si="1"/>
        <v>356309</v>
      </c>
      <c r="N6" s="59">
        <f t="shared" si="1"/>
        <v>925476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1841386</v>
      </c>
      <c r="X6" s="60">
        <f t="shared" si="1"/>
        <v>5910175</v>
      </c>
      <c r="Y6" s="59">
        <f t="shared" si="1"/>
        <v>-4068789</v>
      </c>
      <c r="Z6" s="61">
        <f>+IF(X6&lt;&gt;0,+(Y6/X6)*100,0)</f>
        <v>-68.84379904148355</v>
      </c>
      <c r="AA6" s="62">
        <f t="shared" si="1"/>
        <v>11820350</v>
      </c>
    </row>
    <row r="7" spans="1:27" ht="13.5">
      <c r="A7" s="291" t="s">
        <v>228</v>
      </c>
      <c r="B7" s="142"/>
      <c r="C7" s="60"/>
      <c r="D7" s="327"/>
      <c r="E7" s="60">
        <v>11820350</v>
      </c>
      <c r="F7" s="59">
        <v>11820350</v>
      </c>
      <c r="G7" s="59"/>
      <c r="H7" s="60">
        <v>894650</v>
      </c>
      <c r="I7" s="60">
        <v>21260</v>
      </c>
      <c r="J7" s="59">
        <v>915910</v>
      </c>
      <c r="K7" s="59">
        <v>356188</v>
      </c>
      <c r="L7" s="60">
        <v>212979</v>
      </c>
      <c r="M7" s="60">
        <v>356309</v>
      </c>
      <c r="N7" s="59">
        <v>925476</v>
      </c>
      <c r="O7" s="59"/>
      <c r="P7" s="60"/>
      <c r="Q7" s="60"/>
      <c r="R7" s="59"/>
      <c r="S7" s="59"/>
      <c r="T7" s="60"/>
      <c r="U7" s="60"/>
      <c r="V7" s="59"/>
      <c r="W7" s="59">
        <v>1841386</v>
      </c>
      <c r="X7" s="60">
        <v>5910175</v>
      </c>
      <c r="Y7" s="59">
        <v>-4068789</v>
      </c>
      <c r="Z7" s="61">
        <v>-68.84</v>
      </c>
      <c r="AA7" s="62">
        <v>11820350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8025000</v>
      </c>
      <c r="F8" s="59">
        <f t="shared" si="2"/>
        <v>8025000</v>
      </c>
      <c r="G8" s="59">
        <f t="shared" si="2"/>
        <v>0</v>
      </c>
      <c r="H8" s="60">
        <f t="shared" si="2"/>
        <v>180446</v>
      </c>
      <c r="I8" s="60">
        <f t="shared" si="2"/>
        <v>0</v>
      </c>
      <c r="J8" s="59">
        <f t="shared" si="2"/>
        <v>180446</v>
      </c>
      <c r="K8" s="59">
        <f t="shared" si="2"/>
        <v>54463</v>
      </c>
      <c r="L8" s="60">
        <f t="shared" si="2"/>
        <v>0</v>
      </c>
      <c r="M8" s="60">
        <f t="shared" si="2"/>
        <v>1940</v>
      </c>
      <c r="N8" s="59">
        <f t="shared" si="2"/>
        <v>56403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236849</v>
      </c>
      <c r="X8" s="60">
        <f t="shared" si="2"/>
        <v>4012500</v>
      </c>
      <c r="Y8" s="59">
        <f t="shared" si="2"/>
        <v>-3775651</v>
      </c>
      <c r="Z8" s="61">
        <f>+IF(X8&lt;&gt;0,+(Y8/X8)*100,0)</f>
        <v>-94.09722118380063</v>
      </c>
      <c r="AA8" s="62">
        <f>SUM(AA9:AA10)</f>
        <v>8025000</v>
      </c>
    </row>
    <row r="9" spans="1:27" ht="13.5">
      <c r="A9" s="291" t="s">
        <v>229</v>
      </c>
      <c r="B9" s="142"/>
      <c r="C9" s="60"/>
      <c r="D9" s="327"/>
      <c r="E9" s="60">
        <v>7025000</v>
      </c>
      <c r="F9" s="59">
        <v>7025000</v>
      </c>
      <c r="G9" s="59"/>
      <c r="H9" s="60">
        <v>143184</v>
      </c>
      <c r="I9" s="60"/>
      <c r="J9" s="59">
        <v>143184</v>
      </c>
      <c r="K9" s="59">
        <v>7737</v>
      </c>
      <c r="L9" s="60"/>
      <c r="M9" s="60">
        <v>1940</v>
      </c>
      <c r="N9" s="59">
        <v>9677</v>
      </c>
      <c r="O9" s="59"/>
      <c r="P9" s="60"/>
      <c r="Q9" s="60"/>
      <c r="R9" s="59"/>
      <c r="S9" s="59"/>
      <c r="T9" s="60"/>
      <c r="U9" s="60"/>
      <c r="V9" s="59"/>
      <c r="W9" s="59">
        <v>152861</v>
      </c>
      <c r="X9" s="60">
        <v>3512500</v>
      </c>
      <c r="Y9" s="59">
        <v>-3359639</v>
      </c>
      <c r="Z9" s="61">
        <v>-95.65</v>
      </c>
      <c r="AA9" s="62">
        <v>7025000</v>
      </c>
    </row>
    <row r="10" spans="1:27" ht="13.5">
      <c r="A10" s="291" t="s">
        <v>230</v>
      </c>
      <c r="B10" s="142"/>
      <c r="C10" s="60"/>
      <c r="D10" s="327"/>
      <c r="E10" s="60">
        <v>1000000</v>
      </c>
      <c r="F10" s="59">
        <v>1000000</v>
      </c>
      <c r="G10" s="59"/>
      <c r="H10" s="60">
        <v>37262</v>
      </c>
      <c r="I10" s="60"/>
      <c r="J10" s="59">
        <v>37262</v>
      </c>
      <c r="K10" s="59">
        <v>46726</v>
      </c>
      <c r="L10" s="60"/>
      <c r="M10" s="60"/>
      <c r="N10" s="59">
        <v>46726</v>
      </c>
      <c r="O10" s="59"/>
      <c r="P10" s="60"/>
      <c r="Q10" s="60"/>
      <c r="R10" s="59"/>
      <c r="S10" s="59"/>
      <c r="T10" s="60"/>
      <c r="U10" s="60"/>
      <c r="V10" s="59"/>
      <c r="W10" s="59">
        <v>83988</v>
      </c>
      <c r="X10" s="60">
        <v>500000</v>
      </c>
      <c r="Y10" s="59">
        <v>-416012</v>
      </c>
      <c r="Z10" s="61">
        <v>-83.2</v>
      </c>
      <c r="AA10" s="62">
        <v>1000000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2930000</v>
      </c>
      <c r="F11" s="351">
        <f t="shared" si="3"/>
        <v>2930000</v>
      </c>
      <c r="G11" s="351">
        <f t="shared" si="3"/>
        <v>44931</v>
      </c>
      <c r="H11" s="349">
        <f t="shared" si="3"/>
        <v>86323</v>
      </c>
      <c r="I11" s="349">
        <f t="shared" si="3"/>
        <v>41759</v>
      </c>
      <c r="J11" s="351">
        <f t="shared" si="3"/>
        <v>173013</v>
      </c>
      <c r="K11" s="351">
        <f t="shared" si="3"/>
        <v>1891207</v>
      </c>
      <c r="L11" s="349">
        <f t="shared" si="3"/>
        <v>18778</v>
      </c>
      <c r="M11" s="349">
        <f t="shared" si="3"/>
        <v>28893</v>
      </c>
      <c r="N11" s="351">
        <f t="shared" si="3"/>
        <v>1938878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2111891</v>
      </c>
      <c r="X11" s="349">
        <f t="shared" si="3"/>
        <v>1465000</v>
      </c>
      <c r="Y11" s="351">
        <f t="shared" si="3"/>
        <v>646891</v>
      </c>
      <c r="Z11" s="352">
        <f>+IF(X11&lt;&gt;0,+(Y11/X11)*100,0)</f>
        <v>44.15638225255973</v>
      </c>
      <c r="AA11" s="353">
        <f t="shared" si="3"/>
        <v>2930000</v>
      </c>
    </row>
    <row r="12" spans="1:27" ht="13.5">
      <c r="A12" s="291" t="s">
        <v>231</v>
      </c>
      <c r="B12" s="136"/>
      <c r="C12" s="60"/>
      <c r="D12" s="327"/>
      <c r="E12" s="60">
        <v>2930000</v>
      </c>
      <c r="F12" s="59">
        <v>2930000</v>
      </c>
      <c r="G12" s="59">
        <v>44931</v>
      </c>
      <c r="H12" s="60">
        <v>86323</v>
      </c>
      <c r="I12" s="60">
        <v>41759</v>
      </c>
      <c r="J12" s="59">
        <v>173013</v>
      </c>
      <c r="K12" s="59">
        <v>1891207</v>
      </c>
      <c r="L12" s="60">
        <v>18778</v>
      </c>
      <c r="M12" s="60">
        <v>28893</v>
      </c>
      <c r="N12" s="59">
        <v>1938878</v>
      </c>
      <c r="O12" s="59"/>
      <c r="P12" s="60"/>
      <c r="Q12" s="60"/>
      <c r="R12" s="59"/>
      <c r="S12" s="59"/>
      <c r="T12" s="60"/>
      <c r="U12" s="60"/>
      <c r="V12" s="59"/>
      <c r="W12" s="59">
        <v>2111891</v>
      </c>
      <c r="X12" s="60">
        <v>1465000</v>
      </c>
      <c r="Y12" s="59">
        <v>646891</v>
      </c>
      <c r="Z12" s="61">
        <v>44.16</v>
      </c>
      <c r="AA12" s="62">
        <v>2930000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1220000</v>
      </c>
      <c r="F13" s="329">
        <f t="shared" si="4"/>
        <v>1220000</v>
      </c>
      <c r="G13" s="329">
        <f t="shared" si="4"/>
        <v>45042</v>
      </c>
      <c r="H13" s="275">
        <f t="shared" si="4"/>
        <v>50810</v>
      </c>
      <c r="I13" s="275">
        <f t="shared" si="4"/>
        <v>28140</v>
      </c>
      <c r="J13" s="329">
        <f t="shared" si="4"/>
        <v>123992</v>
      </c>
      <c r="K13" s="329">
        <f t="shared" si="4"/>
        <v>778197</v>
      </c>
      <c r="L13" s="275">
        <f t="shared" si="4"/>
        <v>0</v>
      </c>
      <c r="M13" s="275">
        <f t="shared" si="4"/>
        <v>58169</v>
      </c>
      <c r="N13" s="329">
        <f t="shared" si="4"/>
        <v>836366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960358</v>
      </c>
      <c r="X13" s="275">
        <f t="shared" si="4"/>
        <v>610000</v>
      </c>
      <c r="Y13" s="329">
        <f t="shared" si="4"/>
        <v>350358</v>
      </c>
      <c r="Z13" s="322">
        <f>+IF(X13&lt;&gt;0,+(Y13/X13)*100,0)</f>
        <v>57.43573770491803</v>
      </c>
      <c r="AA13" s="273">
        <f t="shared" si="4"/>
        <v>1220000</v>
      </c>
    </row>
    <row r="14" spans="1:27" ht="13.5">
      <c r="A14" s="291" t="s">
        <v>232</v>
      </c>
      <c r="B14" s="136"/>
      <c r="C14" s="60"/>
      <c r="D14" s="327"/>
      <c r="E14" s="60">
        <v>1220000</v>
      </c>
      <c r="F14" s="59">
        <v>1220000</v>
      </c>
      <c r="G14" s="59">
        <v>45042</v>
      </c>
      <c r="H14" s="60">
        <v>50810</v>
      </c>
      <c r="I14" s="60">
        <v>28140</v>
      </c>
      <c r="J14" s="59">
        <v>123992</v>
      </c>
      <c r="K14" s="59">
        <v>778197</v>
      </c>
      <c r="L14" s="60"/>
      <c r="M14" s="60">
        <v>58169</v>
      </c>
      <c r="N14" s="59">
        <v>836366</v>
      </c>
      <c r="O14" s="59"/>
      <c r="P14" s="60"/>
      <c r="Q14" s="60"/>
      <c r="R14" s="59"/>
      <c r="S14" s="59"/>
      <c r="T14" s="60"/>
      <c r="U14" s="60"/>
      <c r="V14" s="59"/>
      <c r="W14" s="59">
        <v>960358</v>
      </c>
      <c r="X14" s="60">
        <v>610000</v>
      </c>
      <c r="Y14" s="59">
        <v>350358</v>
      </c>
      <c r="Z14" s="61">
        <v>57.44</v>
      </c>
      <c r="AA14" s="62">
        <v>1220000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1210000</v>
      </c>
      <c r="F15" s="59">
        <f t="shared" si="5"/>
        <v>1210000</v>
      </c>
      <c r="G15" s="59">
        <f t="shared" si="5"/>
        <v>389382</v>
      </c>
      <c r="H15" s="60">
        <f t="shared" si="5"/>
        <v>0</v>
      </c>
      <c r="I15" s="60">
        <f t="shared" si="5"/>
        <v>0</v>
      </c>
      <c r="J15" s="59">
        <f t="shared" si="5"/>
        <v>389382</v>
      </c>
      <c r="K15" s="59">
        <f t="shared" si="5"/>
        <v>0</v>
      </c>
      <c r="L15" s="60">
        <f t="shared" si="5"/>
        <v>167396</v>
      </c>
      <c r="M15" s="60">
        <f t="shared" si="5"/>
        <v>0</v>
      </c>
      <c r="N15" s="59">
        <f t="shared" si="5"/>
        <v>167396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556778</v>
      </c>
      <c r="X15" s="60">
        <f t="shared" si="5"/>
        <v>605000</v>
      </c>
      <c r="Y15" s="59">
        <f t="shared" si="5"/>
        <v>-48222</v>
      </c>
      <c r="Z15" s="61">
        <f>+IF(X15&lt;&gt;0,+(Y15/X15)*100,0)</f>
        <v>-7.970578512396695</v>
      </c>
      <c r="AA15" s="62">
        <f>SUM(AA16:AA20)</f>
        <v>1210000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1210000</v>
      </c>
      <c r="F20" s="59">
        <v>1210000</v>
      </c>
      <c r="G20" s="59">
        <v>389382</v>
      </c>
      <c r="H20" s="60"/>
      <c r="I20" s="60"/>
      <c r="J20" s="59">
        <v>389382</v>
      </c>
      <c r="K20" s="59"/>
      <c r="L20" s="60">
        <v>167396</v>
      </c>
      <c r="M20" s="60"/>
      <c r="N20" s="59">
        <v>167396</v>
      </c>
      <c r="O20" s="59"/>
      <c r="P20" s="60"/>
      <c r="Q20" s="60"/>
      <c r="R20" s="59"/>
      <c r="S20" s="59"/>
      <c r="T20" s="60"/>
      <c r="U20" s="60"/>
      <c r="V20" s="59"/>
      <c r="W20" s="59">
        <v>556778</v>
      </c>
      <c r="X20" s="60">
        <v>605000</v>
      </c>
      <c r="Y20" s="59">
        <v>-48222</v>
      </c>
      <c r="Z20" s="61">
        <v>-7.97</v>
      </c>
      <c r="AA20" s="62">
        <v>1210000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1797620</v>
      </c>
      <c r="F22" s="332">
        <f t="shared" si="6"/>
        <v>1797620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898810</v>
      </c>
      <c r="Y22" s="332">
        <f t="shared" si="6"/>
        <v>-898810</v>
      </c>
      <c r="Z22" s="323">
        <f>+IF(X22&lt;&gt;0,+(Y22/X22)*100,0)</f>
        <v>-100</v>
      </c>
      <c r="AA22" s="337">
        <f>SUM(AA23:AA32)</f>
        <v>1797620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>
        <v>150000</v>
      </c>
      <c r="F26" s="351">
        <v>150000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>
        <v>75000</v>
      </c>
      <c r="Y26" s="351">
        <v>-75000</v>
      </c>
      <c r="Z26" s="352">
        <v>-100</v>
      </c>
      <c r="AA26" s="353">
        <v>150000</v>
      </c>
    </row>
    <row r="27" spans="1:27" ht="13.5">
      <c r="A27" s="348" t="s">
        <v>240</v>
      </c>
      <c r="B27" s="147"/>
      <c r="C27" s="60"/>
      <c r="D27" s="327"/>
      <c r="E27" s="60">
        <v>500000</v>
      </c>
      <c r="F27" s="59">
        <v>500000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250000</v>
      </c>
      <c r="Y27" s="59">
        <v>-250000</v>
      </c>
      <c r="Z27" s="61">
        <v>-100</v>
      </c>
      <c r="AA27" s="62">
        <v>500000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>
        <v>96120</v>
      </c>
      <c r="F31" s="59">
        <v>96120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48060</v>
      </c>
      <c r="Y31" s="59">
        <v>-48060</v>
      </c>
      <c r="Z31" s="61">
        <v>-100</v>
      </c>
      <c r="AA31" s="62">
        <v>96120</v>
      </c>
    </row>
    <row r="32" spans="1:27" ht="13.5">
      <c r="A32" s="348" t="s">
        <v>93</v>
      </c>
      <c r="B32" s="136"/>
      <c r="C32" s="60"/>
      <c r="D32" s="327"/>
      <c r="E32" s="60">
        <v>1051500</v>
      </c>
      <c r="F32" s="59">
        <v>1051500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525750</v>
      </c>
      <c r="Y32" s="59">
        <v>-525750</v>
      </c>
      <c r="Z32" s="61">
        <v>-100</v>
      </c>
      <c r="AA32" s="62">
        <v>1051500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1800000</v>
      </c>
      <c r="F40" s="332">
        <f t="shared" si="9"/>
        <v>1800000</v>
      </c>
      <c r="G40" s="332">
        <f t="shared" si="9"/>
        <v>379800</v>
      </c>
      <c r="H40" s="330">
        <f t="shared" si="9"/>
        <v>233697</v>
      </c>
      <c r="I40" s="330">
        <f t="shared" si="9"/>
        <v>102025</v>
      </c>
      <c r="J40" s="332">
        <f t="shared" si="9"/>
        <v>715522</v>
      </c>
      <c r="K40" s="332">
        <f t="shared" si="9"/>
        <v>673595</v>
      </c>
      <c r="L40" s="330">
        <f t="shared" si="9"/>
        <v>226470</v>
      </c>
      <c r="M40" s="330">
        <f t="shared" si="9"/>
        <v>448468</v>
      </c>
      <c r="N40" s="332">
        <f t="shared" si="9"/>
        <v>1348533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2064055</v>
      </c>
      <c r="X40" s="330">
        <f t="shared" si="9"/>
        <v>900000</v>
      </c>
      <c r="Y40" s="332">
        <f t="shared" si="9"/>
        <v>1164055</v>
      </c>
      <c r="Z40" s="323">
        <f>+IF(X40&lt;&gt;0,+(Y40/X40)*100,0)</f>
        <v>129.33944444444444</v>
      </c>
      <c r="AA40" s="337">
        <f>SUM(AA41:AA49)</f>
        <v>1800000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>
        <v>38812</v>
      </c>
      <c r="H41" s="349">
        <v>110916</v>
      </c>
      <c r="I41" s="349">
        <v>61080</v>
      </c>
      <c r="J41" s="351">
        <v>210808</v>
      </c>
      <c r="K41" s="351">
        <v>251847</v>
      </c>
      <c r="L41" s="349">
        <v>52582</v>
      </c>
      <c r="M41" s="349">
        <v>131797</v>
      </c>
      <c r="N41" s="351">
        <v>436226</v>
      </c>
      <c r="O41" s="351"/>
      <c r="P41" s="349"/>
      <c r="Q41" s="349"/>
      <c r="R41" s="351"/>
      <c r="S41" s="351"/>
      <c r="T41" s="349"/>
      <c r="U41" s="349"/>
      <c r="V41" s="351"/>
      <c r="W41" s="351">
        <v>647034</v>
      </c>
      <c r="X41" s="349"/>
      <c r="Y41" s="351">
        <v>647034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>
        <v>330189</v>
      </c>
      <c r="H43" s="305">
        <v>1262</v>
      </c>
      <c r="I43" s="305">
        <v>30370</v>
      </c>
      <c r="J43" s="357">
        <v>361821</v>
      </c>
      <c r="K43" s="357">
        <v>362843</v>
      </c>
      <c r="L43" s="305">
        <v>110103</v>
      </c>
      <c r="M43" s="305">
        <v>192971</v>
      </c>
      <c r="N43" s="357">
        <v>665917</v>
      </c>
      <c r="O43" s="357"/>
      <c r="P43" s="305"/>
      <c r="Q43" s="305"/>
      <c r="R43" s="357"/>
      <c r="S43" s="357"/>
      <c r="T43" s="305"/>
      <c r="U43" s="305"/>
      <c r="V43" s="357"/>
      <c r="W43" s="357">
        <v>1027738</v>
      </c>
      <c r="X43" s="305"/>
      <c r="Y43" s="357">
        <v>1027738</v>
      </c>
      <c r="Z43" s="358"/>
      <c r="AA43" s="303"/>
    </row>
    <row r="44" spans="1:27" ht="13.5">
      <c r="A44" s="348" t="s">
        <v>250</v>
      </c>
      <c r="B44" s="136"/>
      <c r="C44" s="60"/>
      <c r="D44" s="355"/>
      <c r="E44" s="54">
        <v>300000</v>
      </c>
      <c r="F44" s="53">
        <v>300000</v>
      </c>
      <c r="G44" s="53">
        <v>4008</v>
      </c>
      <c r="H44" s="54">
        <v>103113</v>
      </c>
      <c r="I44" s="54">
        <v>1814</v>
      </c>
      <c r="J44" s="53">
        <v>108935</v>
      </c>
      <c r="K44" s="53">
        <v>30888</v>
      </c>
      <c r="L44" s="54">
        <v>651</v>
      </c>
      <c r="M44" s="54">
        <v>29116</v>
      </c>
      <c r="N44" s="53">
        <v>60655</v>
      </c>
      <c r="O44" s="53"/>
      <c r="P44" s="54"/>
      <c r="Q44" s="54"/>
      <c r="R44" s="53"/>
      <c r="S44" s="53"/>
      <c r="T44" s="54"/>
      <c r="U44" s="54"/>
      <c r="V44" s="53"/>
      <c r="W44" s="53">
        <v>169590</v>
      </c>
      <c r="X44" s="54">
        <v>150000</v>
      </c>
      <c r="Y44" s="53">
        <v>19590</v>
      </c>
      <c r="Z44" s="94">
        <v>13.06</v>
      </c>
      <c r="AA44" s="95">
        <v>300000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>
        <v>62822</v>
      </c>
      <c r="M47" s="54">
        <v>4222</v>
      </c>
      <c r="N47" s="53">
        <v>67044</v>
      </c>
      <c r="O47" s="53"/>
      <c r="P47" s="54"/>
      <c r="Q47" s="54"/>
      <c r="R47" s="53"/>
      <c r="S47" s="53"/>
      <c r="T47" s="54"/>
      <c r="U47" s="54"/>
      <c r="V47" s="53"/>
      <c r="W47" s="53">
        <v>67044</v>
      </c>
      <c r="X47" s="54"/>
      <c r="Y47" s="53">
        <v>67044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1500000</v>
      </c>
      <c r="F48" s="53">
        <v>1500000</v>
      </c>
      <c r="G48" s="53">
        <v>6791</v>
      </c>
      <c r="H48" s="54">
        <v>18406</v>
      </c>
      <c r="I48" s="54">
        <v>8268</v>
      </c>
      <c r="J48" s="53">
        <v>33465</v>
      </c>
      <c r="K48" s="53">
        <v>24769</v>
      </c>
      <c r="L48" s="54"/>
      <c r="M48" s="54">
        <v>74097</v>
      </c>
      <c r="N48" s="53">
        <v>98866</v>
      </c>
      <c r="O48" s="53"/>
      <c r="P48" s="54"/>
      <c r="Q48" s="54"/>
      <c r="R48" s="53"/>
      <c r="S48" s="53"/>
      <c r="T48" s="54"/>
      <c r="U48" s="54"/>
      <c r="V48" s="53"/>
      <c r="W48" s="53">
        <v>132331</v>
      </c>
      <c r="X48" s="54">
        <v>750000</v>
      </c>
      <c r="Y48" s="53">
        <v>-617669</v>
      </c>
      <c r="Z48" s="94">
        <v>-82.36</v>
      </c>
      <c r="AA48" s="95">
        <v>1500000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>
        <v>493</v>
      </c>
      <c r="J49" s="53">
        <v>493</v>
      </c>
      <c r="K49" s="53">
        <v>3248</v>
      </c>
      <c r="L49" s="54">
        <v>312</v>
      </c>
      <c r="M49" s="54">
        <v>16265</v>
      </c>
      <c r="N49" s="53">
        <v>19825</v>
      </c>
      <c r="O49" s="53"/>
      <c r="P49" s="54"/>
      <c r="Q49" s="54"/>
      <c r="R49" s="53"/>
      <c r="S49" s="53"/>
      <c r="T49" s="54"/>
      <c r="U49" s="54"/>
      <c r="V49" s="53"/>
      <c r="W49" s="53">
        <v>20318</v>
      </c>
      <c r="X49" s="54"/>
      <c r="Y49" s="53">
        <v>20318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28802970</v>
      </c>
      <c r="F60" s="264">
        <f t="shared" si="14"/>
        <v>28802970</v>
      </c>
      <c r="G60" s="264">
        <f t="shared" si="14"/>
        <v>859155</v>
      </c>
      <c r="H60" s="219">
        <f t="shared" si="14"/>
        <v>1445926</v>
      </c>
      <c r="I60" s="219">
        <f t="shared" si="14"/>
        <v>193184</v>
      </c>
      <c r="J60" s="264">
        <f t="shared" si="14"/>
        <v>2498265</v>
      </c>
      <c r="K60" s="264">
        <f t="shared" si="14"/>
        <v>3753650</v>
      </c>
      <c r="L60" s="219">
        <f t="shared" si="14"/>
        <v>625623</v>
      </c>
      <c r="M60" s="219">
        <f t="shared" si="14"/>
        <v>893779</v>
      </c>
      <c r="N60" s="264">
        <f t="shared" si="14"/>
        <v>5273052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7771317</v>
      </c>
      <c r="X60" s="219">
        <f t="shared" si="14"/>
        <v>14401485</v>
      </c>
      <c r="Y60" s="264">
        <f t="shared" si="14"/>
        <v>-6630168</v>
      </c>
      <c r="Z60" s="324">
        <f>+IF(X60&lt;&gt;0,+(Y60/X60)*100,0)</f>
        <v>-46.03808565575008</v>
      </c>
      <c r="AA60" s="232">
        <f>+AA57+AA54+AA51+AA40+AA37+AA34+AA22+AA5</f>
        <v>28802970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182420697</v>
      </c>
      <c r="D5" s="153">
        <f>SUM(D6:D8)</f>
        <v>0</v>
      </c>
      <c r="E5" s="154">
        <f t="shared" si="0"/>
        <v>156304780</v>
      </c>
      <c r="F5" s="100">
        <f t="shared" si="0"/>
        <v>156304780</v>
      </c>
      <c r="G5" s="100">
        <f t="shared" si="0"/>
        <v>42765003</v>
      </c>
      <c r="H5" s="100">
        <f t="shared" si="0"/>
        <v>4920482</v>
      </c>
      <c r="I5" s="100">
        <f t="shared" si="0"/>
        <v>5297920</v>
      </c>
      <c r="J5" s="100">
        <f t="shared" si="0"/>
        <v>52983405</v>
      </c>
      <c r="K5" s="100">
        <f t="shared" si="0"/>
        <v>5276996</v>
      </c>
      <c r="L5" s="100">
        <f t="shared" si="0"/>
        <v>5195330</v>
      </c>
      <c r="M5" s="100">
        <f t="shared" si="0"/>
        <v>36851310</v>
      </c>
      <c r="N5" s="100">
        <f t="shared" si="0"/>
        <v>47323636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100307041</v>
      </c>
      <c r="X5" s="100">
        <f t="shared" si="0"/>
        <v>75772836</v>
      </c>
      <c r="Y5" s="100">
        <f t="shared" si="0"/>
        <v>24534205</v>
      </c>
      <c r="Z5" s="137">
        <f>+IF(X5&lt;&gt;0,+(Y5/X5)*100,0)</f>
        <v>32.37862840451161</v>
      </c>
      <c r="AA5" s="153">
        <f>SUM(AA6:AA8)</f>
        <v>156304780</v>
      </c>
    </row>
    <row r="6" spans="1:27" ht="13.5">
      <c r="A6" s="138" t="s">
        <v>75</v>
      </c>
      <c r="B6" s="136"/>
      <c r="C6" s="155">
        <v>6908600</v>
      </c>
      <c r="D6" s="155"/>
      <c r="E6" s="156">
        <v>8517000</v>
      </c>
      <c r="F6" s="60">
        <v>8517000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4261500</v>
      </c>
      <c r="Y6" s="60">
        <v>-4261500</v>
      </c>
      <c r="Z6" s="140">
        <v>-100</v>
      </c>
      <c r="AA6" s="155">
        <v>8517000</v>
      </c>
    </row>
    <row r="7" spans="1:27" ht="13.5">
      <c r="A7" s="138" t="s">
        <v>76</v>
      </c>
      <c r="B7" s="136"/>
      <c r="C7" s="157">
        <v>172675011</v>
      </c>
      <c r="D7" s="157"/>
      <c r="E7" s="158">
        <v>146988900</v>
      </c>
      <c r="F7" s="159">
        <v>146988900</v>
      </c>
      <c r="G7" s="159">
        <v>42765003</v>
      </c>
      <c r="H7" s="159">
        <v>4871079</v>
      </c>
      <c r="I7" s="159">
        <v>5270727</v>
      </c>
      <c r="J7" s="159">
        <v>52906809</v>
      </c>
      <c r="K7" s="159">
        <v>5276996</v>
      </c>
      <c r="L7" s="159">
        <v>5149337</v>
      </c>
      <c r="M7" s="159">
        <v>36807776</v>
      </c>
      <c r="N7" s="159">
        <v>47234109</v>
      </c>
      <c r="O7" s="159"/>
      <c r="P7" s="159"/>
      <c r="Q7" s="159"/>
      <c r="R7" s="159"/>
      <c r="S7" s="159"/>
      <c r="T7" s="159"/>
      <c r="U7" s="159"/>
      <c r="V7" s="159"/>
      <c r="W7" s="159">
        <v>100140918</v>
      </c>
      <c r="X7" s="159">
        <v>71109432</v>
      </c>
      <c r="Y7" s="159">
        <v>29031486</v>
      </c>
      <c r="Z7" s="141">
        <v>40.83</v>
      </c>
      <c r="AA7" s="157">
        <v>146988900</v>
      </c>
    </row>
    <row r="8" spans="1:27" ht="13.5">
      <c r="A8" s="138" t="s">
        <v>77</v>
      </c>
      <c r="B8" s="136"/>
      <c r="C8" s="155">
        <v>2837086</v>
      </c>
      <c r="D8" s="155"/>
      <c r="E8" s="156">
        <v>798880</v>
      </c>
      <c r="F8" s="60">
        <v>798880</v>
      </c>
      <c r="G8" s="60"/>
      <c r="H8" s="60">
        <v>49403</v>
      </c>
      <c r="I8" s="60">
        <v>27193</v>
      </c>
      <c r="J8" s="60">
        <v>76596</v>
      </c>
      <c r="K8" s="60"/>
      <c r="L8" s="60">
        <v>45993</v>
      </c>
      <c r="M8" s="60">
        <v>43534</v>
      </c>
      <c r="N8" s="60">
        <v>89527</v>
      </c>
      <c r="O8" s="60"/>
      <c r="P8" s="60"/>
      <c r="Q8" s="60"/>
      <c r="R8" s="60"/>
      <c r="S8" s="60"/>
      <c r="T8" s="60"/>
      <c r="U8" s="60"/>
      <c r="V8" s="60"/>
      <c r="W8" s="60">
        <v>166123</v>
      </c>
      <c r="X8" s="60">
        <v>401904</v>
      </c>
      <c r="Y8" s="60">
        <v>-235781</v>
      </c>
      <c r="Z8" s="140">
        <v>-58.67</v>
      </c>
      <c r="AA8" s="155">
        <v>798880</v>
      </c>
    </row>
    <row r="9" spans="1:27" ht="13.5">
      <c r="A9" s="135" t="s">
        <v>78</v>
      </c>
      <c r="B9" s="136"/>
      <c r="C9" s="153">
        <f aca="true" t="shared" si="1" ref="C9:Y9">SUM(C10:C14)</f>
        <v>14944287</v>
      </c>
      <c r="D9" s="153">
        <f>SUM(D10:D14)</f>
        <v>0</v>
      </c>
      <c r="E9" s="154">
        <f t="shared" si="1"/>
        <v>12166890</v>
      </c>
      <c r="F9" s="100">
        <f t="shared" si="1"/>
        <v>12166890</v>
      </c>
      <c r="G9" s="100">
        <f t="shared" si="1"/>
        <v>420090</v>
      </c>
      <c r="H9" s="100">
        <f t="shared" si="1"/>
        <v>429489</v>
      </c>
      <c r="I9" s="100">
        <f t="shared" si="1"/>
        <v>137895</v>
      </c>
      <c r="J9" s="100">
        <f t="shared" si="1"/>
        <v>987474</v>
      </c>
      <c r="K9" s="100">
        <f t="shared" si="1"/>
        <v>309460</v>
      </c>
      <c r="L9" s="100">
        <f t="shared" si="1"/>
        <v>3070392</v>
      </c>
      <c r="M9" s="100">
        <f t="shared" si="1"/>
        <v>336378</v>
      </c>
      <c r="N9" s="100">
        <f t="shared" si="1"/>
        <v>3716230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4703704</v>
      </c>
      <c r="X9" s="100">
        <f t="shared" si="1"/>
        <v>7377267</v>
      </c>
      <c r="Y9" s="100">
        <f t="shared" si="1"/>
        <v>-2673563</v>
      </c>
      <c r="Z9" s="137">
        <f>+IF(X9&lt;&gt;0,+(Y9/X9)*100,0)</f>
        <v>-36.240561714792214</v>
      </c>
      <c r="AA9" s="153">
        <f>SUM(AA10:AA14)</f>
        <v>12166890</v>
      </c>
    </row>
    <row r="10" spans="1:27" ht="13.5">
      <c r="A10" s="138" t="s">
        <v>79</v>
      </c>
      <c r="B10" s="136"/>
      <c r="C10" s="155">
        <v>3126148</v>
      </c>
      <c r="D10" s="155"/>
      <c r="E10" s="156">
        <v>6058350</v>
      </c>
      <c r="F10" s="60">
        <v>6058350</v>
      </c>
      <c r="G10" s="60">
        <v>45884</v>
      </c>
      <c r="H10" s="60">
        <v>36726</v>
      </c>
      <c r="I10" s="60">
        <v>25289</v>
      </c>
      <c r="J10" s="60">
        <v>107899</v>
      </c>
      <c r="K10" s="60">
        <v>35697</v>
      </c>
      <c r="L10" s="60">
        <v>2853615</v>
      </c>
      <c r="M10" s="60">
        <v>177892</v>
      </c>
      <c r="N10" s="60">
        <v>3067204</v>
      </c>
      <c r="O10" s="60"/>
      <c r="P10" s="60"/>
      <c r="Q10" s="60"/>
      <c r="R10" s="60"/>
      <c r="S10" s="60"/>
      <c r="T10" s="60"/>
      <c r="U10" s="60"/>
      <c r="V10" s="60"/>
      <c r="W10" s="60">
        <v>3175103</v>
      </c>
      <c r="X10" s="60">
        <v>4348269</v>
      </c>
      <c r="Y10" s="60">
        <v>-1173166</v>
      </c>
      <c r="Z10" s="140">
        <v>-26.98</v>
      </c>
      <c r="AA10" s="155">
        <v>6058350</v>
      </c>
    </row>
    <row r="11" spans="1:27" ht="13.5">
      <c r="A11" s="138" t="s">
        <v>80</v>
      </c>
      <c r="B11" s="136"/>
      <c r="C11" s="155">
        <v>34884</v>
      </c>
      <c r="D11" s="155"/>
      <c r="E11" s="156">
        <v>50560</v>
      </c>
      <c r="F11" s="60">
        <v>50560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>
        <v>50560</v>
      </c>
    </row>
    <row r="12" spans="1:27" ht="13.5">
      <c r="A12" s="138" t="s">
        <v>81</v>
      </c>
      <c r="B12" s="136"/>
      <c r="C12" s="155">
        <v>11783255</v>
      </c>
      <c r="D12" s="155"/>
      <c r="E12" s="156">
        <v>6057980</v>
      </c>
      <c r="F12" s="60">
        <v>6057980</v>
      </c>
      <c r="G12" s="60">
        <v>374206</v>
      </c>
      <c r="H12" s="60">
        <v>392763</v>
      </c>
      <c r="I12" s="60">
        <v>112606</v>
      </c>
      <c r="J12" s="60">
        <v>879575</v>
      </c>
      <c r="K12" s="60">
        <v>273763</v>
      </c>
      <c r="L12" s="60">
        <v>216777</v>
      </c>
      <c r="M12" s="60">
        <v>158486</v>
      </c>
      <c r="N12" s="60">
        <v>649026</v>
      </c>
      <c r="O12" s="60"/>
      <c r="P12" s="60"/>
      <c r="Q12" s="60"/>
      <c r="R12" s="60"/>
      <c r="S12" s="60"/>
      <c r="T12" s="60"/>
      <c r="U12" s="60"/>
      <c r="V12" s="60"/>
      <c r="W12" s="60">
        <v>1528601</v>
      </c>
      <c r="X12" s="60">
        <v>3028998</v>
      </c>
      <c r="Y12" s="60">
        <v>-1500397</v>
      </c>
      <c r="Z12" s="140">
        <v>-49.53</v>
      </c>
      <c r="AA12" s="155">
        <v>6057980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54846493</v>
      </c>
      <c r="D15" s="153">
        <f>SUM(D16:D18)</f>
        <v>0</v>
      </c>
      <c r="E15" s="154">
        <f t="shared" si="2"/>
        <v>44636050</v>
      </c>
      <c r="F15" s="100">
        <f t="shared" si="2"/>
        <v>44636050</v>
      </c>
      <c r="G15" s="100">
        <f t="shared" si="2"/>
        <v>239140</v>
      </c>
      <c r="H15" s="100">
        <f t="shared" si="2"/>
        <v>130290</v>
      </c>
      <c r="I15" s="100">
        <f t="shared" si="2"/>
        <v>100519</v>
      </c>
      <c r="J15" s="100">
        <f t="shared" si="2"/>
        <v>469949</v>
      </c>
      <c r="K15" s="100">
        <f t="shared" si="2"/>
        <v>251999</v>
      </c>
      <c r="L15" s="100">
        <f t="shared" si="2"/>
        <v>183127</v>
      </c>
      <c r="M15" s="100">
        <f t="shared" si="2"/>
        <v>221147</v>
      </c>
      <c r="N15" s="100">
        <f t="shared" si="2"/>
        <v>656273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1126222</v>
      </c>
      <c r="X15" s="100">
        <f t="shared" si="2"/>
        <v>2236998</v>
      </c>
      <c r="Y15" s="100">
        <f t="shared" si="2"/>
        <v>-1110776</v>
      </c>
      <c r="Z15" s="137">
        <f>+IF(X15&lt;&gt;0,+(Y15/X15)*100,0)</f>
        <v>-49.65476053174835</v>
      </c>
      <c r="AA15" s="153">
        <f>SUM(AA16:AA18)</f>
        <v>44636050</v>
      </c>
    </row>
    <row r="16" spans="1:27" ht="13.5">
      <c r="A16" s="138" t="s">
        <v>85</v>
      </c>
      <c r="B16" s="136"/>
      <c r="C16" s="155">
        <v>21773530</v>
      </c>
      <c r="D16" s="155"/>
      <c r="E16" s="156">
        <v>582220</v>
      </c>
      <c r="F16" s="60">
        <v>582220</v>
      </c>
      <c r="G16" s="60">
        <v>11389</v>
      </c>
      <c r="H16" s="60">
        <v>2506</v>
      </c>
      <c r="I16" s="60">
        <v>13606</v>
      </c>
      <c r="J16" s="60">
        <v>27501</v>
      </c>
      <c r="K16" s="60">
        <v>8951</v>
      </c>
      <c r="L16" s="60">
        <v>29222</v>
      </c>
      <c r="M16" s="60">
        <v>1789</v>
      </c>
      <c r="N16" s="60">
        <v>39962</v>
      </c>
      <c r="O16" s="60"/>
      <c r="P16" s="60"/>
      <c r="Q16" s="60"/>
      <c r="R16" s="60"/>
      <c r="S16" s="60"/>
      <c r="T16" s="60"/>
      <c r="U16" s="60"/>
      <c r="V16" s="60"/>
      <c r="W16" s="60">
        <v>67463</v>
      </c>
      <c r="X16" s="60">
        <v>291000</v>
      </c>
      <c r="Y16" s="60">
        <v>-223537</v>
      </c>
      <c r="Z16" s="140">
        <v>-76.82</v>
      </c>
      <c r="AA16" s="155">
        <v>582220</v>
      </c>
    </row>
    <row r="17" spans="1:27" ht="13.5">
      <c r="A17" s="138" t="s">
        <v>86</v>
      </c>
      <c r="B17" s="136"/>
      <c r="C17" s="155">
        <v>33072963</v>
      </c>
      <c r="D17" s="155"/>
      <c r="E17" s="156">
        <v>44053830</v>
      </c>
      <c r="F17" s="60">
        <v>44053830</v>
      </c>
      <c r="G17" s="60">
        <v>227751</v>
      </c>
      <c r="H17" s="60">
        <v>127784</v>
      </c>
      <c r="I17" s="60">
        <v>86913</v>
      </c>
      <c r="J17" s="60">
        <v>442448</v>
      </c>
      <c r="K17" s="60">
        <v>243048</v>
      </c>
      <c r="L17" s="60">
        <v>153905</v>
      </c>
      <c r="M17" s="60">
        <v>219358</v>
      </c>
      <c r="N17" s="60">
        <v>616311</v>
      </c>
      <c r="O17" s="60"/>
      <c r="P17" s="60"/>
      <c r="Q17" s="60"/>
      <c r="R17" s="60"/>
      <c r="S17" s="60"/>
      <c r="T17" s="60"/>
      <c r="U17" s="60"/>
      <c r="V17" s="60"/>
      <c r="W17" s="60">
        <v>1058759</v>
      </c>
      <c r="X17" s="60">
        <v>1945998</v>
      </c>
      <c r="Y17" s="60">
        <v>-887239</v>
      </c>
      <c r="Z17" s="140">
        <v>-45.59</v>
      </c>
      <c r="AA17" s="155">
        <v>44053830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234447756</v>
      </c>
      <c r="D19" s="153">
        <f>SUM(D20:D23)</f>
        <v>0</v>
      </c>
      <c r="E19" s="154">
        <f t="shared" si="3"/>
        <v>255984190</v>
      </c>
      <c r="F19" s="100">
        <f t="shared" si="3"/>
        <v>255984190</v>
      </c>
      <c r="G19" s="100">
        <f t="shared" si="3"/>
        <v>18586145</v>
      </c>
      <c r="H19" s="100">
        <f t="shared" si="3"/>
        <v>19063281</v>
      </c>
      <c r="I19" s="100">
        <f t="shared" si="3"/>
        <v>29105132</v>
      </c>
      <c r="J19" s="100">
        <f t="shared" si="3"/>
        <v>66754558</v>
      </c>
      <c r="K19" s="100">
        <f t="shared" si="3"/>
        <v>18733976</v>
      </c>
      <c r="L19" s="100">
        <f t="shared" si="3"/>
        <v>18479968</v>
      </c>
      <c r="M19" s="100">
        <f t="shared" si="3"/>
        <v>18438066</v>
      </c>
      <c r="N19" s="100">
        <f t="shared" si="3"/>
        <v>55652010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122406568</v>
      </c>
      <c r="X19" s="100">
        <f t="shared" si="3"/>
        <v>121118280</v>
      </c>
      <c r="Y19" s="100">
        <f t="shared" si="3"/>
        <v>1288288</v>
      </c>
      <c r="Z19" s="137">
        <f>+IF(X19&lt;&gt;0,+(Y19/X19)*100,0)</f>
        <v>1.0636610757682492</v>
      </c>
      <c r="AA19" s="153">
        <f>SUM(AA20:AA23)</f>
        <v>255984190</v>
      </c>
    </row>
    <row r="20" spans="1:27" ht="13.5">
      <c r="A20" s="138" t="s">
        <v>89</v>
      </c>
      <c r="B20" s="136"/>
      <c r="C20" s="155">
        <v>157824955</v>
      </c>
      <c r="D20" s="155"/>
      <c r="E20" s="156">
        <v>174419370</v>
      </c>
      <c r="F20" s="60">
        <v>174419370</v>
      </c>
      <c r="G20" s="60">
        <v>12346344</v>
      </c>
      <c r="H20" s="60">
        <v>12570859</v>
      </c>
      <c r="I20" s="60">
        <v>12396454</v>
      </c>
      <c r="J20" s="60">
        <v>37313657</v>
      </c>
      <c r="K20" s="60">
        <v>12936564</v>
      </c>
      <c r="L20" s="60">
        <v>12169944</v>
      </c>
      <c r="M20" s="60">
        <v>12047781</v>
      </c>
      <c r="N20" s="60">
        <v>37154289</v>
      </c>
      <c r="O20" s="60"/>
      <c r="P20" s="60"/>
      <c r="Q20" s="60"/>
      <c r="R20" s="60"/>
      <c r="S20" s="60"/>
      <c r="T20" s="60"/>
      <c r="U20" s="60"/>
      <c r="V20" s="60"/>
      <c r="W20" s="60">
        <v>74467946</v>
      </c>
      <c r="X20" s="60">
        <v>80335782</v>
      </c>
      <c r="Y20" s="60">
        <v>-5867836</v>
      </c>
      <c r="Z20" s="140">
        <v>-7.3</v>
      </c>
      <c r="AA20" s="155">
        <v>174419370</v>
      </c>
    </row>
    <row r="21" spans="1:27" ht="13.5">
      <c r="A21" s="138" t="s">
        <v>90</v>
      </c>
      <c r="B21" s="136"/>
      <c r="C21" s="155">
        <v>39962134</v>
      </c>
      <c r="D21" s="155"/>
      <c r="E21" s="156">
        <v>39758700</v>
      </c>
      <c r="F21" s="60">
        <v>39758700</v>
      </c>
      <c r="G21" s="60">
        <v>3092797</v>
      </c>
      <c r="H21" s="60">
        <v>3336105</v>
      </c>
      <c r="I21" s="60">
        <v>3510101</v>
      </c>
      <c r="J21" s="60">
        <v>9939003</v>
      </c>
      <c r="K21" s="60">
        <v>2611689</v>
      </c>
      <c r="L21" s="60">
        <v>3133897</v>
      </c>
      <c r="M21" s="60">
        <v>3191353</v>
      </c>
      <c r="N21" s="60">
        <v>8936939</v>
      </c>
      <c r="O21" s="60"/>
      <c r="P21" s="60"/>
      <c r="Q21" s="60"/>
      <c r="R21" s="60"/>
      <c r="S21" s="60"/>
      <c r="T21" s="60"/>
      <c r="U21" s="60"/>
      <c r="V21" s="60"/>
      <c r="W21" s="60">
        <v>18875942</v>
      </c>
      <c r="X21" s="60">
        <v>19879500</v>
      </c>
      <c r="Y21" s="60">
        <v>-1003558</v>
      </c>
      <c r="Z21" s="140">
        <v>-5.05</v>
      </c>
      <c r="AA21" s="155">
        <v>39758700</v>
      </c>
    </row>
    <row r="22" spans="1:27" ht="13.5">
      <c r="A22" s="138" t="s">
        <v>91</v>
      </c>
      <c r="B22" s="136"/>
      <c r="C22" s="157">
        <v>19207756</v>
      </c>
      <c r="D22" s="157"/>
      <c r="E22" s="158">
        <v>22170110</v>
      </c>
      <c r="F22" s="159">
        <v>22170110</v>
      </c>
      <c r="G22" s="159">
        <v>1805720</v>
      </c>
      <c r="H22" s="159">
        <v>1815743</v>
      </c>
      <c r="I22" s="159">
        <v>11859957</v>
      </c>
      <c r="J22" s="159">
        <v>15481420</v>
      </c>
      <c r="K22" s="159">
        <v>1845592</v>
      </c>
      <c r="L22" s="159">
        <v>1839435</v>
      </c>
      <c r="M22" s="159">
        <v>1870919</v>
      </c>
      <c r="N22" s="159">
        <v>5555946</v>
      </c>
      <c r="O22" s="159"/>
      <c r="P22" s="159"/>
      <c r="Q22" s="159"/>
      <c r="R22" s="159"/>
      <c r="S22" s="159"/>
      <c r="T22" s="159"/>
      <c r="U22" s="159"/>
      <c r="V22" s="159"/>
      <c r="W22" s="159">
        <v>21037366</v>
      </c>
      <c r="X22" s="159">
        <v>11085000</v>
      </c>
      <c r="Y22" s="159">
        <v>9952366</v>
      </c>
      <c r="Z22" s="141">
        <v>89.78</v>
      </c>
      <c r="AA22" s="157">
        <v>22170110</v>
      </c>
    </row>
    <row r="23" spans="1:27" ht="13.5">
      <c r="A23" s="138" t="s">
        <v>92</v>
      </c>
      <c r="B23" s="136"/>
      <c r="C23" s="155">
        <v>17452911</v>
      </c>
      <c r="D23" s="155"/>
      <c r="E23" s="156">
        <v>19636010</v>
      </c>
      <c r="F23" s="60">
        <v>19636010</v>
      </c>
      <c r="G23" s="60">
        <v>1341284</v>
      </c>
      <c r="H23" s="60">
        <v>1340574</v>
      </c>
      <c r="I23" s="60">
        <v>1338620</v>
      </c>
      <c r="J23" s="60">
        <v>4020478</v>
      </c>
      <c r="K23" s="60">
        <v>1340131</v>
      </c>
      <c r="L23" s="60">
        <v>1336692</v>
      </c>
      <c r="M23" s="60">
        <v>1328013</v>
      </c>
      <c r="N23" s="60">
        <v>4004836</v>
      </c>
      <c r="O23" s="60"/>
      <c r="P23" s="60"/>
      <c r="Q23" s="60"/>
      <c r="R23" s="60"/>
      <c r="S23" s="60"/>
      <c r="T23" s="60"/>
      <c r="U23" s="60"/>
      <c r="V23" s="60"/>
      <c r="W23" s="60">
        <v>8025314</v>
      </c>
      <c r="X23" s="60">
        <v>9817998</v>
      </c>
      <c r="Y23" s="60">
        <v>-1792684</v>
      </c>
      <c r="Z23" s="140">
        <v>-18.26</v>
      </c>
      <c r="AA23" s="155">
        <v>19636010</v>
      </c>
    </row>
    <row r="24" spans="1:27" ht="13.5">
      <c r="A24" s="135" t="s">
        <v>93</v>
      </c>
      <c r="B24" s="142" t="s">
        <v>94</v>
      </c>
      <c r="C24" s="153">
        <v>50000</v>
      </c>
      <c r="D24" s="153"/>
      <c r="E24" s="154">
        <v>100000</v>
      </c>
      <c r="F24" s="100">
        <v>100000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49998</v>
      </c>
      <c r="Y24" s="100">
        <v>-49998</v>
      </c>
      <c r="Z24" s="137">
        <v>-100</v>
      </c>
      <c r="AA24" s="153">
        <v>100000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486709233</v>
      </c>
      <c r="D25" s="168">
        <f>+D5+D9+D15+D19+D24</f>
        <v>0</v>
      </c>
      <c r="E25" s="169">
        <f t="shared" si="4"/>
        <v>469191910</v>
      </c>
      <c r="F25" s="73">
        <f t="shared" si="4"/>
        <v>469191910</v>
      </c>
      <c r="G25" s="73">
        <f t="shared" si="4"/>
        <v>62010378</v>
      </c>
      <c r="H25" s="73">
        <f t="shared" si="4"/>
        <v>24543542</v>
      </c>
      <c r="I25" s="73">
        <f t="shared" si="4"/>
        <v>34641466</v>
      </c>
      <c r="J25" s="73">
        <f t="shared" si="4"/>
        <v>121195386</v>
      </c>
      <c r="K25" s="73">
        <f t="shared" si="4"/>
        <v>24572431</v>
      </c>
      <c r="L25" s="73">
        <f t="shared" si="4"/>
        <v>26928817</v>
      </c>
      <c r="M25" s="73">
        <f t="shared" si="4"/>
        <v>55846901</v>
      </c>
      <c r="N25" s="73">
        <f t="shared" si="4"/>
        <v>107348149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228543535</v>
      </c>
      <c r="X25" s="73">
        <f t="shared" si="4"/>
        <v>206555379</v>
      </c>
      <c r="Y25" s="73">
        <f t="shared" si="4"/>
        <v>21988156</v>
      </c>
      <c r="Z25" s="170">
        <f>+IF(X25&lt;&gt;0,+(Y25/X25)*100,0)</f>
        <v>10.645162622465524</v>
      </c>
      <c r="AA25" s="168">
        <f>+AA5+AA9+AA15+AA19+AA24</f>
        <v>469191910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100650929</v>
      </c>
      <c r="D28" s="153">
        <f>SUM(D29:D31)</f>
        <v>0</v>
      </c>
      <c r="E28" s="154">
        <f t="shared" si="5"/>
        <v>90436830</v>
      </c>
      <c r="F28" s="100">
        <f t="shared" si="5"/>
        <v>90436830</v>
      </c>
      <c r="G28" s="100">
        <f t="shared" si="5"/>
        <v>6387090</v>
      </c>
      <c r="H28" s="100">
        <f t="shared" si="5"/>
        <v>6191192</v>
      </c>
      <c r="I28" s="100">
        <f t="shared" si="5"/>
        <v>9421699</v>
      </c>
      <c r="J28" s="100">
        <f t="shared" si="5"/>
        <v>21999981</v>
      </c>
      <c r="K28" s="100">
        <f t="shared" si="5"/>
        <v>5645245</v>
      </c>
      <c r="L28" s="100">
        <f t="shared" si="5"/>
        <v>8257857</v>
      </c>
      <c r="M28" s="100">
        <f t="shared" si="5"/>
        <v>9020570</v>
      </c>
      <c r="N28" s="100">
        <f t="shared" si="5"/>
        <v>22923672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44923653</v>
      </c>
      <c r="X28" s="100">
        <f t="shared" si="5"/>
        <v>45218490</v>
      </c>
      <c r="Y28" s="100">
        <f t="shared" si="5"/>
        <v>-294837</v>
      </c>
      <c r="Z28" s="137">
        <f>+IF(X28&lt;&gt;0,+(Y28/X28)*100,0)</f>
        <v>-0.652027522369721</v>
      </c>
      <c r="AA28" s="153">
        <f>SUM(AA29:AA31)</f>
        <v>90436830</v>
      </c>
    </row>
    <row r="29" spans="1:27" ht="13.5">
      <c r="A29" s="138" t="s">
        <v>75</v>
      </c>
      <c r="B29" s="136"/>
      <c r="C29" s="155">
        <v>39257941</v>
      </c>
      <c r="D29" s="155"/>
      <c r="E29" s="156">
        <v>45332060</v>
      </c>
      <c r="F29" s="60">
        <v>45332060</v>
      </c>
      <c r="G29" s="60">
        <v>3621946</v>
      </c>
      <c r="H29" s="60">
        <v>2362734</v>
      </c>
      <c r="I29" s="60">
        <v>5157987</v>
      </c>
      <c r="J29" s="60">
        <v>11142667</v>
      </c>
      <c r="K29" s="60">
        <v>2748728</v>
      </c>
      <c r="L29" s="60">
        <v>3630914</v>
      </c>
      <c r="M29" s="60">
        <v>5370154</v>
      </c>
      <c r="N29" s="60">
        <v>11749796</v>
      </c>
      <c r="O29" s="60"/>
      <c r="P29" s="60"/>
      <c r="Q29" s="60"/>
      <c r="R29" s="60"/>
      <c r="S29" s="60"/>
      <c r="T29" s="60"/>
      <c r="U29" s="60"/>
      <c r="V29" s="60"/>
      <c r="W29" s="60">
        <v>22892463</v>
      </c>
      <c r="X29" s="60">
        <v>22665996</v>
      </c>
      <c r="Y29" s="60">
        <v>226467</v>
      </c>
      <c r="Z29" s="140">
        <v>1</v>
      </c>
      <c r="AA29" s="155">
        <v>45332060</v>
      </c>
    </row>
    <row r="30" spans="1:27" ht="13.5">
      <c r="A30" s="138" t="s">
        <v>76</v>
      </c>
      <c r="B30" s="136"/>
      <c r="C30" s="157">
        <v>27106747</v>
      </c>
      <c r="D30" s="157"/>
      <c r="E30" s="158">
        <v>24446060</v>
      </c>
      <c r="F30" s="159">
        <v>24446060</v>
      </c>
      <c r="G30" s="159">
        <v>1549439</v>
      </c>
      <c r="H30" s="159">
        <v>2492931</v>
      </c>
      <c r="I30" s="159">
        <v>3235771</v>
      </c>
      <c r="J30" s="159">
        <v>7278141</v>
      </c>
      <c r="K30" s="159">
        <v>1564611</v>
      </c>
      <c r="L30" s="159">
        <v>2940567</v>
      </c>
      <c r="M30" s="159">
        <v>1517394</v>
      </c>
      <c r="N30" s="159">
        <v>6022572</v>
      </c>
      <c r="O30" s="159"/>
      <c r="P30" s="159"/>
      <c r="Q30" s="159"/>
      <c r="R30" s="159"/>
      <c r="S30" s="159"/>
      <c r="T30" s="159"/>
      <c r="U30" s="159"/>
      <c r="V30" s="159"/>
      <c r="W30" s="159">
        <v>13300713</v>
      </c>
      <c r="X30" s="159">
        <v>12222996</v>
      </c>
      <c r="Y30" s="159">
        <v>1077717</v>
      </c>
      <c r="Z30" s="141">
        <v>8.82</v>
      </c>
      <c r="AA30" s="157">
        <v>24446060</v>
      </c>
    </row>
    <row r="31" spans="1:27" ht="13.5">
      <c r="A31" s="138" t="s">
        <v>77</v>
      </c>
      <c r="B31" s="136"/>
      <c r="C31" s="155">
        <v>34286241</v>
      </c>
      <c r="D31" s="155"/>
      <c r="E31" s="156">
        <v>20658710</v>
      </c>
      <c r="F31" s="60">
        <v>20658710</v>
      </c>
      <c r="G31" s="60">
        <v>1215705</v>
      </c>
      <c r="H31" s="60">
        <v>1335527</v>
      </c>
      <c r="I31" s="60">
        <v>1027941</v>
      </c>
      <c r="J31" s="60">
        <v>3579173</v>
      </c>
      <c r="K31" s="60">
        <v>1331906</v>
      </c>
      <c r="L31" s="60">
        <v>1686376</v>
      </c>
      <c r="M31" s="60">
        <v>2133022</v>
      </c>
      <c r="N31" s="60">
        <v>5151304</v>
      </c>
      <c r="O31" s="60"/>
      <c r="P31" s="60"/>
      <c r="Q31" s="60"/>
      <c r="R31" s="60"/>
      <c r="S31" s="60"/>
      <c r="T31" s="60"/>
      <c r="U31" s="60"/>
      <c r="V31" s="60"/>
      <c r="W31" s="60">
        <v>8730477</v>
      </c>
      <c r="X31" s="60">
        <v>10329498</v>
      </c>
      <c r="Y31" s="60">
        <v>-1599021</v>
      </c>
      <c r="Z31" s="140">
        <v>-15.48</v>
      </c>
      <c r="AA31" s="155">
        <v>20658710</v>
      </c>
    </row>
    <row r="32" spans="1:27" ht="13.5">
      <c r="A32" s="135" t="s">
        <v>78</v>
      </c>
      <c r="B32" s="136"/>
      <c r="C32" s="153">
        <f aca="true" t="shared" si="6" ref="C32:Y32">SUM(C33:C37)</f>
        <v>32474120</v>
      </c>
      <c r="D32" s="153">
        <f>SUM(D33:D37)</f>
        <v>0</v>
      </c>
      <c r="E32" s="154">
        <f t="shared" si="6"/>
        <v>51934600</v>
      </c>
      <c r="F32" s="100">
        <f t="shared" si="6"/>
        <v>51934600</v>
      </c>
      <c r="G32" s="100">
        <f t="shared" si="6"/>
        <v>2683463</v>
      </c>
      <c r="H32" s="100">
        <f t="shared" si="6"/>
        <v>4102417</v>
      </c>
      <c r="I32" s="100">
        <f t="shared" si="6"/>
        <v>3469626</v>
      </c>
      <c r="J32" s="100">
        <f t="shared" si="6"/>
        <v>10255506</v>
      </c>
      <c r="K32" s="100">
        <f t="shared" si="6"/>
        <v>3922453</v>
      </c>
      <c r="L32" s="100">
        <f t="shared" si="6"/>
        <v>4360783</v>
      </c>
      <c r="M32" s="100">
        <f t="shared" si="6"/>
        <v>3040158</v>
      </c>
      <c r="N32" s="100">
        <f t="shared" si="6"/>
        <v>11323394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21578900</v>
      </c>
      <c r="X32" s="100">
        <f t="shared" si="6"/>
        <v>27887232</v>
      </c>
      <c r="Y32" s="100">
        <f t="shared" si="6"/>
        <v>-6308332</v>
      </c>
      <c r="Z32" s="137">
        <f>+IF(X32&lt;&gt;0,+(Y32/X32)*100,0)</f>
        <v>-22.62086104493985</v>
      </c>
      <c r="AA32" s="153">
        <f>SUM(AA33:AA37)</f>
        <v>51934600</v>
      </c>
    </row>
    <row r="33" spans="1:27" ht="13.5">
      <c r="A33" s="138" t="s">
        <v>79</v>
      </c>
      <c r="B33" s="136"/>
      <c r="C33" s="155">
        <v>13820844</v>
      </c>
      <c r="D33" s="155"/>
      <c r="E33" s="156">
        <v>19348590</v>
      </c>
      <c r="F33" s="60">
        <v>19348590</v>
      </c>
      <c r="G33" s="60">
        <v>1055780</v>
      </c>
      <c r="H33" s="60">
        <v>1019646</v>
      </c>
      <c r="I33" s="60">
        <v>678377</v>
      </c>
      <c r="J33" s="60">
        <v>2753803</v>
      </c>
      <c r="K33" s="60">
        <v>1387429</v>
      </c>
      <c r="L33" s="60">
        <v>2201235</v>
      </c>
      <c r="M33" s="60">
        <v>1093137</v>
      </c>
      <c r="N33" s="60">
        <v>4681801</v>
      </c>
      <c r="O33" s="60"/>
      <c r="P33" s="60"/>
      <c r="Q33" s="60"/>
      <c r="R33" s="60"/>
      <c r="S33" s="60"/>
      <c r="T33" s="60"/>
      <c r="U33" s="60"/>
      <c r="V33" s="60"/>
      <c r="W33" s="60">
        <v>7435604</v>
      </c>
      <c r="X33" s="60">
        <v>11594496</v>
      </c>
      <c r="Y33" s="60">
        <v>-4158892</v>
      </c>
      <c r="Z33" s="140">
        <v>-35.87</v>
      </c>
      <c r="AA33" s="155">
        <v>19348590</v>
      </c>
    </row>
    <row r="34" spans="1:27" ht="13.5">
      <c r="A34" s="138" t="s">
        <v>80</v>
      </c>
      <c r="B34" s="136"/>
      <c r="C34" s="155">
        <v>3231740</v>
      </c>
      <c r="D34" s="155"/>
      <c r="E34" s="156">
        <v>3840310</v>
      </c>
      <c r="F34" s="60">
        <v>3840310</v>
      </c>
      <c r="G34" s="60">
        <v>232184</v>
      </c>
      <c r="H34" s="60">
        <v>245889</v>
      </c>
      <c r="I34" s="60">
        <v>195900</v>
      </c>
      <c r="J34" s="60">
        <v>673973</v>
      </c>
      <c r="K34" s="60">
        <v>206113</v>
      </c>
      <c r="L34" s="60">
        <v>221995</v>
      </c>
      <c r="M34" s="60">
        <v>176757</v>
      </c>
      <c r="N34" s="60">
        <v>604865</v>
      </c>
      <c r="O34" s="60"/>
      <c r="P34" s="60"/>
      <c r="Q34" s="60"/>
      <c r="R34" s="60"/>
      <c r="S34" s="60"/>
      <c r="T34" s="60"/>
      <c r="U34" s="60"/>
      <c r="V34" s="60"/>
      <c r="W34" s="60">
        <v>1278838</v>
      </c>
      <c r="X34" s="60">
        <v>1920000</v>
      </c>
      <c r="Y34" s="60">
        <v>-641162</v>
      </c>
      <c r="Z34" s="140">
        <v>-33.39</v>
      </c>
      <c r="AA34" s="155">
        <v>3840310</v>
      </c>
    </row>
    <row r="35" spans="1:27" ht="13.5">
      <c r="A35" s="138" t="s">
        <v>81</v>
      </c>
      <c r="B35" s="136"/>
      <c r="C35" s="155">
        <v>14361586</v>
      </c>
      <c r="D35" s="155"/>
      <c r="E35" s="156">
        <v>27037310</v>
      </c>
      <c r="F35" s="60">
        <v>27037310</v>
      </c>
      <c r="G35" s="60">
        <v>1307882</v>
      </c>
      <c r="H35" s="60">
        <v>2698909</v>
      </c>
      <c r="I35" s="60">
        <v>2461136</v>
      </c>
      <c r="J35" s="60">
        <v>6467927</v>
      </c>
      <c r="K35" s="60">
        <v>2193474</v>
      </c>
      <c r="L35" s="60">
        <v>1696533</v>
      </c>
      <c r="M35" s="60">
        <v>1624304</v>
      </c>
      <c r="N35" s="60">
        <v>5514311</v>
      </c>
      <c r="O35" s="60"/>
      <c r="P35" s="60"/>
      <c r="Q35" s="60"/>
      <c r="R35" s="60"/>
      <c r="S35" s="60"/>
      <c r="T35" s="60"/>
      <c r="U35" s="60"/>
      <c r="V35" s="60"/>
      <c r="W35" s="60">
        <v>11982238</v>
      </c>
      <c r="X35" s="60">
        <v>13518498</v>
      </c>
      <c r="Y35" s="60">
        <v>-1536260</v>
      </c>
      <c r="Z35" s="140">
        <v>-11.36</v>
      </c>
      <c r="AA35" s="155">
        <v>27037310</v>
      </c>
    </row>
    <row r="36" spans="1:27" ht="13.5">
      <c r="A36" s="138" t="s">
        <v>82</v>
      </c>
      <c r="B36" s="136"/>
      <c r="C36" s="155">
        <v>1058769</v>
      </c>
      <c r="D36" s="155"/>
      <c r="E36" s="156">
        <v>1706750</v>
      </c>
      <c r="F36" s="60">
        <v>1706750</v>
      </c>
      <c r="G36" s="60">
        <v>87552</v>
      </c>
      <c r="H36" s="60">
        <v>137907</v>
      </c>
      <c r="I36" s="60">
        <v>134162</v>
      </c>
      <c r="J36" s="60">
        <v>359621</v>
      </c>
      <c r="K36" s="60">
        <v>135374</v>
      </c>
      <c r="L36" s="60">
        <v>240948</v>
      </c>
      <c r="M36" s="60">
        <v>145853</v>
      </c>
      <c r="N36" s="60">
        <v>522175</v>
      </c>
      <c r="O36" s="60"/>
      <c r="P36" s="60"/>
      <c r="Q36" s="60"/>
      <c r="R36" s="60"/>
      <c r="S36" s="60"/>
      <c r="T36" s="60"/>
      <c r="U36" s="60"/>
      <c r="V36" s="60"/>
      <c r="W36" s="60">
        <v>881796</v>
      </c>
      <c r="X36" s="60">
        <v>853500</v>
      </c>
      <c r="Y36" s="60">
        <v>28296</v>
      </c>
      <c r="Z36" s="140">
        <v>3.32</v>
      </c>
      <c r="AA36" s="155">
        <v>1706750</v>
      </c>
    </row>
    <row r="37" spans="1:27" ht="13.5">
      <c r="A37" s="138" t="s">
        <v>83</v>
      </c>
      <c r="B37" s="136"/>
      <c r="C37" s="157">
        <v>1181</v>
      </c>
      <c r="D37" s="157"/>
      <c r="E37" s="158">
        <v>1640</v>
      </c>
      <c r="F37" s="159">
        <v>1640</v>
      </c>
      <c r="G37" s="159">
        <v>65</v>
      </c>
      <c r="H37" s="159">
        <v>66</v>
      </c>
      <c r="I37" s="159">
        <v>51</v>
      </c>
      <c r="J37" s="159">
        <v>182</v>
      </c>
      <c r="K37" s="159">
        <v>63</v>
      </c>
      <c r="L37" s="159">
        <v>72</v>
      </c>
      <c r="M37" s="159">
        <v>107</v>
      </c>
      <c r="N37" s="159">
        <v>242</v>
      </c>
      <c r="O37" s="159"/>
      <c r="P37" s="159"/>
      <c r="Q37" s="159"/>
      <c r="R37" s="159"/>
      <c r="S37" s="159"/>
      <c r="T37" s="159"/>
      <c r="U37" s="159"/>
      <c r="V37" s="159"/>
      <c r="W37" s="159">
        <v>424</v>
      </c>
      <c r="X37" s="159">
        <v>738</v>
      </c>
      <c r="Y37" s="159">
        <v>-314</v>
      </c>
      <c r="Z37" s="141">
        <v>-42.55</v>
      </c>
      <c r="AA37" s="157">
        <v>1640</v>
      </c>
    </row>
    <row r="38" spans="1:27" ht="13.5">
      <c r="A38" s="135" t="s">
        <v>84</v>
      </c>
      <c r="B38" s="142"/>
      <c r="C38" s="153">
        <f aca="true" t="shared" si="7" ref="C38:Y38">SUM(C39:C41)</f>
        <v>84212803</v>
      </c>
      <c r="D38" s="153">
        <f>SUM(D39:D41)</f>
        <v>0</v>
      </c>
      <c r="E38" s="154">
        <f t="shared" si="7"/>
        <v>46818910</v>
      </c>
      <c r="F38" s="100">
        <f t="shared" si="7"/>
        <v>46818910</v>
      </c>
      <c r="G38" s="100">
        <f t="shared" si="7"/>
        <v>2774158</v>
      </c>
      <c r="H38" s="100">
        <f t="shared" si="7"/>
        <v>-401181</v>
      </c>
      <c r="I38" s="100">
        <f t="shared" si="7"/>
        <v>5975690</v>
      </c>
      <c r="J38" s="100">
        <f t="shared" si="7"/>
        <v>8348667</v>
      </c>
      <c r="K38" s="100">
        <f t="shared" si="7"/>
        <v>3179195</v>
      </c>
      <c r="L38" s="100">
        <f t="shared" si="7"/>
        <v>3852588</v>
      </c>
      <c r="M38" s="100">
        <f t="shared" si="7"/>
        <v>2980609</v>
      </c>
      <c r="N38" s="100">
        <f t="shared" si="7"/>
        <v>10012392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18361059</v>
      </c>
      <c r="X38" s="100">
        <f t="shared" si="7"/>
        <v>23409498</v>
      </c>
      <c r="Y38" s="100">
        <f t="shared" si="7"/>
        <v>-5048439</v>
      </c>
      <c r="Z38" s="137">
        <f>+IF(X38&lt;&gt;0,+(Y38/X38)*100,0)</f>
        <v>-21.565772149407046</v>
      </c>
      <c r="AA38" s="153">
        <f>SUM(AA39:AA41)</f>
        <v>46818910</v>
      </c>
    </row>
    <row r="39" spans="1:27" ht="13.5">
      <c r="A39" s="138" t="s">
        <v>85</v>
      </c>
      <c r="B39" s="136"/>
      <c r="C39" s="155">
        <v>23373772</v>
      </c>
      <c r="D39" s="155"/>
      <c r="E39" s="156">
        <v>4789050</v>
      </c>
      <c r="F39" s="60">
        <v>4789050</v>
      </c>
      <c r="G39" s="60">
        <v>324762</v>
      </c>
      <c r="H39" s="60">
        <v>355359</v>
      </c>
      <c r="I39" s="60">
        <v>358163</v>
      </c>
      <c r="J39" s="60">
        <v>1038284</v>
      </c>
      <c r="K39" s="60">
        <v>388313</v>
      </c>
      <c r="L39" s="60">
        <v>447552</v>
      </c>
      <c r="M39" s="60">
        <v>320373</v>
      </c>
      <c r="N39" s="60">
        <v>1156238</v>
      </c>
      <c r="O39" s="60"/>
      <c r="P39" s="60"/>
      <c r="Q39" s="60"/>
      <c r="R39" s="60"/>
      <c r="S39" s="60"/>
      <c r="T39" s="60"/>
      <c r="U39" s="60"/>
      <c r="V39" s="60"/>
      <c r="W39" s="60">
        <v>2194522</v>
      </c>
      <c r="X39" s="60">
        <v>2394498</v>
      </c>
      <c r="Y39" s="60">
        <v>-199976</v>
      </c>
      <c r="Z39" s="140">
        <v>-8.35</v>
      </c>
      <c r="AA39" s="155">
        <v>4789050</v>
      </c>
    </row>
    <row r="40" spans="1:27" ht="13.5">
      <c r="A40" s="138" t="s">
        <v>86</v>
      </c>
      <c r="B40" s="136"/>
      <c r="C40" s="155">
        <v>60839031</v>
      </c>
      <c r="D40" s="155"/>
      <c r="E40" s="156">
        <v>42029860</v>
      </c>
      <c r="F40" s="60">
        <v>42029860</v>
      </c>
      <c r="G40" s="60">
        <v>2449396</v>
      </c>
      <c r="H40" s="60">
        <v>-756540</v>
      </c>
      <c r="I40" s="60">
        <v>5617527</v>
      </c>
      <c r="J40" s="60">
        <v>7310383</v>
      </c>
      <c r="K40" s="60">
        <v>2790882</v>
      </c>
      <c r="L40" s="60">
        <v>3405036</v>
      </c>
      <c r="M40" s="60">
        <v>2660236</v>
      </c>
      <c r="N40" s="60">
        <v>8856154</v>
      </c>
      <c r="O40" s="60"/>
      <c r="P40" s="60"/>
      <c r="Q40" s="60"/>
      <c r="R40" s="60"/>
      <c r="S40" s="60"/>
      <c r="T40" s="60"/>
      <c r="U40" s="60"/>
      <c r="V40" s="60"/>
      <c r="W40" s="60">
        <v>16166537</v>
      </c>
      <c r="X40" s="60">
        <v>21015000</v>
      </c>
      <c r="Y40" s="60">
        <v>-4848463</v>
      </c>
      <c r="Z40" s="140">
        <v>-23.07</v>
      </c>
      <c r="AA40" s="155">
        <v>42029860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266133318</v>
      </c>
      <c r="D42" s="153">
        <f>SUM(D43:D46)</f>
        <v>0</v>
      </c>
      <c r="E42" s="154">
        <f t="shared" si="8"/>
        <v>260660900</v>
      </c>
      <c r="F42" s="100">
        <f t="shared" si="8"/>
        <v>260660900</v>
      </c>
      <c r="G42" s="100">
        <f t="shared" si="8"/>
        <v>8203930</v>
      </c>
      <c r="H42" s="100">
        <f t="shared" si="8"/>
        <v>22706242</v>
      </c>
      <c r="I42" s="100">
        <f t="shared" si="8"/>
        <v>24858551</v>
      </c>
      <c r="J42" s="100">
        <f t="shared" si="8"/>
        <v>55768723</v>
      </c>
      <c r="K42" s="100">
        <f t="shared" si="8"/>
        <v>21180782</v>
      </c>
      <c r="L42" s="100">
        <f t="shared" si="8"/>
        <v>21062188</v>
      </c>
      <c r="M42" s="100">
        <f t="shared" si="8"/>
        <v>19191294</v>
      </c>
      <c r="N42" s="100">
        <f t="shared" si="8"/>
        <v>61434264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117202987</v>
      </c>
      <c r="X42" s="100">
        <f t="shared" si="8"/>
        <v>129999990</v>
      </c>
      <c r="Y42" s="100">
        <f t="shared" si="8"/>
        <v>-12797003</v>
      </c>
      <c r="Z42" s="137">
        <f>+IF(X42&lt;&gt;0,+(Y42/X42)*100,0)</f>
        <v>-9.843849218757631</v>
      </c>
      <c r="AA42" s="153">
        <f>SUM(AA43:AA46)</f>
        <v>260660900</v>
      </c>
    </row>
    <row r="43" spans="1:27" ht="13.5">
      <c r="A43" s="138" t="s">
        <v>89</v>
      </c>
      <c r="B43" s="136"/>
      <c r="C43" s="155">
        <v>170170643</v>
      </c>
      <c r="D43" s="155"/>
      <c r="E43" s="156">
        <v>183737460</v>
      </c>
      <c r="F43" s="60">
        <v>183737460</v>
      </c>
      <c r="G43" s="60">
        <v>2251559</v>
      </c>
      <c r="H43" s="60">
        <v>17407860</v>
      </c>
      <c r="I43" s="60">
        <v>18135071</v>
      </c>
      <c r="J43" s="60">
        <v>37794490</v>
      </c>
      <c r="K43" s="60">
        <v>12021611</v>
      </c>
      <c r="L43" s="60">
        <v>13086111</v>
      </c>
      <c r="M43" s="60">
        <v>12984456</v>
      </c>
      <c r="N43" s="60">
        <v>38092178</v>
      </c>
      <c r="O43" s="60"/>
      <c r="P43" s="60"/>
      <c r="Q43" s="60"/>
      <c r="R43" s="60"/>
      <c r="S43" s="60"/>
      <c r="T43" s="60"/>
      <c r="U43" s="60"/>
      <c r="V43" s="60"/>
      <c r="W43" s="60">
        <v>75886668</v>
      </c>
      <c r="X43" s="60">
        <v>91868496</v>
      </c>
      <c r="Y43" s="60">
        <v>-15981828</v>
      </c>
      <c r="Z43" s="140">
        <v>-17.4</v>
      </c>
      <c r="AA43" s="155">
        <v>183737460</v>
      </c>
    </row>
    <row r="44" spans="1:27" ht="13.5">
      <c r="A44" s="138" t="s">
        <v>90</v>
      </c>
      <c r="B44" s="136"/>
      <c r="C44" s="155">
        <v>50532220</v>
      </c>
      <c r="D44" s="155"/>
      <c r="E44" s="156">
        <v>29029540</v>
      </c>
      <c r="F44" s="60">
        <v>29029540</v>
      </c>
      <c r="G44" s="60">
        <v>1786179</v>
      </c>
      <c r="H44" s="60">
        <v>1742274</v>
      </c>
      <c r="I44" s="60">
        <v>2456408</v>
      </c>
      <c r="J44" s="60">
        <v>5984861</v>
      </c>
      <c r="K44" s="60">
        <v>4227493</v>
      </c>
      <c r="L44" s="60">
        <v>3085172</v>
      </c>
      <c r="M44" s="60">
        <v>2161103</v>
      </c>
      <c r="N44" s="60">
        <v>9473768</v>
      </c>
      <c r="O44" s="60"/>
      <c r="P44" s="60"/>
      <c r="Q44" s="60"/>
      <c r="R44" s="60"/>
      <c r="S44" s="60"/>
      <c r="T44" s="60"/>
      <c r="U44" s="60"/>
      <c r="V44" s="60"/>
      <c r="W44" s="60">
        <v>15458629</v>
      </c>
      <c r="X44" s="60">
        <v>14514996</v>
      </c>
      <c r="Y44" s="60">
        <v>943633</v>
      </c>
      <c r="Z44" s="140">
        <v>6.5</v>
      </c>
      <c r="AA44" s="155">
        <v>29029540</v>
      </c>
    </row>
    <row r="45" spans="1:27" ht="13.5">
      <c r="A45" s="138" t="s">
        <v>91</v>
      </c>
      <c r="B45" s="136"/>
      <c r="C45" s="157">
        <v>27563706</v>
      </c>
      <c r="D45" s="157"/>
      <c r="E45" s="158">
        <v>28571360</v>
      </c>
      <c r="F45" s="159">
        <v>28571360</v>
      </c>
      <c r="G45" s="159">
        <v>2139110</v>
      </c>
      <c r="H45" s="159">
        <v>2024841</v>
      </c>
      <c r="I45" s="159">
        <v>2752615</v>
      </c>
      <c r="J45" s="159">
        <v>6916566</v>
      </c>
      <c r="K45" s="159">
        <v>3175101</v>
      </c>
      <c r="L45" s="159">
        <v>3063495</v>
      </c>
      <c r="M45" s="159">
        <v>2040846</v>
      </c>
      <c r="N45" s="159">
        <v>8279442</v>
      </c>
      <c r="O45" s="159"/>
      <c r="P45" s="159"/>
      <c r="Q45" s="159"/>
      <c r="R45" s="159"/>
      <c r="S45" s="159"/>
      <c r="T45" s="159"/>
      <c r="U45" s="159"/>
      <c r="V45" s="159"/>
      <c r="W45" s="159">
        <v>15196008</v>
      </c>
      <c r="X45" s="159">
        <v>13954998</v>
      </c>
      <c r="Y45" s="159">
        <v>1241010</v>
      </c>
      <c r="Z45" s="141">
        <v>8.89</v>
      </c>
      <c r="AA45" s="157">
        <v>28571360</v>
      </c>
    </row>
    <row r="46" spans="1:27" ht="13.5">
      <c r="A46" s="138" t="s">
        <v>92</v>
      </c>
      <c r="B46" s="136"/>
      <c r="C46" s="155">
        <v>17866749</v>
      </c>
      <c r="D46" s="155"/>
      <c r="E46" s="156">
        <v>19322540</v>
      </c>
      <c r="F46" s="60">
        <v>19322540</v>
      </c>
      <c r="G46" s="60">
        <v>2027082</v>
      </c>
      <c r="H46" s="60">
        <v>1531267</v>
      </c>
      <c r="I46" s="60">
        <v>1514457</v>
      </c>
      <c r="J46" s="60">
        <v>5072806</v>
      </c>
      <c r="K46" s="60">
        <v>1756577</v>
      </c>
      <c r="L46" s="60">
        <v>1827410</v>
      </c>
      <c r="M46" s="60">
        <v>2004889</v>
      </c>
      <c r="N46" s="60">
        <v>5588876</v>
      </c>
      <c r="O46" s="60"/>
      <c r="P46" s="60"/>
      <c r="Q46" s="60"/>
      <c r="R46" s="60"/>
      <c r="S46" s="60"/>
      <c r="T46" s="60"/>
      <c r="U46" s="60"/>
      <c r="V46" s="60"/>
      <c r="W46" s="60">
        <v>10661682</v>
      </c>
      <c r="X46" s="60">
        <v>9661500</v>
      </c>
      <c r="Y46" s="60">
        <v>1000182</v>
      </c>
      <c r="Z46" s="140">
        <v>10.35</v>
      </c>
      <c r="AA46" s="155">
        <v>19322540</v>
      </c>
    </row>
    <row r="47" spans="1:27" ht="13.5">
      <c r="A47" s="135" t="s">
        <v>93</v>
      </c>
      <c r="B47" s="142" t="s">
        <v>94</v>
      </c>
      <c r="C47" s="153">
        <v>361288</v>
      </c>
      <c r="D47" s="153"/>
      <c r="E47" s="154">
        <v>483130</v>
      </c>
      <c r="F47" s="100">
        <v>483130</v>
      </c>
      <c r="G47" s="100">
        <v>26058</v>
      </c>
      <c r="H47" s="100">
        <v>26058</v>
      </c>
      <c r="I47" s="100">
        <v>30179</v>
      </c>
      <c r="J47" s="100">
        <v>82295</v>
      </c>
      <c r="K47" s="100">
        <v>26892</v>
      </c>
      <c r="L47" s="100">
        <v>50317</v>
      </c>
      <c r="M47" s="100">
        <v>29246</v>
      </c>
      <c r="N47" s="100">
        <v>106455</v>
      </c>
      <c r="O47" s="100"/>
      <c r="P47" s="100"/>
      <c r="Q47" s="100"/>
      <c r="R47" s="100"/>
      <c r="S47" s="100"/>
      <c r="T47" s="100"/>
      <c r="U47" s="100"/>
      <c r="V47" s="100"/>
      <c r="W47" s="100">
        <v>188750</v>
      </c>
      <c r="X47" s="100">
        <v>241500</v>
      </c>
      <c r="Y47" s="100">
        <v>-52750</v>
      </c>
      <c r="Z47" s="137">
        <v>-21.84</v>
      </c>
      <c r="AA47" s="153">
        <v>483130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483832458</v>
      </c>
      <c r="D48" s="168">
        <f>+D28+D32+D38+D42+D47</f>
        <v>0</v>
      </c>
      <c r="E48" s="169">
        <f t="shared" si="9"/>
        <v>450334370</v>
      </c>
      <c r="F48" s="73">
        <f t="shared" si="9"/>
        <v>450334370</v>
      </c>
      <c r="G48" s="73">
        <f t="shared" si="9"/>
        <v>20074699</v>
      </c>
      <c r="H48" s="73">
        <f t="shared" si="9"/>
        <v>32624728</v>
      </c>
      <c r="I48" s="73">
        <f t="shared" si="9"/>
        <v>43755745</v>
      </c>
      <c r="J48" s="73">
        <f t="shared" si="9"/>
        <v>96455172</v>
      </c>
      <c r="K48" s="73">
        <f t="shared" si="9"/>
        <v>33954567</v>
      </c>
      <c r="L48" s="73">
        <f t="shared" si="9"/>
        <v>37583733</v>
      </c>
      <c r="M48" s="73">
        <f t="shared" si="9"/>
        <v>34261877</v>
      </c>
      <c r="N48" s="73">
        <f t="shared" si="9"/>
        <v>105800177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202255349</v>
      </c>
      <c r="X48" s="73">
        <f t="shared" si="9"/>
        <v>226756710</v>
      </c>
      <c r="Y48" s="73">
        <f t="shared" si="9"/>
        <v>-24501361</v>
      </c>
      <c r="Z48" s="170">
        <f>+IF(X48&lt;&gt;0,+(Y48/X48)*100,0)</f>
        <v>-10.805131632047404</v>
      </c>
      <c r="AA48" s="168">
        <f>+AA28+AA32+AA38+AA42+AA47</f>
        <v>450334370</v>
      </c>
    </row>
    <row r="49" spans="1:27" ht="13.5">
      <c r="A49" s="148" t="s">
        <v>49</v>
      </c>
      <c r="B49" s="149"/>
      <c r="C49" s="171">
        <f aca="true" t="shared" si="10" ref="C49:Y49">+C25-C48</f>
        <v>2876775</v>
      </c>
      <c r="D49" s="171">
        <f>+D25-D48</f>
        <v>0</v>
      </c>
      <c r="E49" s="172">
        <f t="shared" si="10"/>
        <v>18857540</v>
      </c>
      <c r="F49" s="173">
        <f t="shared" si="10"/>
        <v>18857540</v>
      </c>
      <c r="G49" s="173">
        <f t="shared" si="10"/>
        <v>41935679</v>
      </c>
      <c r="H49" s="173">
        <f t="shared" si="10"/>
        <v>-8081186</v>
      </c>
      <c r="I49" s="173">
        <f t="shared" si="10"/>
        <v>-9114279</v>
      </c>
      <c r="J49" s="173">
        <f t="shared" si="10"/>
        <v>24740214</v>
      </c>
      <c r="K49" s="173">
        <f t="shared" si="10"/>
        <v>-9382136</v>
      </c>
      <c r="L49" s="173">
        <f t="shared" si="10"/>
        <v>-10654916</v>
      </c>
      <c r="M49" s="173">
        <f t="shared" si="10"/>
        <v>21585024</v>
      </c>
      <c r="N49" s="173">
        <f t="shared" si="10"/>
        <v>1547972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26288186</v>
      </c>
      <c r="X49" s="173">
        <f>IF(F25=F48,0,X25-X48)</f>
        <v>-20201331</v>
      </c>
      <c r="Y49" s="173">
        <f t="shared" si="10"/>
        <v>46489517</v>
      </c>
      <c r="Z49" s="174">
        <f>+IF(X49&lt;&gt;0,+(Y49/X49)*100,0)</f>
        <v>-230.13096018277213</v>
      </c>
      <c r="AA49" s="171">
        <f>+AA25-AA48</f>
        <v>18857540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49843775</v>
      </c>
      <c r="D5" s="155">
        <v>0</v>
      </c>
      <c r="E5" s="156">
        <v>55650000</v>
      </c>
      <c r="F5" s="60">
        <v>55650000</v>
      </c>
      <c r="G5" s="60">
        <v>4528512</v>
      </c>
      <c r="H5" s="60">
        <v>4354228</v>
      </c>
      <c r="I5" s="60">
        <v>4482886</v>
      </c>
      <c r="J5" s="60">
        <v>13365626</v>
      </c>
      <c r="K5" s="60">
        <v>4558557</v>
      </c>
      <c r="L5" s="60">
        <v>4564809</v>
      </c>
      <c r="M5" s="60">
        <v>4562107</v>
      </c>
      <c r="N5" s="60">
        <v>13685473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27051099</v>
      </c>
      <c r="X5" s="60">
        <v>26620368</v>
      </c>
      <c r="Y5" s="60">
        <v>430731</v>
      </c>
      <c r="Z5" s="140">
        <v>1.62</v>
      </c>
      <c r="AA5" s="155">
        <v>55650000</v>
      </c>
    </row>
    <row r="6" spans="1:27" ht="13.5">
      <c r="A6" s="181" t="s">
        <v>102</v>
      </c>
      <c r="B6" s="182"/>
      <c r="C6" s="155">
        <v>1306087</v>
      </c>
      <c r="D6" s="155">
        <v>0</v>
      </c>
      <c r="E6" s="156">
        <v>1400000</v>
      </c>
      <c r="F6" s="60">
        <v>1400000</v>
      </c>
      <c r="G6" s="60">
        <v>164635</v>
      </c>
      <c r="H6" s="60">
        <v>135947</v>
      </c>
      <c r="I6" s="60">
        <v>169456</v>
      </c>
      <c r="J6" s="60">
        <v>470038</v>
      </c>
      <c r="K6" s="60">
        <v>174103</v>
      </c>
      <c r="L6" s="60">
        <v>144033</v>
      </c>
      <c r="M6" s="60">
        <v>147776</v>
      </c>
      <c r="N6" s="60">
        <v>465912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935950</v>
      </c>
      <c r="X6" s="60">
        <v>686400</v>
      </c>
      <c r="Y6" s="60">
        <v>249550</v>
      </c>
      <c r="Z6" s="140">
        <v>36.36</v>
      </c>
      <c r="AA6" s="155">
        <v>1400000</v>
      </c>
    </row>
    <row r="7" spans="1:27" ht="13.5">
      <c r="A7" s="183" t="s">
        <v>103</v>
      </c>
      <c r="B7" s="182"/>
      <c r="C7" s="155">
        <v>141062566</v>
      </c>
      <c r="D7" s="155">
        <v>0</v>
      </c>
      <c r="E7" s="156">
        <v>161919370</v>
      </c>
      <c r="F7" s="60">
        <v>161919370</v>
      </c>
      <c r="G7" s="60">
        <v>12346344</v>
      </c>
      <c r="H7" s="60">
        <v>12570797</v>
      </c>
      <c r="I7" s="60">
        <v>12396454</v>
      </c>
      <c r="J7" s="60">
        <v>37313595</v>
      </c>
      <c r="K7" s="60">
        <v>12936564</v>
      </c>
      <c r="L7" s="60">
        <v>12169944</v>
      </c>
      <c r="M7" s="60">
        <v>12047781</v>
      </c>
      <c r="N7" s="60">
        <v>37154289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74467884</v>
      </c>
      <c r="X7" s="60">
        <v>78585780</v>
      </c>
      <c r="Y7" s="60">
        <v>-4117896</v>
      </c>
      <c r="Z7" s="140">
        <v>-5.24</v>
      </c>
      <c r="AA7" s="155">
        <v>161919370</v>
      </c>
    </row>
    <row r="8" spans="1:27" ht="13.5">
      <c r="A8" s="183" t="s">
        <v>104</v>
      </c>
      <c r="B8" s="182"/>
      <c r="C8" s="155">
        <v>36128073</v>
      </c>
      <c r="D8" s="155">
        <v>0</v>
      </c>
      <c r="E8" s="156">
        <v>39758700</v>
      </c>
      <c r="F8" s="60">
        <v>39758700</v>
      </c>
      <c r="G8" s="60">
        <v>3092797</v>
      </c>
      <c r="H8" s="60">
        <v>3336105</v>
      </c>
      <c r="I8" s="60">
        <v>3510101</v>
      </c>
      <c r="J8" s="60">
        <v>9939003</v>
      </c>
      <c r="K8" s="60">
        <v>2611689</v>
      </c>
      <c r="L8" s="60">
        <v>3133897</v>
      </c>
      <c r="M8" s="60">
        <v>3191353</v>
      </c>
      <c r="N8" s="60">
        <v>8936939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18875942</v>
      </c>
      <c r="X8" s="60">
        <v>19879350</v>
      </c>
      <c r="Y8" s="60">
        <v>-1003408</v>
      </c>
      <c r="Z8" s="140">
        <v>-5.05</v>
      </c>
      <c r="AA8" s="155">
        <v>39758700</v>
      </c>
    </row>
    <row r="9" spans="1:27" ht="13.5">
      <c r="A9" s="183" t="s">
        <v>105</v>
      </c>
      <c r="B9" s="182"/>
      <c r="C9" s="155">
        <v>19207756</v>
      </c>
      <c r="D9" s="155">
        <v>0</v>
      </c>
      <c r="E9" s="156">
        <v>22170110</v>
      </c>
      <c r="F9" s="60">
        <v>22170110</v>
      </c>
      <c r="G9" s="60">
        <v>1805720</v>
      </c>
      <c r="H9" s="60">
        <v>1815743</v>
      </c>
      <c r="I9" s="60">
        <v>11859957</v>
      </c>
      <c r="J9" s="60">
        <v>15481420</v>
      </c>
      <c r="K9" s="60">
        <v>1845592</v>
      </c>
      <c r="L9" s="60">
        <v>1839435</v>
      </c>
      <c r="M9" s="60">
        <v>1870919</v>
      </c>
      <c r="N9" s="60">
        <v>5555946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21037366</v>
      </c>
      <c r="X9" s="60">
        <v>10596300</v>
      </c>
      <c r="Y9" s="60">
        <v>10441066</v>
      </c>
      <c r="Z9" s="140">
        <v>98.54</v>
      </c>
      <c r="AA9" s="155">
        <v>22170110</v>
      </c>
    </row>
    <row r="10" spans="1:27" ht="13.5">
      <c r="A10" s="183" t="s">
        <v>106</v>
      </c>
      <c r="B10" s="182"/>
      <c r="C10" s="155">
        <v>13952911</v>
      </c>
      <c r="D10" s="155">
        <v>0</v>
      </c>
      <c r="E10" s="156">
        <v>16136010</v>
      </c>
      <c r="F10" s="54">
        <v>16136010</v>
      </c>
      <c r="G10" s="54">
        <v>1341284</v>
      </c>
      <c r="H10" s="54">
        <v>1340574</v>
      </c>
      <c r="I10" s="54">
        <v>1338620</v>
      </c>
      <c r="J10" s="54">
        <v>4020478</v>
      </c>
      <c r="K10" s="54">
        <v>1340131</v>
      </c>
      <c r="L10" s="54">
        <v>1336692</v>
      </c>
      <c r="M10" s="54">
        <v>1328013</v>
      </c>
      <c r="N10" s="54">
        <v>4004836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8025314</v>
      </c>
      <c r="X10" s="54">
        <v>7717218</v>
      </c>
      <c r="Y10" s="54">
        <v>308096</v>
      </c>
      <c r="Z10" s="184">
        <v>3.99</v>
      </c>
      <c r="AA10" s="130">
        <v>16136010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1188729</v>
      </c>
      <c r="D12" s="155">
        <v>0</v>
      </c>
      <c r="E12" s="156">
        <v>1305110</v>
      </c>
      <c r="F12" s="60">
        <v>1305110</v>
      </c>
      <c r="G12" s="60">
        <v>69672</v>
      </c>
      <c r="H12" s="60">
        <v>138537</v>
      </c>
      <c r="I12" s="60">
        <v>84062</v>
      </c>
      <c r="J12" s="60">
        <v>292271</v>
      </c>
      <c r="K12" s="60">
        <v>58963</v>
      </c>
      <c r="L12" s="60">
        <v>131291</v>
      </c>
      <c r="M12" s="60">
        <v>185877</v>
      </c>
      <c r="N12" s="60">
        <v>376131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668402</v>
      </c>
      <c r="X12" s="60">
        <v>687876</v>
      </c>
      <c r="Y12" s="60">
        <v>-19474</v>
      </c>
      <c r="Z12" s="140">
        <v>-2.83</v>
      </c>
      <c r="AA12" s="155">
        <v>1305110</v>
      </c>
    </row>
    <row r="13" spans="1:27" ht="13.5">
      <c r="A13" s="181" t="s">
        <v>109</v>
      </c>
      <c r="B13" s="185"/>
      <c r="C13" s="155">
        <v>4369190</v>
      </c>
      <c r="D13" s="155">
        <v>0</v>
      </c>
      <c r="E13" s="156">
        <v>4254390</v>
      </c>
      <c r="F13" s="60">
        <v>4254390</v>
      </c>
      <c r="G13" s="60">
        <v>43366</v>
      </c>
      <c r="H13" s="60">
        <v>57657</v>
      </c>
      <c r="I13" s="60">
        <v>386412</v>
      </c>
      <c r="J13" s="60">
        <v>487435</v>
      </c>
      <c r="K13" s="60">
        <v>276856</v>
      </c>
      <c r="L13" s="60">
        <v>193230</v>
      </c>
      <c r="M13" s="60">
        <v>130797</v>
      </c>
      <c r="N13" s="60">
        <v>600883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1088318</v>
      </c>
      <c r="X13" s="60">
        <v>1980000</v>
      </c>
      <c r="Y13" s="60">
        <v>-891682</v>
      </c>
      <c r="Z13" s="140">
        <v>-45.03</v>
      </c>
      <c r="AA13" s="155">
        <v>4254390</v>
      </c>
    </row>
    <row r="14" spans="1:27" ht="13.5">
      <c r="A14" s="181" t="s">
        <v>110</v>
      </c>
      <c r="B14" s="185"/>
      <c r="C14" s="155">
        <v>5420</v>
      </c>
      <c r="D14" s="155">
        <v>0</v>
      </c>
      <c r="E14" s="156">
        <v>0</v>
      </c>
      <c r="F14" s="60">
        <v>0</v>
      </c>
      <c r="G14" s="60">
        <v>1349</v>
      </c>
      <c r="H14" s="60">
        <v>1333</v>
      </c>
      <c r="I14" s="60">
        <v>1329</v>
      </c>
      <c r="J14" s="60">
        <v>4011</v>
      </c>
      <c r="K14" s="60">
        <v>1333</v>
      </c>
      <c r="L14" s="60">
        <v>1330</v>
      </c>
      <c r="M14" s="60">
        <v>1318</v>
      </c>
      <c r="N14" s="60">
        <v>3981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7992</v>
      </c>
      <c r="X14" s="60"/>
      <c r="Y14" s="60">
        <v>7992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9223898</v>
      </c>
      <c r="D16" s="155">
        <v>0</v>
      </c>
      <c r="E16" s="156">
        <v>2240180</v>
      </c>
      <c r="F16" s="60">
        <v>2240180</v>
      </c>
      <c r="G16" s="60">
        <v>144600</v>
      </c>
      <c r="H16" s="60">
        <v>202514</v>
      </c>
      <c r="I16" s="60">
        <v>23100</v>
      </c>
      <c r="J16" s="60">
        <v>370214</v>
      </c>
      <c r="K16" s="60">
        <v>18948</v>
      </c>
      <c r="L16" s="60">
        <v>113386</v>
      </c>
      <c r="M16" s="60">
        <v>9070</v>
      </c>
      <c r="N16" s="60">
        <v>141404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511618</v>
      </c>
      <c r="X16" s="60">
        <v>1061616</v>
      </c>
      <c r="Y16" s="60">
        <v>-549998</v>
      </c>
      <c r="Z16" s="140">
        <v>-51.81</v>
      </c>
      <c r="AA16" s="155">
        <v>2240180</v>
      </c>
    </row>
    <row r="17" spans="1:27" ht="13.5">
      <c r="A17" s="181" t="s">
        <v>113</v>
      </c>
      <c r="B17" s="185"/>
      <c r="C17" s="155">
        <v>4414582</v>
      </c>
      <c r="D17" s="155">
        <v>0</v>
      </c>
      <c r="E17" s="156">
        <v>5427700</v>
      </c>
      <c r="F17" s="60">
        <v>5427700</v>
      </c>
      <c r="G17" s="60">
        <v>422480</v>
      </c>
      <c r="H17" s="60">
        <v>313801</v>
      </c>
      <c r="I17" s="60">
        <v>176073</v>
      </c>
      <c r="J17" s="60">
        <v>912354</v>
      </c>
      <c r="K17" s="60">
        <v>497915</v>
      </c>
      <c r="L17" s="60">
        <v>257623</v>
      </c>
      <c r="M17" s="60">
        <v>283948</v>
      </c>
      <c r="N17" s="60">
        <v>1039486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1951840</v>
      </c>
      <c r="X17" s="60">
        <v>2530818</v>
      </c>
      <c r="Y17" s="60">
        <v>-578978</v>
      </c>
      <c r="Z17" s="140">
        <v>-22.88</v>
      </c>
      <c r="AA17" s="155">
        <v>5427700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133144804</v>
      </c>
      <c r="D19" s="155">
        <v>0</v>
      </c>
      <c r="E19" s="156">
        <v>106545000</v>
      </c>
      <c r="F19" s="60">
        <v>106545000</v>
      </c>
      <c r="G19" s="60">
        <v>37776000</v>
      </c>
      <c r="H19" s="60">
        <v>62</v>
      </c>
      <c r="I19" s="60">
        <v>0</v>
      </c>
      <c r="J19" s="60">
        <v>37776062</v>
      </c>
      <c r="K19" s="60">
        <v>0</v>
      </c>
      <c r="L19" s="60">
        <v>2826000</v>
      </c>
      <c r="M19" s="60">
        <v>31962000</v>
      </c>
      <c r="N19" s="60">
        <v>34788000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72564062</v>
      </c>
      <c r="X19" s="60">
        <v>74733666</v>
      </c>
      <c r="Y19" s="60">
        <v>-2169604</v>
      </c>
      <c r="Z19" s="140">
        <v>-2.9</v>
      </c>
      <c r="AA19" s="155">
        <v>106545000</v>
      </c>
    </row>
    <row r="20" spans="1:27" ht="13.5">
      <c r="A20" s="181" t="s">
        <v>35</v>
      </c>
      <c r="B20" s="185"/>
      <c r="C20" s="155">
        <v>42954799</v>
      </c>
      <c r="D20" s="155">
        <v>0</v>
      </c>
      <c r="E20" s="156">
        <v>3203340</v>
      </c>
      <c r="F20" s="54">
        <v>3203340</v>
      </c>
      <c r="G20" s="54">
        <v>273619</v>
      </c>
      <c r="H20" s="54">
        <v>276244</v>
      </c>
      <c r="I20" s="54">
        <v>213016</v>
      </c>
      <c r="J20" s="54">
        <v>762879</v>
      </c>
      <c r="K20" s="54">
        <v>251780</v>
      </c>
      <c r="L20" s="54">
        <v>217147</v>
      </c>
      <c r="M20" s="54">
        <v>125942</v>
      </c>
      <c r="N20" s="54">
        <v>594869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1357748</v>
      </c>
      <c r="X20" s="54">
        <v>1601496</v>
      </c>
      <c r="Y20" s="54">
        <v>-243748</v>
      </c>
      <c r="Z20" s="184">
        <v>-15.22</v>
      </c>
      <c r="AA20" s="130">
        <v>3203340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456802590</v>
      </c>
      <c r="D22" s="188">
        <f>SUM(D5:D21)</f>
        <v>0</v>
      </c>
      <c r="E22" s="189">
        <f t="shared" si="0"/>
        <v>420009910</v>
      </c>
      <c r="F22" s="190">
        <f t="shared" si="0"/>
        <v>420009910</v>
      </c>
      <c r="G22" s="190">
        <f t="shared" si="0"/>
        <v>62010378</v>
      </c>
      <c r="H22" s="190">
        <f t="shared" si="0"/>
        <v>24543542</v>
      </c>
      <c r="I22" s="190">
        <f t="shared" si="0"/>
        <v>34641466</v>
      </c>
      <c r="J22" s="190">
        <f t="shared" si="0"/>
        <v>121195386</v>
      </c>
      <c r="K22" s="190">
        <f t="shared" si="0"/>
        <v>24572431</v>
      </c>
      <c r="L22" s="190">
        <f t="shared" si="0"/>
        <v>26928817</v>
      </c>
      <c r="M22" s="190">
        <f t="shared" si="0"/>
        <v>55846901</v>
      </c>
      <c r="N22" s="190">
        <f t="shared" si="0"/>
        <v>107348149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228543535</v>
      </c>
      <c r="X22" s="190">
        <f t="shared" si="0"/>
        <v>226680888</v>
      </c>
      <c r="Y22" s="190">
        <f t="shared" si="0"/>
        <v>1862647</v>
      </c>
      <c r="Z22" s="191">
        <f>+IF(X22&lt;&gt;0,+(Y22/X22)*100,0)</f>
        <v>0.8217044747063106</v>
      </c>
      <c r="AA22" s="188">
        <f>SUM(AA5:AA21)</f>
        <v>420009910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103550508</v>
      </c>
      <c r="D25" s="155">
        <v>0</v>
      </c>
      <c r="E25" s="156">
        <v>110424220</v>
      </c>
      <c r="F25" s="60">
        <v>110424220</v>
      </c>
      <c r="G25" s="60">
        <v>8319063</v>
      </c>
      <c r="H25" s="60">
        <v>8747868</v>
      </c>
      <c r="I25" s="60">
        <v>9062918</v>
      </c>
      <c r="J25" s="60">
        <v>26129849</v>
      </c>
      <c r="K25" s="60">
        <v>8573359</v>
      </c>
      <c r="L25" s="60">
        <v>13146139</v>
      </c>
      <c r="M25" s="60">
        <v>9376615</v>
      </c>
      <c r="N25" s="60">
        <v>31096113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57225962</v>
      </c>
      <c r="X25" s="60">
        <v>59459077</v>
      </c>
      <c r="Y25" s="60">
        <v>-2233115</v>
      </c>
      <c r="Z25" s="140">
        <v>-3.76</v>
      </c>
      <c r="AA25" s="155">
        <v>110424220</v>
      </c>
    </row>
    <row r="26" spans="1:27" ht="13.5">
      <c r="A26" s="183" t="s">
        <v>38</v>
      </c>
      <c r="B26" s="182"/>
      <c r="C26" s="155">
        <v>13981114</v>
      </c>
      <c r="D26" s="155">
        <v>0</v>
      </c>
      <c r="E26" s="156">
        <v>15495110</v>
      </c>
      <c r="F26" s="60">
        <v>15495110</v>
      </c>
      <c r="G26" s="60">
        <v>1112526</v>
      </c>
      <c r="H26" s="60">
        <v>1177485</v>
      </c>
      <c r="I26" s="60">
        <v>1081148</v>
      </c>
      <c r="J26" s="60">
        <v>3371159</v>
      </c>
      <c r="K26" s="60">
        <v>1196228</v>
      </c>
      <c r="L26" s="60">
        <v>1173498</v>
      </c>
      <c r="M26" s="60">
        <v>1239438</v>
      </c>
      <c r="N26" s="60">
        <v>3609164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6980323</v>
      </c>
      <c r="X26" s="60">
        <v>7164408</v>
      </c>
      <c r="Y26" s="60">
        <v>-184085</v>
      </c>
      <c r="Z26" s="140">
        <v>-2.57</v>
      </c>
      <c r="AA26" s="155">
        <v>15495110</v>
      </c>
    </row>
    <row r="27" spans="1:27" ht="13.5">
      <c r="A27" s="183" t="s">
        <v>118</v>
      </c>
      <c r="B27" s="182"/>
      <c r="C27" s="155">
        <v>7128490</v>
      </c>
      <c r="D27" s="155">
        <v>0</v>
      </c>
      <c r="E27" s="156">
        <v>1602000</v>
      </c>
      <c r="F27" s="60">
        <v>1602000</v>
      </c>
      <c r="G27" s="60">
        <v>0</v>
      </c>
      <c r="H27" s="60">
        <v>0</v>
      </c>
      <c r="I27" s="60">
        <v>400500</v>
      </c>
      <c r="J27" s="60">
        <v>400500</v>
      </c>
      <c r="K27" s="60">
        <v>0</v>
      </c>
      <c r="L27" s="60">
        <v>0</v>
      </c>
      <c r="M27" s="60">
        <v>400500</v>
      </c>
      <c r="N27" s="60">
        <v>400500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801000</v>
      </c>
      <c r="X27" s="60">
        <v>792000</v>
      </c>
      <c r="Y27" s="60">
        <v>9000</v>
      </c>
      <c r="Z27" s="140">
        <v>1.14</v>
      </c>
      <c r="AA27" s="155">
        <v>1602000</v>
      </c>
    </row>
    <row r="28" spans="1:27" ht="13.5">
      <c r="A28" s="183" t="s">
        <v>39</v>
      </c>
      <c r="B28" s="182"/>
      <c r="C28" s="155">
        <v>88587974</v>
      </c>
      <c r="D28" s="155">
        <v>0</v>
      </c>
      <c r="E28" s="156">
        <v>20769520</v>
      </c>
      <c r="F28" s="60">
        <v>20769520</v>
      </c>
      <c r="G28" s="60">
        <v>1730794</v>
      </c>
      <c r="H28" s="60">
        <v>1730794</v>
      </c>
      <c r="I28" s="60">
        <v>1730794</v>
      </c>
      <c r="J28" s="60">
        <v>5192382</v>
      </c>
      <c r="K28" s="60">
        <v>1730794</v>
      </c>
      <c r="L28" s="60">
        <v>1730794</v>
      </c>
      <c r="M28" s="60">
        <v>1730794</v>
      </c>
      <c r="N28" s="60">
        <v>5192382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10384764</v>
      </c>
      <c r="X28" s="60">
        <v>10384998</v>
      </c>
      <c r="Y28" s="60">
        <v>-234</v>
      </c>
      <c r="Z28" s="140">
        <v>0</v>
      </c>
      <c r="AA28" s="155">
        <v>20769520</v>
      </c>
    </row>
    <row r="29" spans="1:27" ht="13.5">
      <c r="A29" s="183" t="s">
        <v>40</v>
      </c>
      <c r="B29" s="182"/>
      <c r="C29" s="155">
        <v>874335</v>
      </c>
      <c r="D29" s="155">
        <v>0</v>
      </c>
      <c r="E29" s="156">
        <v>0</v>
      </c>
      <c r="F29" s="60">
        <v>0</v>
      </c>
      <c r="G29" s="60">
        <v>0</v>
      </c>
      <c r="H29" s="60">
        <v>632621</v>
      </c>
      <c r="I29" s="60">
        <v>-632621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123507126</v>
      </c>
      <c r="D30" s="155">
        <v>0</v>
      </c>
      <c r="E30" s="156">
        <v>144156500</v>
      </c>
      <c r="F30" s="60">
        <v>144156500</v>
      </c>
      <c r="G30" s="60">
        <v>166887</v>
      </c>
      <c r="H30" s="60">
        <v>16081371</v>
      </c>
      <c r="I30" s="60">
        <v>15724612</v>
      </c>
      <c r="J30" s="60">
        <v>31972870</v>
      </c>
      <c r="K30" s="60">
        <v>9405153</v>
      </c>
      <c r="L30" s="60">
        <v>10714134</v>
      </c>
      <c r="M30" s="60">
        <v>10433006</v>
      </c>
      <c r="N30" s="60">
        <v>30552293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62525163</v>
      </c>
      <c r="X30" s="60">
        <v>79736444</v>
      </c>
      <c r="Y30" s="60">
        <v>-17211281</v>
      </c>
      <c r="Z30" s="140">
        <v>-21.59</v>
      </c>
      <c r="AA30" s="155">
        <v>144156500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28802970</v>
      </c>
      <c r="F31" s="60">
        <v>28802970</v>
      </c>
      <c r="G31" s="60">
        <v>0</v>
      </c>
      <c r="H31" s="60">
        <v>1446476</v>
      </c>
      <c r="I31" s="60">
        <v>193183</v>
      </c>
      <c r="J31" s="60">
        <v>1639659</v>
      </c>
      <c r="K31" s="60">
        <v>3753652</v>
      </c>
      <c r="L31" s="60">
        <v>625624</v>
      </c>
      <c r="M31" s="60">
        <v>893779</v>
      </c>
      <c r="N31" s="60">
        <v>5273055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6912714</v>
      </c>
      <c r="X31" s="60">
        <v>14401500</v>
      </c>
      <c r="Y31" s="60">
        <v>-7488786</v>
      </c>
      <c r="Z31" s="140">
        <v>-52</v>
      </c>
      <c r="AA31" s="155">
        <v>28802970</v>
      </c>
    </row>
    <row r="32" spans="1:27" ht="13.5">
      <c r="A32" s="183" t="s">
        <v>121</v>
      </c>
      <c r="B32" s="182"/>
      <c r="C32" s="155">
        <v>32667753</v>
      </c>
      <c r="D32" s="155">
        <v>0</v>
      </c>
      <c r="E32" s="156">
        <v>32442730</v>
      </c>
      <c r="F32" s="60">
        <v>32442730</v>
      </c>
      <c r="G32" s="60">
        <v>2061883</v>
      </c>
      <c r="H32" s="60">
        <v>4680142</v>
      </c>
      <c r="I32" s="60">
        <v>4043102</v>
      </c>
      <c r="J32" s="60">
        <v>10785127</v>
      </c>
      <c r="K32" s="60">
        <v>3092165</v>
      </c>
      <c r="L32" s="60">
        <v>3189642</v>
      </c>
      <c r="M32" s="60">
        <v>2823162</v>
      </c>
      <c r="N32" s="60">
        <v>9104969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19890096</v>
      </c>
      <c r="X32" s="60">
        <v>16221498</v>
      </c>
      <c r="Y32" s="60">
        <v>3668598</v>
      </c>
      <c r="Z32" s="140">
        <v>22.62</v>
      </c>
      <c r="AA32" s="155">
        <v>32442730</v>
      </c>
    </row>
    <row r="33" spans="1:27" ht="13.5">
      <c r="A33" s="183" t="s">
        <v>42</v>
      </c>
      <c r="B33" s="182"/>
      <c r="C33" s="155">
        <v>52171213</v>
      </c>
      <c r="D33" s="155">
        <v>0</v>
      </c>
      <c r="E33" s="156">
        <v>12725570</v>
      </c>
      <c r="F33" s="60">
        <v>12725570</v>
      </c>
      <c r="G33" s="60">
        <v>878557</v>
      </c>
      <c r="H33" s="60">
        <v>1178989</v>
      </c>
      <c r="I33" s="60">
        <v>1135528</v>
      </c>
      <c r="J33" s="60">
        <v>3193074</v>
      </c>
      <c r="K33" s="60">
        <v>1239513</v>
      </c>
      <c r="L33" s="60">
        <v>1455753</v>
      </c>
      <c r="M33" s="60">
        <v>1033111</v>
      </c>
      <c r="N33" s="60">
        <v>3728377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6921451</v>
      </c>
      <c r="X33" s="60">
        <v>6145500</v>
      </c>
      <c r="Y33" s="60">
        <v>775951</v>
      </c>
      <c r="Z33" s="140">
        <v>12.63</v>
      </c>
      <c r="AA33" s="155">
        <v>12725570</v>
      </c>
    </row>
    <row r="34" spans="1:27" ht="13.5">
      <c r="A34" s="183" t="s">
        <v>43</v>
      </c>
      <c r="B34" s="182"/>
      <c r="C34" s="155">
        <v>61363945</v>
      </c>
      <c r="D34" s="155">
        <v>0</v>
      </c>
      <c r="E34" s="156">
        <v>83915750</v>
      </c>
      <c r="F34" s="60">
        <v>83915750</v>
      </c>
      <c r="G34" s="60">
        <v>5804989</v>
      </c>
      <c r="H34" s="60">
        <v>-3051018</v>
      </c>
      <c r="I34" s="60">
        <v>11016581</v>
      </c>
      <c r="J34" s="60">
        <v>13770552</v>
      </c>
      <c r="K34" s="60">
        <v>4963703</v>
      </c>
      <c r="L34" s="60">
        <v>5548149</v>
      </c>
      <c r="M34" s="60">
        <v>6331472</v>
      </c>
      <c r="N34" s="60">
        <v>16843324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30613876</v>
      </c>
      <c r="X34" s="60">
        <v>21400996</v>
      </c>
      <c r="Y34" s="60">
        <v>9212880</v>
      </c>
      <c r="Z34" s="140">
        <v>43.05</v>
      </c>
      <c r="AA34" s="155">
        <v>83915750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483832458</v>
      </c>
      <c r="D36" s="188">
        <f>SUM(D25:D35)</f>
        <v>0</v>
      </c>
      <c r="E36" s="189">
        <f t="shared" si="1"/>
        <v>450334370</v>
      </c>
      <c r="F36" s="190">
        <f t="shared" si="1"/>
        <v>450334370</v>
      </c>
      <c r="G36" s="190">
        <f t="shared" si="1"/>
        <v>20074699</v>
      </c>
      <c r="H36" s="190">
        <f t="shared" si="1"/>
        <v>32624728</v>
      </c>
      <c r="I36" s="190">
        <f t="shared" si="1"/>
        <v>43755745</v>
      </c>
      <c r="J36" s="190">
        <f t="shared" si="1"/>
        <v>96455172</v>
      </c>
      <c r="K36" s="190">
        <f t="shared" si="1"/>
        <v>33954567</v>
      </c>
      <c r="L36" s="190">
        <f t="shared" si="1"/>
        <v>37583733</v>
      </c>
      <c r="M36" s="190">
        <f t="shared" si="1"/>
        <v>34261877</v>
      </c>
      <c r="N36" s="190">
        <f t="shared" si="1"/>
        <v>105800177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202255349</v>
      </c>
      <c r="X36" s="190">
        <f t="shared" si="1"/>
        <v>215706421</v>
      </c>
      <c r="Y36" s="190">
        <f t="shared" si="1"/>
        <v>-13451072</v>
      </c>
      <c r="Z36" s="191">
        <f>+IF(X36&lt;&gt;0,+(Y36/X36)*100,0)</f>
        <v>-6.235823642913254</v>
      </c>
      <c r="AA36" s="188">
        <f>SUM(AA25:AA35)</f>
        <v>450334370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-27029868</v>
      </c>
      <c r="D38" s="199">
        <f>+D22-D36</f>
        <v>0</v>
      </c>
      <c r="E38" s="200">
        <f t="shared" si="2"/>
        <v>-30324460</v>
      </c>
      <c r="F38" s="106">
        <f t="shared" si="2"/>
        <v>-30324460</v>
      </c>
      <c r="G38" s="106">
        <f t="shared" si="2"/>
        <v>41935679</v>
      </c>
      <c r="H38" s="106">
        <f t="shared" si="2"/>
        <v>-8081186</v>
      </c>
      <c r="I38" s="106">
        <f t="shared" si="2"/>
        <v>-9114279</v>
      </c>
      <c r="J38" s="106">
        <f t="shared" si="2"/>
        <v>24740214</v>
      </c>
      <c r="K38" s="106">
        <f t="shared" si="2"/>
        <v>-9382136</v>
      </c>
      <c r="L38" s="106">
        <f t="shared" si="2"/>
        <v>-10654916</v>
      </c>
      <c r="M38" s="106">
        <f t="shared" si="2"/>
        <v>21585024</v>
      </c>
      <c r="N38" s="106">
        <f t="shared" si="2"/>
        <v>1547972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26288186</v>
      </c>
      <c r="X38" s="106">
        <f>IF(F22=F36,0,X22-X36)</f>
        <v>10974467</v>
      </c>
      <c r="Y38" s="106">
        <f t="shared" si="2"/>
        <v>15313719</v>
      </c>
      <c r="Z38" s="201">
        <f>+IF(X38&lt;&gt;0,+(Y38/X38)*100,0)</f>
        <v>139.53952387847173</v>
      </c>
      <c r="AA38" s="199">
        <f>+AA22-AA36</f>
        <v>-30324460</v>
      </c>
    </row>
    <row r="39" spans="1:27" ht="13.5">
      <c r="A39" s="181" t="s">
        <v>46</v>
      </c>
      <c r="B39" s="185"/>
      <c r="C39" s="155">
        <v>29906643</v>
      </c>
      <c r="D39" s="155">
        <v>0</v>
      </c>
      <c r="E39" s="156">
        <v>49182000</v>
      </c>
      <c r="F39" s="60">
        <v>49182000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31772000</v>
      </c>
      <c r="Y39" s="60">
        <v>-31772000</v>
      </c>
      <c r="Z39" s="140">
        <v>-100</v>
      </c>
      <c r="AA39" s="155">
        <v>49182000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2876775</v>
      </c>
      <c r="D42" s="206">
        <f>SUM(D38:D41)</f>
        <v>0</v>
      </c>
      <c r="E42" s="207">
        <f t="shared" si="3"/>
        <v>18857540</v>
      </c>
      <c r="F42" s="88">
        <f t="shared" si="3"/>
        <v>18857540</v>
      </c>
      <c r="G42" s="88">
        <f t="shared" si="3"/>
        <v>41935679</v>
      </c>
      <c r="H42" s="88">
        <f t="shared" si="3"/>
        <v>-8081186</v>
      </c>
      <c r="I42" s="88">
        <f t="shared" si="3"/>
        <v>-9114279</v>
      </c>
      <c r="J42" s="88">
        <f t="shared" si="3"/>
        <v>24740214</v>
      </c>
      <c r="K42" s="88">
        <f t="shared" si="3"/>
        <v>-9382136</v>
      </c>
      <c r="L42" s="88">
        <f t="shared" si="3"/>
        <v>-10654916</v>
      </c>
      <c r="M42" s="88">
        <f t="shared" si="3"/>
        <v>21585024</v>
      </c>
      <c r="N42" s="88">
        <f t="shared" si="3"/>
        <v>1547972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26288186</v>
      </c>
      <c r="X42" s="88">
        <f t="shared" si="3"/>
        <v>42746467</v>
      </c>
      <c r="Y42" s="88">
        <f t="shared" si="3"/>
        <v>-16458281</v>
      </c>
      <c r="Z42" s="208">
        <f>+IF(X42&lt;&gt;0,+(Y42/X42)*100,0)</f>
        <v>-38.50208486235833</v>
      </c>
      <c r="AA42" s="206">
        <f>SUM(AA38:AA41)</f>
        <v>18857540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2876775</v>
      </c>
      <c r="D44" s="210">
        <f>+D42-D43</f>
        <v>0</v>
      </c>
      <c r="E44" s="211">
        <f t="shared" si="4"/>
        <v>18857540</v>
      </c>
      <c r="F44" s="77">
        <f t="shared" si="4"/>
        <v>18857540</v>
      </c>
      <c r="G44" s="77">
        <f t="shared" si="4"/>
        <v>41935679</v>
      </c>
      <c r="H44" s="77">
        <f t="shared" si="4"/>
        <v>-8081186</v>
      </c>
      <c r="I44" s="77">
        <f t="shared" si="4"/>
        <v>-9114279</v>
      </c>
      <c r="J44" s="77">
        <f t="shared" si="4"/>
        <v>24740214</v>
      </c>
      <c r="K44" s="77">
        <f t="shared" si="4"/>
        <v>-9382136</v>
      </c>
      <c r="L44" s="77">
        <f t="shared" si="4"/>
        <v>-10654916</v>
      </c>
      <c r="M44" s="77">
        <f t="shared" si="4"/>
        <v>21585024</v>
      </c>
      <c r="N44" s="77">
        <f t="shared" si="4"/>
        <v>1547972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26288186</v>
      </c>
      <c r="X44" s="77">
        <f t="shared" si="4"/>
        <v>42746467</v>
      </c>
      <c r="Y44" s="77">
        <f t="shared" si="4"/>
        <v>-16458281</v>
      </c>
      <c r="Z44" s="212">
        <f>+IF(X44&lt;&gt;0,+(Y44/X44)*100,0)</f>
        <v>-38.50208486235833</v>
      </c>
      <c r="AA44" s="210">
        <f>+AA42-AA43</f>
        <v>18857540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2876775</v>
      </c>
      <c r="D46" s="206">
        <f>SUM(D44:D45)</f>
        <v>0</v>
      </c>
      <c r="E46" s="207">
        <f t="shared" si="5"/>
        <v>18857540</v>
      </c>
      <c r="F46" s="88">
        <f t="shared" si="5"/>
        <v>18857540</v>
      </c>
      <c r="G46" s="88">
        <f t="shared" si="5"/>
        <v>41935679</v>
      </c>
      <c r="H46" s="88">
        <f t="shared" si="5"/>
        <v>-8081186</v>
      </c>
      <c r="I46" s="88">
        <f t="shared" si="5"/>
        <v>-9114279</v>
      </c>
      <c r="J46" s="88">
        <f t="shared" si="5"/>
        <v>24740214</v>
      </c>
      <c r="K46" s="88">
        <f t="shared" si="5"/>
        <v>-9382136</v>
      </c>
      <c r="L46" s="88">
        <f t="shared" si="5"/>
        <v>-10654916</v>
      </c>
      <c r="M46" s="88">
        <f t="shared" si="5"/>
        <v>21585024</v>
      </c>
      <c r="N46" s="88">
        <f t="shared" si="5"/>
        <v>1547972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26288186</v>
      </c>
      <c r="X46" s="88">
        <f t="shared" si="5"/>
        <v>42746467</v>
      </c>
      <c r="Y46" s="88">
        <f t="shared" si="5"/>
        <v>-16458281</v>
      </c>
      <c r="Z46" s="208">
        <f>+IF(X46&lt;&gt;0,+(Y46/X46)*100,0)</f>
        <v>-38.50208486235833</v>
      </c>
      <c r="AA46" s="206">
        <f>SUM(AA44:AA45)</f>
        <v>18857540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2876775</v>
      </c>
      <c r="D48" s="217">
        <f>SUM(D46:D47)</f>
        <v>0</v>
      </c>
      <c r="E48" s="218">
        <f t="shared" si="6"/>
        <v>18857540</v>
      </c>
      <c r="F48" s="219">
        <f t="shared" si="6"/>
        <v>18857540</v>
      </c>
      <c r="G48" s="219">
        <f t="shared" si="6"/>
        <v>41935679</v>
      </c>
      <c r="H48" s="220">
        <f t="shared" si="6"/>
        <v>-8081186</v>
      </c>
      <c r="I48" s="220">
        <f t="shared" si="6"/>
        <v>-9114279</v>
      </c>
      <c r="J48" s="220">
        <f t="shared" si="6"/>
        <v>24740214</v>
      </c>
      <c r="K48" s="220">
        <f t="shared" si="6"/>
        <v>-9382136</v>
      </c>
      <c r="L48" s="220">
        <f t="shared" si="6"/>
        <v>-10654916</v>
      </c>
      <c r="M48" s="219">
        <f t="shared" si="6"/>
        <v>21585024</v>
      </c>
      <c r="N48" s="219">
        <f t="shared" si="6"/>
        <v>1547972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26288186</v>
      </c>
      <c r="X48" s="220">
        <f t="shared" si="6"/>
        <v>42746467</v>
      </c>
      <c r="Y48" s="220">
        <f t="shared" si="6"/>
        <v>-16458281</v>
      </c>
      <c r="Z48" s="221">
        <f>+IF(X48&lt;&gt;0,+(Y48/X48)*100,0)</f>
        <v>-38.50208486235833</v>
      </c>
      <c r="AA48" s="222">
        <f>SUM(AA46:AA47)</f>
        <v>18857540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188522</v>
      </c>
      <c r="D5" s="153">
        <f>SUM(D6:D8)</f>
        <v>0</v>
      </c>
      <c r="E5" s="154">
        <f t="shared" si="0"/>
        <v>737200</v>
      </c>
      <c r="F5" s="100">
        <f t="shared" si="0"/>
        <v>737200</v>
      </c>
      <c r="G5" s="100">
        <f t="shared" si="0"/>
        <v>0</v>
      </c>
      <c r="H5" s="100">
        <f t="shared" si="0"/>
        <v>2614</v>
      </c>
      <c r="I5" s="100">
        <f t="shared" si="0"/>
        <v>10357</v>
      </c>
      <c r="J5" s="100">
        <f t="shared" si="0"/>
        <v>12971</v>
      </c>
      <c r="K5" s="100">
        <f t="shared" si="0"/>
        <v>36566</v>
      </c>
      <c r="L5" s="100">
        <f t="shared" si="0"/>
        <v>0</v>
      </c>
      <c r="M5" s="100">
        <f t="shared" si="0"/>
        <v>3057</v>
      </c>
      <c r="N5" s="100">
        <f t="shared" si="0"/>
        <v>39623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52594</v>
      </c>
      <c r="X5" s="100">
        <f t="shared" si="0"/>
        <v>366000</v>
      </c>
      <c r="Y5" s="100">
        <f t="shared" si="0"/>
        <v>-313406</v>
      </c>
      <c r="Z5" s="137">
        <f>+IF(X5&lt;&gt;0,+(Y5/X5)*100,0)</f>
        <v>-85.63005464480874</v>
      </c>
      <c r="AA5" s="153">
        <f>SUM(AA6:AA8)</f>
        <v>737200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38141</v>
      </c>
      <c r="D7" s="157"/>
      <c r="E7" s="158">
        <v>240000</v>
      </c>
      <c r="F7" s="159">
        <v>240000</v>
      </c>
      <c r="G7" s="159"/>
      <c r="H7" s="159">
        <v>2614</v>
      </c>
      <c r="I7" s="159"/>
      <c r="J7" s="159">
        <v>2614</v>
      </c>
      <c r="K7" s="159"/>
      <c r="L7" s="159"/>
      <c r="M7" s="159">
        <v>1311</v>
      </c>
      <c r="N7" s="159">
        <v>1311</v>
      </c>
      <c r="O7" s="159"/>
      <c r="P7" s="159"/>
      <c r="Q7" s="159"/>
      <c r="R7" s="159"/>
      <c r="S7" s="159"/>
      <c r="T7" s="159"/>
      <c r="U7" s="159"/>
      <c r="V7" s="159"/>
      <c r="W7" s="159">
        <v>3925</v>
      </c>
      <c r="X7" s="159">
        <v>120000</v>
      </c>
      <c r="Y7" s="159">
        <v>-116075</v>
      </c>
      <c r="Z7" s="141">
        <v>-96.73</v>
      </c>
      <c r="AA7" s="225">
        <v>240000</v>
      </c>
    </row>
    <row r="8" spans="1:27" ht="13.5">
      <c r="A8" s="138" t="s">
        <v>77</v>
      </c>
      <c r="B8" s="136"/>
      <c r="C8" s="155">
        <v>150381</v>
      </c>
      <c r="D8" s="155"/>
      <c r="E8" s="156">
        <v>497200</v>
      </c>
      <c r="F8" s="60">
        <v>497200</v>
      </c>
      <c r="G8" s="60"/>
      <c r="H8" s="60"/>
      <c r="I8" s="60">
        <v>10357</v>
      </c>
      <c r="J8" s="60">
        <v>10357</v>
      </c>
      <c r="K8" s="60">
        <v>36566</v>
      </c>
      <c r="L8" s="60"/>
      <c r="M8" s="60">
        <v>1746</v>
      </c>
      <c r="N8" s="60">
        <v>38312</v>
      </c>
      <c r="O8" s="60"/>
      <c r="P8" s="60"/>
      <c r="Q8" s="60"/>
      <c r="R8" s="60"/>
      <c r="S8" s="60"/>
      <c r="T8" s="60"/>
      <c r="U8" s="60"/>
      <c r="V8" s="60"/>
      <c r="W8" s="60">
        <v>48669</v>
      </c>
      <c r="X8" s="60">
        <v>246000</v>
      </c>
      <c r="Y8" s="60">
        <v>-197331</v>
      </c>
      <c r="Z8" s="140">
        <v>-80.22</v>
      </c>
      <c r="AA8" s="62">
        <v>497200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1160000</v>
      </c>
      <c r="F9" s="100">
        <f t="shared" si="1"/>
        <v>1160000</v>
      </c>
      <c r="G9" s="100">
        <f t="shared" si="1"/>
        <v>0</v>
      </c>
      <c r="H9" s="100">
        <f t="shared" si="1"/>
        <v>5175</v>
      </c>
      <c r="I9" s="100">
        <f t="shared" si="1"/>
        <v>0</v>
      </c>
      <c r="J9" s="100">
        <f t="shared" si="1"/>
        <v>5175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5175</v>
      </c>
      <c r="X9" s="100">
        <f t="shared" si="1"/>
        <v>576000</v>
      </c>
      <c r="Y9" s="100">
        <f t="shared" si="1"/>
        <v>-570825</v>
      </c>
      <c r="Z9" s="137">
        <f>+IF(X9&lt;&gt;0,+(Y9/X9)*100,0)</f>
        <v>-99.1015625</v>
      </c>
      <c r="AA9" s="102">
        <f>SUM(AA10:AA14)</f>
        <v>1160000</v>
      </c>
    </row>
    <row r="10" spans="1:27" ht="13.5">
      <c r="A10" s="138" t="s">
        <v>79</v>
      </c>
      <c r="B10" s="136"/>
      <c r="C10" s="155"/>
      <c r="D10" s="155"/>
      <c r="E10" s="156">
        <v>1040000</v>
      </c>
      <c r="F10" s="60">
        <v>1040000</v>
      </c>
      <c r="G10" s="60"/>
      <c r="H10" s="60">
        <v>5175</v>
      </c>
      <c r="I10" s="60"/>
      <c r="J10" s="60">
        <v>5175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5175</v>
      </c>
      <c r="X10" s="60">
        <v>516000</v>
      </c>
      <c r="Y10" s="60">
        <v>-510825</v>
      </c>
      <c r="Z10" s="140">
        <v>-99</v>
      </c>
      <c r="AA10" s="62">
        <v>1040000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120000</v>
      </c>
      <c r="F12" s="60">
        <v>120000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60000</v>
      </c>
      <c r="Y12" s="60">
        <v>-60000</v>
      </c>
      <c r="Z12" s="140">
        <v>-100</v>
      </c>
      <c r="AA12" s="62">
        <v>120000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28453532</v>
      </c>
      <c r="D15" s="153">
        <f>SUM(D16:D18)</f>
        <v>0</v>
      </c>
      <c r="E15" s="154">
        <f t="shared" si="2"/>
        <v>34534120</v>
      </c>
      <c r="F15" s="100">
        <f t="shared" si="2"/>
        <v>34534120</v>
      </c>
      <c r="G15" s="100">
        <f t="shared" si="2"/>
        <v>2182383</v>
      </c>
      <c r="H15" s="100">
        <f t="shared" si="2"/>
        <v>259683</v>
      </c>
      <c r="I15" s="100">
        <f t="shared" si="2"/>
        <v>1185837</v>
      </c>
      <c r="J15" s="100">
        <f t="shared" si="2"/>
        <v>3627903</v>
      </c>
      <c r="K15" s="100">
        <f t="shared" si="2"/>
        <v>2014482</v>
      </c>
      <c r="L15" s="100">
        <f t="shared" si="2"/>
        <v>0</v>
      </c>
      <c r="M15" s="100">
        <f t="shared" si="2"/>
        <v>0</v>
      </c>
      <c r="N15" s="100">
        <f t="shared" si="2"/>
        <v>2014482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5642385</v>
      </c>
      <c r="X15" s="100">
        <f t="shared" si="2"/>
        <v>17244000</v>
      </c>
      <c r="Y15" s="100">
        <f t="shared" si="2"/>
        <v>-11601615</v>
      </c>
      <c r="Z15" s="137">
        <f>+IF(X15&lt;&gt;0,+(Y15/X15)*100,0)</f>
        <v>-67.27914057063327</v>
      </c>
      <c r="AA15" s="102">
        <f>SUM(AA16:AA18)</f>
        <v>34534120</v>
      </c>
    </row>
    <row r="16" spans="1:27" ht="13.5">
      <c r="A16" s="138" t="s">
        <v>85</v>
      </c>
      <c r="B16" s="136"/>
      <c r="C16" s="155"/>
      <c r="D16" s="155"/>
      <c r="E16" s="156">
        <v>40000</v>
      </c>
      <c r="F16" s="60">
        <v>40000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40000</v>
      </c>
    </row>
    <row r="17" spans="1:27" ht="13.5">
      <c r="A17" s="138" t="s">
        <v>86</v>
      </c>
      <c r="B17" s="136"/>
      <c r="C17" s="155">
        <v>28453532</v>
      </c>
      <c r="D17" s="155"/>
      <c r="E17" s="156">
        <v>34494120</v>
      </c>
      <c r="F17" s="60">
        <v>34494120</v>
      </c>
      <c r="G17" s="60">
        <v>2182383</v>
      </c>
      <c r="H17" s="60">
        <v>259683</v>
      </c>
      <c r="I17" s="60">
        <v>1185837</v>
      </c>
      <c r="J17" s="60">
        <v>3627903</v>
      </c>
      <c r="K17" s="60">
        <v>2014482</v>
      </c>
      <c r="L17" s="60"/>
      <c r="M17" s="60"/>
      <c r="N17" s="60">
        <v>2014482</v>
      </c>
      <c r="O17" s="60"/>
      <c r="P17" s="60"/>
      <c r="Q17" s="60"/>
      <c r="R17" s="60"/>
      <c r="S17" s="60"/>
      <c r="T17" s="60"/>
      <c r="U17" s="60"/>
      <c r="V17" s="60"/>
      <c r="W17" s="60">
        <v>5642385</v>
      </c>
      <c r="X17" s="60">
        <v>17244000</v>
      </c>
      <c r="Y17" s="60">
        <v>-11601615</v>
      </c>
      <c r="Z17" s="140">
        <v>-67.28</v>
      </c>
      <c r="AA17" s="62">
        <v>34494120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1165534</v>
      </c>
      <c r="D19" s="153">
        <f>SUM(D20:D23)</f>
        <v>0</v>
      </c>
      <c r="E19" s="154">
        <f t="shared" si="3"/>
        <v>17982600</v>
      </c>
      <c r="F19" s="100">
        <f t="shared" si="3"/>
        <v>17982600</v>
      </c>
      <c r="G19" s="100">
        <f t="shared" si="3"/>
        <v>1682447</v>
      </c>
      <c r="H19" s="100">
        <f t="shared" si="3"/>
        <v>206366</v>
      </c>
      <c r="I19" s="100">
        <f t="shared" si="3"/>
        <v>913254</v>
      </c>
      <c r="J19" s="100">
        <f t="shared" si="3"/>
        <v>2802067</v>
      </c>
      <c r="K19" s="100">
        <f t="shared" si="3"/>
        <v>7979236</v>
      </c>
      <c r="L19" s="100">
        <f t="shared" si="3"/>
        <v>0</v>
      </c>
      <c r="M19" s="100">
        <f t="shared" si="3"/>
        <v>404</v>
      </c>
      <c r="N19" s="100">
        <f t="shared" si="3"/>
        <v>7979640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10781707</v>
      </c>
      <c r="X19" s="100">
        <f t="shared" si="3"/>
        <v>8940000</v>
      </c>
      <c r="Y19" s="100">
        <f t="shared" si="3"/>
        <v>1841707</v>
      </c>
      <c r="Z19" s="137">
        <f>+IF(X19&lt;&gt;0,+(Y19/X19)*100,0)</f>
        <v>20.600749440715884</v>
      </c>
      <c r="AA19" s="102">
        <f>SUM(AA20:AA23)</f>
        <v>17982600</v>
      </c>
    </row>
    <row r="20" spans="1:27" ht="13.5">
      <c r="A20" s="138" t="s">
        <v>89</v>
      </c>
      <c r="B20" s="136"/>
      <c r="C20" s="155">
        <v>1107765</v>
      </c>
      <c r="D20" s="155"/>
      <c r="E20" s="156">
        <v>13540000</v>
      </c>
      <c r="F20" s="60">
        <v>13540000</v>
      </c>
      <c r="G20" s="60">
        <v>1682447</v>
      </c>
      <c r="H20" s="60">
        <v>206366</v>
      </c>
      <c r="I20" s="60">
        <v>913254</v>
      </c>
      <c r="J20" s="60">
        <v>2802067</v>
      </c>
      <c r="K20" s="60">
        <v>7800316</v>
      </c>
      <c r="L20" s="60"/>
      <c r="M20" s="60">
        <v>404</v>
      </c>
      <c r="N20" s="60">
        <v>7800720</v>
      </c>
      <c r="O20" s="60"/>
      <c r="P20" s="60"/>
      <c r="Q20" s="60"/>
      <c r="R20" s="60"/>
      <c r="S20" s="60"/>
      <c r="T20" s="60"/>
      <c r="U20" s="60"/>
      <c r="V20" s="60"/>
      <c r="W20" s="60">
        <v>10602787</v>
      </c>
      <c r="X20" s="60">
        <v>6768000</v>
      </c>
      <c r="Y20" s="60">
        <v>3834787</v>
      </c>
      <c r="Z20" s="140">
        <v>56.66</v>
      </c>
      <c r="AA20" s="62">
        <v>13540000</v>
      </c>
    </row>
    <row r="21" spans="1:27" ht="13.5">
      <c r="A21" s="138" t="s">
        <v>90</v>
      </c>
      <c r="B21" s="136"/>
      <c r="C21" s="155">
        <v>57769</v>
      </c>
      <c r="D21" s="155"/>
      <c r="E21" s="156">
        <v>2085600</v>
      </c>
      <c r="F21" s="60">
        <v>2085600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1044000</v>
      </c>
      <c r="Y21" s="60">
        <v>-1044000</v>
      </c>
      <c r="Z21" s="140">
        <v>-100</v>
      </c>
      <c r="AA21" s="62">
        <v>2085600</v>
      </c>
    </row>
    <row r="22" spans="1:27" ht="13.5">
      <c r="A22" s="138" t="s">
        <v>91</v>
      </c>
      <c r="B22" s="136"/>
      <c r="C22" s="157"/>
      <c r="D22" s="157"/>
      <c r="E22" s="158">
        <v>2053500</v>
      </c>
      <c r="F22" s="159">
        <v>2053500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1026000</v>
      </c>
      <c r="Y22" s="159">
        <v>-1026000</v>
      </c>
      <c r="Z22" s="141">
        <v>-100</v>
      </c>
      <c r="AA22" s="225">
        <v>2053500</v>
      </c>
    </row>
    <row r="23" spans="1:27" ht="13.5">
      <c r="A23" s="138" t="s">
        <v>92</v>
      </c>
      <c r="B23" s="136"/>
      <c r="C23" s="155"/>
      <c r="D23" s="155"/>
      <c r="E23" s="156">
        <v>303500</v>
      </c>
      <c r="F23" s="60">
        <v>303500</v>
      </c>
      <c r="G23" s="60"/>
      <c r="H23" s="60"/>
      <c r="I23" s="60"/>
      <c r="J23" s="60"/>
      <c r="K23" s="60">
        <v>178920</v>
      </c>
      <c r="L23" s="60"/>
      <c r="M23" s="60"/>
      <c r="N23" s="60">
        <v>178920</v>
      </c>
      <c r="O23" s="60"/>
      <c r="P23" s="60"/>
      <c r="Q23" s="60"/>
      <c r="R23" s="60"/>
      <c r="S23" s="60"/>
      <c r="T23" s="60"/>
      <c r="U23" s="60"/>
      <c r="V23" s="60"/>
      <c r="W23" s="60">
        <v>178920</v>
      </c>
      <c r="X23" s="60">
        <v>102000</v>
      </c>
      <c r="Y23" s="60">
        <v>76920</v>
      </c>
      <c r="Z23" s="140">
        <v>75.41</v>
      </c>
      <c r="AA23" s="62">
        <v>303500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29807588</v>
      </c>
      <c r="D25" s="217">
        <f>+D5+D9+D15+D19+D24</f>
        <v>0</v>
      </c>
      <c r="E25" s="230">
        <f t="shared" si="4"/>
        <v>54413920</v>
      </c>
      <c r="F25" s="219">
        <f t="shared" si="4"/>
        <v>54413920</v>
      </c>
      <c r="G25" s="219">
        <f t="shared" si="4"/>
        <v>3864830</v>
      </c>
      <c r="H25" s="219">
        <f t="shared" si="4"/>
        <v>473838</v>
      </c>
      <c r="I25" s="219">
        <f t="shared" si="4"/>
        <v>2109448</v>
      </c>
      <c r="J25" s="219">
        <f t="shared" si="4"/>
        <v>6448116</v>
      </c>
      <c r="K25" s="219">
        <f t="shared" si="4"/>
        <v>10030284</v>
      </c>
      <c r="L25" s="219">
        <f t="shared" si="4"/>
        <v>0</v>
      </c>
      <c r="M25" s="219">
        <f t="shared" si="4"/>
        <v>3461</v>
      </c>
      <c r="N25" s="219">
        <f t="shared" si="4"/>
        <v>10033745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16481861</v>
      </c>
      <c r="X25" s="219">
        <f t="shared" si="4"/>
        <v>27126000</v>
      </c>
      <c r="Y25" s="219">
        <f t="shared" si="4"/>
        <v>-10644139</v>
      </c>
      <c r="Z25" s="231">
        <f>+IF(X25&lt;&gt;0,+(Y25/X25)*100,0)</f>
        <v>-39.239618815896186</v>
      </c>
      <c r="AA25" s="232">
        <f>+AA5+AA9+AA15+AA19+AA24</f>
        <v>54413920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28453532</v>
      </c>
      <c r="D28" s="155"/>
      <c r="E28" s="156">
        <v>43158000</v>
      </c>
      <c r="F28" s="60">
        <v>43158000</v>
      </c>
      <c r="G28" s="60">
        <v>3864830</v>
      </c>
      <c r="H28" s="60">
        <v>466049</v>
      </c>
      <c r="I28" s="60">
        <v>2099091</v>
      </c>
      <c r="J28" s="60">
        <v>6429970</v>
      </c>
      <c r="K28" s="60">
        <v>9814798</v>
      </c>
      <c r="L28" s="60"/>
      <c r="M28" s="60"/>
      <c r="N28" s="60">
        <v>9814798</v>
      </c>
      <c r="O28" s="60"/>
      <c r="P28" s="60"/>
      <c r="Q28" s="60"/>
      <c r="R28" s="60"/>
      <c r="S28" s="60"/>
      <c r="T28" s="60"/>
      <c r="U28" s="60"/>
      <c r="V28" s="60"/>
      <c r="W28" s="60">
        <v>16244768</v>
      </c>
      <c r="X28" s="60"/>
      <c r="Y28" s="60">
        <v>16244768</v>
      </c>
      <c r="Z28" s="140"/>
      <c r="AA28" s="155">
        <v>43158000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28453532</v>
      </c>
      <c r="D32" s="210">
        <f>SUM(D28:D31)</f>
        <v>0</v>
      </c>
      <c r="E32" s="211">
        <f t="shared" si="5"/>
        <v>43158000</v>
      </c>
      <c r="F32" s="77">
        <f t="shared" si="5"/>
        <v>43158000</v>
      </c>
      <c r="G32" s="77">
        <f t="shared" si="5"/>
        <v>3864830</v>
      </c>
      <c r="H32" s="77">
        <f t="shared" si="5"/>
        <v>466049</v>
      </c>
      <c r="I32" s="77">
        <f t="shared" si="5"/>
        <v>2099091</v>
      </c>
      <c r="J32" s="77">
        <f t="shared" si="5"/>
        <v>6429970</v>
      </c>
      <c r="K32" s="77">
        <f t="shared" si="5"/>
        <v>9814798</v>
      </c>
      <c r="L32" s="77">
        <f t="shared" si="5"/>
        <v>0</v>
      </c>
      <c r="M32" s="77">
        <f t="shared" si="5"/>
        <v>0</v>
      </c>
      <c r="N32" s="77">
        <f t="shared" si="5"/>
        <v>9814798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16244768</v>
      </c>
      <c r="X32" s="77">
        <f t="shared" si="5"/>
        <v>0</v>
      </c>
      <c r="Y32" s="77">
        <f t="shared" si="5"/>
        <v>16244768</v>
      </c>
      <c r="Z32" s="212">
        <f>+IF(X32&lt;&gt;0,+(Y32/X32)*100,0)</f>
        <v>0</v>
      </c>
      <c r="AA32" s="79">
        <f>SUM(AA28:AA31)</f>
        <v>43158000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1354056</v>
      </c>
      <c r="D35" s="155"/>
      <c r="E35" s="156">
        <v>11255920</v>
      </c>
      <c r="F35" s="60">
        <v>11255920</v>
      </c>
      <c r="G35" s="60"/>
      <c r="H35" s="60">
        <v>7789</v>
      </c>
      <c r="I35" s="60">
        <v>10357</v>
      </c>
      <c r="J35" s="60">
        <v>18146</v>
      </c>
      <c r="K35" s="60">
        <v>215486</v>
      </c>
      <c r="L35" s="60"/>
      <c r="M35" s="60">
        <v>3461</v>
      </c>
      <c r="N35" s="60">
        <v>218947</v>
      </c>
      <c r="O35" s="60"/>
      <c r="P35" s="60"/>
      <c r="Q35" s="60"/>
      <c r="R35" s="60"/>
      <c r="S35" s="60"/>
      <c r="T35" s="60"/>
      <c r="U35" s="60"/>
      <c r="V35" s="60"/>
      <c r="W35" s="60">
        <v>237093</v>
      </c>
      <c r="X35" s="60"/>
      <c r="Y35" s="60">
        <v>237093</v>
      </c>
      <c r="Z35" s="140"/>
      <c r="AA35" s="62">
        <v>11255920</v>
      </c>
    </row>
    <row r="36" spans="1:27" ht="13.5">
      <c r="A36" s="238" t="s">
        <v>139</v>
      </c>
      <c r="B36" s="149"/>
      <c r="C36" s="222">
        <f aca="true" t="shared" si="6" ref="C36:Y36">SUM(C32:C35)</f>
        <v>29807588</v>
      </c>
      <c r="D36" s="222">
        <f>SUM(D32:D35)</f>
        <v>0</v>
      </c>
      <c r="E36" s="218">
        <f t="shared" si="6"/>
        <v>54413920</v>
      </c>
      <c r="F36" s="220">
        <f t="shared" si="6"/>
        <v>54413920</v>
      </c>
      <c r="G36" s="220">
        <f t="shared" si="6"/>
        <v>3864830</v>
      </c>
      <c r="H36" s="220">
        <f t="shared" si="6"/>
        <v>473838</v>
      </c>
      <c r="I36" s="220">
        <f t="shared" si="6"/>
        <v>2109448</v>
      </c>
      <c r="J36" s="220">
        <f t="shared" si="6"/>
        <v>6448116</v>
      </c>
      <c r="K36" s="220">
        <f t="shared" si="6"/>
        <v>10030284</v>
      </c>
      <c r="L36" s="220">
        <f t="shared" si="6"/>
        <v>0</v>
      </c>
      <c r="M36" s="220">
        <f t="shared" si="6"/>
        <v>3461</v>
      </c>
      <c r="N36" s="220">
        <f t="shared" si="6"/>
        <v>10033745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16481861</v>
      </c>
      <c r="X36" s="220">
        <f t="shared" si="6"/>
        <v>0</v>
      </c>
      <c r="Y36" s="220">
        <f t="shared" si="6"/>
        <v>16481861</v>
      </c>
      <c r="Z36" s="221">
        <f>+IF(X36&lt;&gt;0,+(Y36/X36)*100,0)</f>
        <v>0</v>
      </c>
      <c r="AA36" s="239">
        <f>SUM(AA32:AA35)</f>
        <v>54413920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53151479</v>
      </c>
      <c r="D6" s="155"/>
      <c r="E6" s="59">
        <v>40000000</v>
      </c>
      <c r="F6" s="60">
        <v>40000000</v>
      </c>
      <c r="G6" s="60">
        <v>89239384</v>
      </c>
      <c r="H6" s="60">
        <v>66375371</v>
      </c>
      <c r="I6" s="60">
        <v>70278388</v>
      </c>
      <c r="J6" s="60">
        <v>70278388</v>
      </c>
      <c r="K6" s="60">
        <v>115957752</v>
      </c>
      <c r="L6" s="60">
        <v>38261295</v>
      </c>
      <c r="M6" s="60">
        <v>61208790</v>
      </c>
      <c r="N6" s="60">
        <v>61208790</v>
      </c>
      <c r="O6" s="60"/>
      <c r="P6" s="60"/>
      <c r="Q6" s="60"/>
      <c r="R6" s="60"/>
      <c r="S6" s="60"/>
      <c r="T6" s="60"/>
      <c r="U6" s="60"/>
      <c r="V6" s="60"/>
      <c r="W6" s="60">
        <v>61208790</v>
      </c>
      <c r="X6" s="60">
        <v>20000000</v>
      </c>
      <c r="Y6" s="60">
        <v>41208790</v>
      </c>
      <c r="Z6" s="140">
        <v>206.04</v>
      </c>
      <c r="AA6" s="62">
        <v>40000000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>
        <v>40573565</v>
      </c>
      <c r="J7" s="60">
        <v>40573565</v>
      </c>
      <c r="K7" s="60">
        <v>42656360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17402507</v>
      </c>
      <c r="D8" s="155"/>
      <c r="E8" s="59">
        <v>16000000</v>
      </c>
      <c r="F8" s="60">
        <v>16000000</v>
      </c>
      <c r="G8" s="60">
        <v>50799481</v>
      </c>
      <c r="H8" s="60">
        <v>54169922</v>
      </c>
      <c r="I8" s="60">
        <v>96513543</v>
      </c>
      <c r="J8" s="60">
        <v>96513543</v>
      </c>
      <c r="K8" s="60">
        <v>371702</v>
      </c>
      <c r="L8" s="60">
        <v>46867456</v>
      </c>
      <c r="M8" s="60">
        <v>51196747</v>
      </c>
      <c r="N8" s="60">
        <v>51196747</v>
      </c>
      <c r="O8" s="60"/>
      <c r="P8" s="60"/>
      <c r="Q8" s="60"/>
      <c r="R8" s="60"/>
      <c r="S8" s="60"/>
      <c r="T8" s="60"/>
      <c r="U8" s="60"/>
      <c r="V8" s="60"/>
      <c r="W8" s="60">
        <v>51196747</v>
      </c>
      <c r="X8" s="60">
        <v>8000000</v>
      </c>
      <c r="Y8" s="60">
        <v>43196747</v>
      </c>
      <c r="Z8" s="140">
        <v>539.96</v>
      </c>
      <c r="AA8" s="62">
        <v>16000000</v>
      </c>
    </row>
    <row r="9" spans="1:27" ht="13.5">
      <c r="A9" s="249" t="s">
        <v>146</v>
      </c>
      <c r="B9" s="182"/>
      <c r="C9" s="155">
        <v>46161434</v>
      </c>
      <c r="D9" s="155"/>
      <c r="E9" s="59">
        <v>25000000</v>
      </c>
      <c r="F9" s="60">
        <v>25000000</v>
      </c>
      <c r="G9" s="60">
        <v>16871480</v>
      </c>
      <c r="H9" s="60">
        <v>44971140</v>
      </c>
      <c r="I9" s="60">
        <v>15411219</v>
      </c>
      <c r="J9" s="60">
        <v>15411219</v>
      </c>
      <c r="K9" s="60">
        <v>3991090</v>
      </c>
      <c r="L9" s="60">
        <v>46282451</v>
      </c>
      <c r="M9" s="60">
        <v>50104811</v>
      </c>
      <c r="N9" s="60">
        <v>50104811</v>
      </c>
      <c r="O9" s="60"/>
      <c r="P9" s="60"/>
      <c r="Q9" s="60"/>
      <c r="R9" s="60"/>
      <c r="S9" s="60"/>
      <c r="T9" s="60"/>
      <c r="U9" s="60"/>
      <c r="V9" s="60"/>
      <c r="W9" s="60">
        <v>50104811</v>
      </c>
      <c r="X9" s="60">
        <v>12500000</v>
      </c>
      <c r="Y9" s="60">
        <v>37604811</v>
      </c>
      <c r="Z9" s="140">
        <v>300.84</v>
      </c>
      <c r="AA9" s="62">
        <v>25000000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6965026</v>
      </c>
      <c r="D11" s="155"/>
      <c r="E11" s="59">
        <v>7200000</v>
      </c>
      <c r="F11" s="60">
        <v>7200000</v>
      </c>
      <c r="G11" s="60">
        <v>6513548</v>
      </c>
      <c r="H11" s="60">
        <v>6444869</v>
      </c>
      <c r="I11" s="60">
        <v>6956125</v>
      </c>
      <c r="J11" s="60">
        <v>6956125</v>
      </c>
      <c r="K11" s="60">
        <v>7394760</v>
      </c>
      <c r="L11" s="60">
        <v>6931997</v>
      </c>
      <c r="M11" s="60">
        <v>6819766</v>
      </c>
      <c r="N11" s="60">
        <v>6819766</v>
      </c>
      <c r="O11" s="60"/>
      <c r="P11" s="60"/>
      <c r="Q11" s="60"/>
      <c r="R11" s="60"/>
      <c r="S11" s="60"/>
      <c r="T11" s="60"/>
      <c r="U11" s="60"/>
      <c r="V11" s="60"/>
      <c r="W11" s="60">
        <v>6819766</v>
      </c>
      <c r="X11" s="60">
        <v>3600000</v>
      </c>
      <c r="Y11" s="60">
        <v>3219766</v>
      </c>
      <c r="Z11" s="140">
        <v>89.44</v>
      </c>
      <c r="AA11" s="62">
        <v>7200000</v>
      </c>
    </row>
    <row r="12" spans="1:27" ht="13.5">
      <c r="A12" s="250" t="s">
        <v>56</v>
      </c>
      <c r="B12" s="251"/>
      <c r="C12" s="168">
        <f aca="true" t="shared" si="0" ref="C12:Y12">SUM(C6:C11)</f>
        <v>123680446</v>
      </c>
      <c r="D12" s="168">
        <f>SUM(D6:D11)</f>
        <v>0</v>
      </c>
      <c r="E12" s="72">
        <f t="shared" si="0"/>
        <v>88200000</v>
      </c>
      <c r="F12" s="73">
        <f t="shared" si="0"/>
        <v>88200000</v>
      </c>
      <c r="G12" s="73">
        <f t="shared" si="0"/>
        <v>163423893</v>
      </c>
      <c r="H12" s="73">
        <f t="shared" si="0"/>
        <v>171961302</v>
      </c>
      <c r="I12" s="73">
        <f t="shared" si="0"/>
        <v>229732840</v>
      </c>
      <c r="J12" s="73">
        <f t="shared" si="0"/>
        <v>229732840</v>
      </c>
      <c r="K12" s="73">
        <f t="shared" si="0"/>
        <v>170371664</v>
      </c>
      <c r="L12" s="73">
        <f t="shared" si="0"/>
        <v>138343199</v>
      </c>
      <c r="M12" s="73">
        <f t="shared" si="0"/>
        <v>169330114</v>
      </c>
      <c r="N12" s="73">
        <f t="shared" si="0"/>
        <v>169330114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169330114</v>
      </c>
      <c r="X12" s="73">
        <f t="shared" si="0"/>
        <v>44100000</v>
      </c>
      <c r="Y12" s="73">
        <f t="shared" si="0"/>
        <v>125230114</v>
      </c>
      <c r="Z12" s="170">
        <f>+IF(X12&lt;&gt;0,+(Y12/X12)*100,0)</f>
        <v>283.96851247165534</v>
      </c>
      <c r="AA12" s="74">
        <f>SUM(AA6:AA11)</f>
        <v>88200000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30000000</v>
      </c>
      <c r="F16" s="60">
        <v>30000000</v>
      </c>
      <c r="G16" s="159">
        <v>9620837</v>
      </c>
      <c r="H16" s="159">
        <v>9620837</v>
      </c>
      <c r="I16" s="159"/>
      <c r="J16" s="60"/>
      <c r="K16" s="159"/>
      <c r="L16" s="159">
        <v>9737516</v>
      </c>
      <c r="M16" s="60">
        <v>9777609</v>
      </c>
      <c r="N16" s="159">
        <v>9777609</v>
      </c>
      <c r="O16" s="159"/>
      <c r="P16" s="159"/>
      <c r="Q16" s="60"/>
      <c r="R16" s="159"/>
      <c r="S16" s="159"/>
      <c r="T16" s="60"/>
      <c r="U16" s="159"/>
      <c r="V16" s="159"/>
      <c r="W16" s="159">
        <v>9777609</v>
      </c>
      <c r="X16" s="60">
        <v>15000000</v>
      </c>
      <c r="Y16" s="159">
        <v>-5222391</v>
      </c>
      <c r="Z16" s="141">
        <v>-34.82</v>
      </c>
      <c r="AA16" s="225">
        <v>30000000</v>
      </c>
    </row>
    <row r="17" spans="1:27" ht="13.5">
      <c r="A17" s="249" t="s">
        <v>152</v>
      </c>
      <c r="B17" s="182"/>
      <c r="C17" s="155">
        <v>7570120</v>
      </c>
      <c r="D17" s="155"/>
      <c r="E17" s="59">
        <v>4883000</v>
      </c>
      <c r="F17" s="60">
        <v>4883000</v>
      </c>
      <c r="G17" s="60"/>
      <c r="H17" s="60"/>
      <c r="I17" s="60">
        <v>1824802</v>
      </c>
      <c r="J17" s="60">
        <v>1824802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2441500</v>
      </c>
      <c r="Y17" s="60">
        <v>-2441500</v>
      </c>
      <c r="Z17" s="140">
        <v>-100</v>
      </c>
      <c r="AA17" s="62">
        <v>4883000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1986118320</v>
      </c>
      <c r="D19" s="155"/>
      <c r="E19" s="59">
        <v>1000000000</v>
      </c>
      <c r="F19" s="60">
        <v>1000000000</v>
      </c>
      <c r="G19" s="60">
        <v>923316168</v>
      </c>
      <c r="H19" s="60">
        <v>1965964407</v>
      </c>
      <c r="I19" s="60">
        <v>2481686182</v>
      </c>
      <c r="J19" s="60">
        <v>2481686182</v>
      </c>
      <c r="K19" s="60">
        <v>2024533275</v>
      </c>
      <c r="L19" s="60">
        <v>2008450462</v>
      </c>
      <c r="M19" s="60">
        <v>2006722986</v>
      </c>
      <c r="N19" s="60">
        <v>2006722986</v>
      </c>
      <c r="O19" s="60"/>
      <c r="P19" s="60"/>
      <c r="Q19" s="60"/>
      <c r="R19" s="60"/>
      <c r="S19" s="60"/>
      <c r="T19" s="60"/>
      <c r="U19" s="60"/>
      <c r="V19" s="60"/>
      <c r="W19" s="60">
        <v>2006722986</v>
      </c>
      <c r="X19" s="60">
        <v>500000000</v>
      </c>
      <c r="Y19" s="60">
        <v>1506722986</v>
      </c>
      <c r="Z19" s="140">
        <v>301.34</v>
      </c>
      <c r="AA19" s="62">
        <v>1000000000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312447</v>
      </c>
      <c r="D22" s="155"/>
      <c r="E22" s="59">
        <v>230000</v>
      </c>
      <c r="F22" s="60">
        <v>230000</v>
      </c>
      <c r="G22" s="60">
        <v>217469</v>
      </c>
      <c r="H22" s="60">
        <v>305814</v>
      </c>
      <c r="I22" s="60"/>
      <c r="J22" s="60"/>
      <c r="K22" s="60"/>
      <c r="L22" s="60">
        <v>295864</v>
      </c>
      <c r="M22" s="60">
        <v>292547</v>
      </c>
      <c r="N22" s="60">
        <v>292547</v>
      </c>
      <c r="O22" s="60"/>
      <c r="P22" s="60"/>
      <c r="Q22" s="60"/>
      <c r="R22" s="60"/>
      <c r="S22" s="60"/>
      <c r="T22" s="60"/>
      <c r="U22" s="60"/>
      <c r="V22" s="60"/>
      <c r="W22" s="60">
        <v>292547</v>
      </c>
      <c r="X22" s="60">
        <v>115000</v>
      </c>
      <c r="Y22" s="60">
        <v>177547</v>
      </c>
      <c r="Z22" s="140">
        <v>154.39</v>
      </c>
      <c r="AA22" s="62">
        <v>230000</v>
      </c>
    </row>
    <row r="23" spans="1:27" ht="13.5">
      <c r="A23" s="249" t="s">
        <v>158</v>
      </c>
      <c r="B23" s="182"/>
      <c r="C23" s="155"/>
      <c r="D23" s="155"/>
      <c r="E23" s="59">
        <v>31167000</v>
      </c>
      <c r="F23" s="60">
        <v>31167000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15583500</v>
      </c>
      <c r="Y23" s="159">
        <v>-15583500</v>
      </c>
      <c r="Z23" s="141">
        <v>-100</v>
      </c>
      <c r="AA23" s="225">
        <v>31167000</v>
      </c>
    </row>
    <row r="24" spans="1:27" ht="13.5">
      <c r="A24" s="250" t="s">
        <v>57</v>
      </c>
      <c r="B24" s="253"/>
      <c r="C24" s="168">
        <f aca="true" t="shared" si="1" ref="C24:Y24">SUM(C15:C23)</f>
        <v>1994000887</v>
      </c>
      <c r="D24" s="168">
        <f>SUM(D15:D23)</f>
        <v>0</v>
      </c>
      <c r="E24" s="76">
        <f t="shared" si="1"/>
        <v>1066280000</v>
      </c>
      <c r="F24" s="77">
        <f t="shared" si="1"/>
        <v>1066280000</v>
      </c>
      <c r="G24" s="77">
        <f t="shared" si="1"/>
        <v>933154474</v>
      </c>
      <c r="H24" s="77">
        <f t="shared" si="1"/>
        <v>1975891058</v>
      </c>
      <c r="I24" s="77">
        <f t="shared" si="1"/>
        <v>2483510984</v>
      </c>
      <c r="J24" s="77">
        <f t="shared" si="1"/>
        <v>2483510984</v>
      </c>
      <c r="K24" s="77">
        <f t="shared" si="1"/>
        <v>2024533275</v>
      </c>
      <c r="L24" s="77">
        <f t="shared" si="1"/>
        <v>2018483842</v>
      </c>
      <c r="M24" s="77">
        <f t="shared" si="1"/>
        <v>2016793142</v>
      </c>
      <c r="N24" s="77">
        <f t="shared" si="1"/>
        <v>2016793142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2016793142</v>
      </c>
      <c r="X24" s="77">
        <f t="shared" si="1"/>
        <v>533140000</v>
      </c>
      <c r="Y24" s="77">
        <f t="shared" si="1"/>
        <v>1483653142</v>
      </c>
      <c r="Z24" s="212">
        <f>+IF(X24&lt;&gt;0,+(Y24/X24)*100,0)</f>
        <v>278.28584274299436</v>
      </c>
      <c r="AA24" s="79">
        <f>SUM(AA15:AA23)</f>
        <v>1066280000</v>
      </c>
    </row>
    <row r="25" spans="1:27" ht="13.5">
      <c r="A25" s="250" t="s">
        <v>159</v>
      </c>
      <c r="B25" s="251"/>
      <c r="C25" s="168">
        <f aca="true" t="shared" si="2" ref="C25:Y25">+C12+C24</f>
        <v>2117681333</v>
      </c>
      <c r="D25" s="168">
        <f>+D12+D24</f>
        <v>0</v>
      </c>
      <c r="E25" s="72">
        <f t="shared" si="2"/>
        <v>1154480000</v>
      </c>
      <c r="F25" s="73">
        <f t="shared" si="2"/>
        <v>1154480000</v>
      </c>
      <c r="G25" s="73">
        <f t="shared" si="2"/>
        <v>1096578367</v>
      </c>
      <c r="H25" s="73">
        <f t="shared" si="2"/>
        <v>2147852360</v>
      </c>
      <c r="I25" s="73">
        <f t="shared" si="2"/>
        <v>2713243824</v>
      </c>
      <c r="J25" s="73">
        <f t="shared" si="2"/>
        <v>2713243824</v>
      </c>
      <c r="K25" s="73">
        <f t="shared" si="2"/>
        <v>2194904939</v>
      </c>
      <c r="L25" s="73">
        <f t="shared" si="2"/>
        <v>2156827041</v>
      </c>
      <c r="M25" s="73">
        <f t="shared" si="2"/>
        <v>2186123256</v>
      </c>
      <c r="N25" s="73">
        <f t="shared" si="2"/>
        <v>2186123256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2186123256</v>
      </c>
      <c r="X25" s="73">
        <f t="shared" si="2"/>
        <v>577240000</v>
      </c>
      <c r="Y25" s="73">
        <f t="shared" si="2"/>
        <v>1608883256</v>
      </c>
      <c r="Z25" s="170">
        <f>+IF(X25&lt;&gt;0,+(Y25/X25)*100,0)</f>
        <v>278.7199875268519</v>
      </c>
      <c r="AA25" s="74">
        <f>+AA12+AA24</f>
        <v>1154480000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4785845</v>
      </c>
      <c r="D30" s="155"/>
      <c r="E30" s="59"/>
      <c r="F30" s="60"/>
      <c r="G30" s="60"/>
      <c r="H30" s="60">
        <v>2910857</v>
      </c>
      <c r="I30" s="60"/>
      <c r="J30" s="60"/>
      <c r="K30" s="60"/>
      <c r="L30" s="60">
        <v>7981140</v>
      </c>
      <c r="M30" s="60">
        <v>7981140</v>
      </c>
      <c r="N30" s="60">
        <v>7981140</v>
      </c>
      <c r="O30" s="60"/>
      <c r="P30" s="60"/>
      <c r="Q30" s="60"/>
      <c r="R30" s="60"/>
      <c r="S30" s="60"/>
      <c r="T30" s="60"/>
      <c r="U30" s="60"/>
      <c r="V30" s="60"/>
      <c r="W30" s="60">
        <v>7981140</v>
      </c>
      <c r="X30" s="60"/>
      <c r="Y30" s="60">
        <v>7981140</v>
      </c>
      <c r="Z30" s="140"/>
      <c r="AA30" s="62"/>
    </row>
    <row r="31" spans="1:27" ht="13.5">
      <c r="A31" s="249" t="s">
        <v>163</v>
      </c>
      <c r="B31" s="182"/>
      <c r="C31" s="155">
        <v>12900593</v>
      </c>
      <c r="D31" s="155"/>
      <c r="E31" s="59">
        <v>13000000</v>
      </c>
      <c r="F31" s="60">
        <v>13000000</v>
      </c>
      <c r="G31" s="60">
        <v>12921717</v>
      </c>
      <c r="H31" s="60">
        <v>12978903</v>
      </c>
      <c r="I31" s="60">
        <v>12971909</v>
      </c>
      <c r="J31" s="60">
        <v>12971909</v>
      </c>
      <c r="K31" s="60">
        <v>13408235</v>
      </c>
      <c r="L31" s="60">
        <v>12975423</v>
      </c>
      <c r="M31" s="60">
        <v>13001527</v>
      </c>
      <c r="N31" s="60">
        <v>13001527</v>
      </c>
      <c r="O31" s="60"/>
      <c r="P31" s="60"/>
      <c r="Q31" s="60"/>
      <c r="R31" s="60"/>
      <c r="S31" s="60"/>
      <c r="T31" s="60"/>
      <c r="U31" s="60"/>
      <c r="V31" s="60"/>
      <c r="W31" s="60">
        <v>13001527</v>
      </c>
      <c r="X31" s="60">
        <v>6500000</v>
      </c>
      <c r="Y31" s="60">
        <v>6501527</v>
      </c>
      <c r="Z31" s="140">
        <v>100.02</v>
      </c>
      <c r="AA31" s="62">
        <v>13000000</v>
      </c>
    </row>
    <row r="32" spans="1:27" ht="13.5">
      <c r="A32" s="249" t="s">
        <v>164</v>
      </c>
      <c r="B32" s="182"/>
      <c r="C32" s="155">
        <v>36779045</v>
      </c>
      <c r="D32" s="155"/>
      <c r="E32" s="59">
        <v>35000000</v>
      </c>
      <c r="F32" s="60">
        <v>35000000</v>
      </c>
      <c r="G32" s="60">
        <v>44390186</v>
      </c>
      <c r="H32" s="60">
        <v>33457909</v>
      </c>
      <c r="I32" s="60">
        <v>2247163662</v>
      </c>
      <c r="J32" s="60">
        <v>2247163662</v>
      </c>
      <c r="K32" s="60">
        <v>1832170513</v>
      </c>
      <c r="L32" s="60">
        <v>29176484</v>
      </c>
      <c r="M32" s="60">
        <v>35205448</v>
      </c>
      <c r="N32" s="60">
        <v>35205448</v>
      </c>
      <c r="O32" s="60"/>
      <c r="P32" s="60"/>
      <c r="Q32" s="60"/>
      <c r="R32" s="60"/>
      <c r="S32" s="60"/>
      <c r="T32" s="60"/>
      <c r="U32" s="60"/>
      <c r="V32" s="60"/>
      <c r="W32" s="60">
        <v>35205448</v>
      </c>
      <c r="X32" s="60">
        <v>17500000</v>
      </c>
      <c r="Y32" s="60">
        <v>17705448</v>
      </c>
      <c r="Z32" s="140">
        <v>101.17</v>
      </c>
      <c r="AA32" s="62">
        <v>35000000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>
        <v>46129559</v>
      </c>
      <c r="J33" s="60">
        <v>46129559</v>
      </c>
      <c r="K33" s="60">
        <v>31239327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54465483</v>
      </c>
      <c r="D34" s="168">
        <f>SUM(D29:D33)</f>
        <v>0</v>
      </c>
      <c r="E34" s="72">
        <f t="shared" si="3"/>
        <v>48000000</v>
      </c>
      <c r="F34" s="73">
        <f t="shared" si="3"/>
        <v>48000000</v>
      </c>
      <c r="G34" s="73">
        <f t="shared" si="3"/>
        <v>57311903</v>
      </c>
      <c r="H34" s="73">
        <f t="shared" si="3"/>
        <v>49347669</v>
      </c>
      <c r="I34" s="73">
        <f t="shared" si="3"/>
        <v>2306265130</v>
      </c>
      <c r="J34" s="73">
        <f t="shared" si="3"/>
        <v>2306265130</v>
      </c>
      <c r="K34" s="73">
        <f t="shared" si="3"/>
        <v>1876818075</v>
      </c>
      <c r="L34" s="73">
        <f t="shared" si="3"/>
        <v>50133047</v>
      </c>
      <c r="M34" s="73">
        <f t="shared" si="3"/>
        <v>56188115</v>
      </c>
      <c r="N34" s="73">
        <f t="shared" si="3"/>
        <v>56188115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56188115</v>
      </c>
      <c r="X34" s="73">
        <f t="shared" si="3"/>
        <v>24000000</v>
      </c>
      <c r="Y34" s="73">
        <f t="shared" si="3"/>
        <v>32188115</v>
      </c>
      <c r="Z34" s="170">
        <f>+IF(X34&lt;&gt;0,+(Y34/X34)*100,0)</f>
        <v>134.11714583333335</v>
      </c>
      <c r="AA34" s="74">
        <f>SUM(AA29:AA33)</f>
        <v>48000000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3195295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89686529</v>
      </c>
      <c r="D38" s="155"/>
      <c r="E38" s="59">
        <v>105000000</v>
      </c>
      <c r="F38" s="60">
        <v>105000000</v>
      </c>
      <c r="G38" s="60">
        <v>105073391</v>
      </c>
      <c r="H38" s="60">
        <v>94678185</v>
      </c>
      <c r="I38" s="60">
        <v>96693355</v>
      </c>
      <c r="J38" s="60">
        <v>96693355</v>
      </c>
      <c r="K38" s="60">
        <v>99450736</v>
      </c>
      <c r="L38" s="60">
        <v>96693354</v>
      </c>
      <c r="M38" s="60">
        <v>98308025</v>
      </c>
      <c r="N38" s="60">
        <v>98308025</v>
      </c>
      <c r="O38" s="60"/>
      <c r="P38" s="60"/>
      <c r="Q38" s="60"/>
      <c r="R38" s="60"/>
      <c r="S38" s="60"/>
      <c r="T38" s="60"/>
      <c r="U38" s="60"/>
      <c r="V38" s="60"/>
      <c r="W38" s="60">
        <v>98308025</v>
      </c>
      <c r="X38" s="60">
        <v>52500000</v>
      </c>
      <c r="Y38" s="60">
        <v>45808025</v>
      </c>
      <c r="Z38" s="140">
        <v>87.25</v>
      </c>
      <c r="AA38" s="62">
        <v>105000000</v>
      </c>
    </row>
    <row r="39" spans="1:27" ht="13.5">
      <c r="A39" s="250" t="s">
        <v>59</v>
      </c>
      <c r="B39" s="253"/>
      <c r="C39" s="168">
        <f aca="true" t="shared" si="4" ref="C39:Y39">SUM(C37:C38)</f>
        <v>92881824</v>
      </c>
      <c r="D39" s="168">
        <f>SUM(D37:D38)</f>
        <v>0</v>
      </c>
      <c r="E39" s="76">
        <f t="shared" si="4"/>
        <v>105000000</v>
      </c>
      <c r="F39" s="77">
        <f t="shared" si="4"/>
        <v>105000000</v>
      </c>
      <c r="G39" s="77">
        <f t="shared" si="4"/>
        <v>105073391</v>
      </c>
      <c r="H39" s="77">
        <f t="shared" si="4"/>
        <v>94678185</v>
      </c>
      <c r="I39" s="77">
        <f t="shared" si="4"/>
        <v>96693355</v>
      </c>
      <c r="J39" s="77">
        <f t="shared" si="4"/>
        <v>96693355</v>
      </c>
      <c r="K39" s="77">
        <f t="shared" si="4"/>
        <v>99450736</v>
      </c>
      <c r="L39" s="77">
        <f t="shared" si="4"/>
        <v>96693354</v>
      </c>
      <c r="M39" s="77">
        <f t="shared" si="4"/>
        <v>98308025</v>
      </c>
      <c r="N39" s="77">
        <f t="shared" si="4"/>
        <v>98308025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98308025</v>
      </c>
      <c r="X39" s="77">
        <f t="shared" si="4"/>
        <v>52500000</v>
      </c>
      <c r="Y39" s="77">
        <f t="shared" si="4"/>
        <v>45808025</v>
      </c>
      <c r="Z39" s="212">
        <f>+IF(X39&lt;&gt;0,+(Y39/X39)*100,0)</f>
        <v>87.25338095238095</v>
      </c>
      <c r="AA39" s="79">
        <f>SUM(AA37:AA38)</f>
        <v>105000000</v>
      </c>
    </row>
    <row r="40" spans="1:27" ht="13.5">
      <c r="A40" s="250" t="s">
        <v>167</v>
      </c>
      <c r="B40" s="251"/>
      <c r="C40" s="168">
        <f aca="true" t="shared" si="5" ref="C40:Y40">+C34+C39</f>
        <v>147347307</v>
      </c>
      <c r="D40" s="168">
        <f>+D34+D39</f>
        <v>0</v>
      </c>
      <c r="E40" s="72">
        <f t="shared" si="5"/>
        <v>153000000</v>
      </c>
      <c r="F40" s="73">
        <f t="shared" si="5"/>
        <v>153000000</v>
      </c>
      <c r="G40" s="73">
        <f t="shared" si="5"/>
        <v>162385294</v>
      </c>
      <c r="H40" s="73">
        <f t="shared" si="5"/>
        <v>144025854</v>
      </c>
      <c r="I40" s="73">
        <f t="shared" si="5"/>
        <v>2402958485</v>
      </c>
      <c r="J40" s="73">
        <f t="shared" si="5"/>
        <v>2402958485</v>
      </c>
      <c r="K40" s="73">
        <f t="shared" si="5"/>
        <v>1976268811</v>
      </c>
      <c r="L40" s="73">
        <f t="shared" si="5"/>
        <v>146826401</v>
      </c>
      <c r="M40" s="73">
        <f t="shared" si="5"/>
        <v>154496140</v>
      </c>
      <c r="N40" s="73">
        <f t="shared" si="5"/>
        <v>154496140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154496140</v>
      </c>
      <c r="X40" s="73">
        <f t="shared" si="5"/>
        <v>76500000</v>
      </c>
      <c r="Y40" s="73">
        <f t="shared" si="5"/>
        <v>77996140</v>
      </c>
      <c r="Z40" s="170">
        <f>+IF(X40&lt;&gt;0,+(Y40/X40)*100,0)</f>
        <v>101.9557385620915</v>
      </c>
      <c r="AA40" s="74">
        <f>+AA34+AA39</f>
        <v>153000000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1970334026</v>
      </c>
      <c r="D42" s="257">
        <f>+D25-D40</f>
        <v>0</v>
      </c>
      <c r="E42" s="258">
        <f t="shared" si="6"/>
        <v>1001480000</v>
      </c>
      <c r="F42" s="259">
        <f t="shared" si="6"/>
        <v>1001480000</v>
      </c>
      <c r="G42" s="259">
        <f t="shared" si="6"/>
        <v>934193073</v>
      </c>
      <c r="H42" s="259">
        <f t="shared" si="6"/>
        <v>2003826506</v>
      </c>
      <c r="I42" s="259">
        <f t="shared" si="6"/>
        <v>310285339</v>
      </c>
      <c r="J42" s="259">
        <f t="shared" si="6"/>
        <v>310285339</v>
      </c>
      <c r="K42" s="259">
        <f t="shared" si="6"/>
        <v>218636128</v>
      </c>
      <c r="L42" s="259">
        <f t="shared" si="6"/>
        <v>2010000640</v>
      </c>
      <c r="M42" s="259">
        <f t="shared" si="6"/>
        <v>2031627116</v>
      </c>
      <c r="N42" s="259">
        <f t="shared" si="6"/>
        <v>2031627116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2031627116</v>
      </c>
      <c r="X42" s="259">
        <f t="shared" si="6"/>
        <v>500740000</v>
      </c>
      <c r="Y42" s="259">
        <f t="shared" si="6"/>
        <v>1530887116</v>
      </c>
      <c r="Z42" s="260">
        <f>+IF(X42&lt;&gt;0,+(Y42/X42)*100,0)</f>
        <v>305.7249502735951</v>
      </c>
      <c r="AA42" s="261">
        <f>+AA25-AA40</f>
        <v>1001480000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1970334026</v>
      </c>
      <c r="D45" s="155"/>
      <c r="E45" s="59">
        <v>1001480000</v>
      </c>
      <c r="F45" s="60">
        <v>1001480000</v>
      </c>
      <c r="G45" s="60">
        <v>934193073</v>
      </c>
      <c r="H45" s="60">
        <v>2003826506</v>
      </c>
      <c r="I45" s="60">
        <v>310285339</v>
      </c>
      <c r="J45" s="60">
        <v>310285339</v>
      </c>
      <c r="K45" s="60">
        <v>218636128</v>
      </c>
      <c r="L45" s="60">
        <v>2010000640</v>
      </c>
      <c r="M45" s="60">
        <v>2031627116</v>
      </c>
      <c r="N45" s="60">
        <v>2031627116</v>
      </c>
      <c r="O45" s="60"/>
      <c r="P45" s="60"/>
      <c r="Q45" s="60"/>
      <c r="R45" s="60"/>
      <c r="S45" s="60"/>
      <c r="T45" s="60"/>
      <c r="U45" s="60"/>
      <c r="V45" s="60"/>
      <c r="W45" s="60">
        <v>2031627116</v>
      </c>
      <c r="X45" s="60">
        <v>500740000</v>
      </c>
      <c r="Y45" s="60">
        <v>1530887116</v>
      </c>
      <c r="Z45" s="139">
        <v>305.72</v>
      </c>
      <c r="AA45" s="62">
        <v>1001480000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1970334026</v>
      </c>
      <c r="D48" s="217">
        <f>SUM(D45:D47)</f>
        <v>0</v>
      </c>
      <c r="E48" s="264">
        <f t="shared" si="7"/>
        <v>1001480000</v>
      </c>
      <c r="F48" s="219">
        <f t="shared" si="7"/>
        <v>1001480000</v>
      </c>
      <c r="G48" s="219">
        <f t="shared" si="7"/>
        <v>934193073</v>
      </c>
      <c r="H48" s="219">
        <f t="shared" si="7"/>
        <v>2003826506</v>
      </c>
      <c r="I48" s="219">
        <f t="shared" si="7"/>
        <v>310285339</v>
      </c>
      <c r="J48" s="219">
        <f t="shared" si="7"/>
        <v>310285339</v>
      </c>
      <c r="K48" s="219">
        <f t="shared" si="7"/>
        <v>218636128</v>
      </c>
      <c r="L48" s="219">
        <f t="shared" si="7"/>
        <v>2010000640</v>
      </c>
      <c r="M48" s="219">
        <f t="shared" si="7"/>
        <v>2031627116</v>
      </c>
      <c r="N48" s="219">
        <f t="shared" si="7"/>
        <v>2031627116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2031627116</v>
      </c>
      <c r="X48" s="219">
        <f t="shared" si="7"/>
        <v>500740000</v>
      </c>
      <c r="Y48" s="219">
        <f t="shared" si="7"/>
        <v>1530887116</v>
      </c>
      <c r="Z48" s="265">
        <f>+IF(X48&lt;&gt;0,+(Y48/X48)*100,0)</f>
        <v>305.7249502735951</v>
      </c>
      <c r="AA48" s="232">
        <f>SUM(AA45:AA47)</f>
        <v>1001480000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271236759</v>
      </c>
      <c r="D6" s="155"/>
      <c r="E6" s="59">
        <v>315234608</v>
      </c>
      <c r="F6" s="60">
        <v>315234608</v>
      </c>
      <c r="G6" s="60">
        <v>13739304</v>
      </c>
      <c r="H6" s="60">
        <v>16381441</v>
      </c>
      <c r="I6" s="60">
        <v>24209521</v>
      </c>
      <c r="J6" s="60">
        <v>54330266</v>
      </c>
      <c r="K6" s="60">
        <v>24294242</v>
      </c>
      <c r="L6" s="60">
        <v>23908257</v>
      </c>
      <c r="M6" s="60">
        <v>23752786</v>
      </c>
      <c r="N6" s="60">
        <v>71955285</v>
      </c>
      <c r="O6" s="60"/>
      <c r="P6" s="60"/>
      <c r="Q6" s="60"/>
      <c r="R6" s="60"/>
      <c r="S6" s="60"/>
      <c r="T6" s="60"/>
      <c r="U6" s="60"/>
      <c r="V6" s="60"/>
      <c r="W6" s="60">
        <v>126285551</v>
      </c>
      <c r="X6" s="60">
        <v>157616304</v>
      </c>
      <c r="Y6" s="60">
        <v>-31330753</v>
      </c>
      <c r="Z6" s="140">
        <v>-19.88</v>
      </c>
      <c r="AA6" s="62">
        <v>315234608</v>
      </c>
    </row>
    <row r="7" spans="1:27" ht="13.5">
      <c r="A7" s="249" t="s">
        <v>178</v>
      </c>
      <c r="B7" s="182"/>
      <c r="C7" s="155">
        <v>114136593</v>
      </c>
      <c r="D7" s="155"/>
      <c r="E7" s="59">
        <v>106545000</v>
      </c>
      <c r="F7" s="60">
        <v>106545000</v>
      </c>
      <c r="G7" s="60">
        <v>39376000</v>
      </c>
      <c r="H7" s="60">
        <v>1484000</v>
      </c>
      <c r="I7" s="60"/>
      <c r="J7" s="60">
        <v>40860000</v>
      </c>
      <c r="K7" s="60"/>
      <c r="L7" s="60">
        <v>2826000</v>
      </c>
      <c r="M7" s="60">
        <v>31962000</v>
      </c>
      <c r="N7" s="60">
        <v>34788000</v>
      </c>
      <c r="O7" s="60"/>
      <c r="P7" s="60"/>
      <c r="Q7" s="60"/>
      <c r="R7" s="60"/>
      <c r="S7" s="60"/>
      <c r="T7" s="60"/>
      <c r="U7" s="60"/>
      <c r="V7" s="60"/>
      <c r="W7" s="60">
        <v>75648000</v>
      </c>
      <c r="X7" s="60">
        <v>71564000</v>
      </c>
      <c r="Y7" s="60">
        <v>4084000</v>
      </c>
      <c r="Z7" s="140">
        <v>5.71</v>
      </c>
      <c r="AA7" s="62">
        <v>106545000</v>
      </c>
    </row>
    <row r="8" spans="1:27" ht="13.5">
      <c r="A8" s="249" t="s">
        <v>179</v>
      </c>
      <c r="B8" s="182"/>
      <c r="C8" s="155">
        <v>22782000</v>
      </c>
      <c r="D8" s="155"/>
      <c r="E8" s="59">
        <v>43158000</v>
      </c>
      <c r="F8" s="60">
        <v>43158000</v>
      </c>
      <c r="G8" s="60">
        <v>18074000</v>
      </c>
      <c r="H8" s="60"/>
      <c r="I8" s="60"/>
      <c r="J8" s="60">
        <v>18074000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18074000</v>
      </c>
      <c r="X8" s="60"/>
      <c r="Y8" s="60">
        <v>18074000</v>
      </c>
      <c r="Z8" s="140"/>
      <c r="AA8" s="62">
        <v>43158000</v>
      </c>
    </row>
    <row r="9" spans="1:27" ht="13.5">
      <c r="A9" s="249" t="s">
        <v>180</v>
      </c>
      <c r="B9" s="182"/>
      <c r="C9" s="155">
        <v>4374610</v>
      </c>
      <c r="D9" s="155"/>
      <c r="E9" s="59">
        <v>4254000</v>
      </c>
      <c r="F9" s="60">
        <v>4254000</v>
      </c>
      <c r="G9" s="60">
        <v>44715</v>
      </c>
      <c r="H9" s="60">
        <v>58990</v>
      </c>
      <c r="I9" s="60">
        <v>387741</v>
      </c>
      <c r="J9" s="60">
        <v>491446</v>
      </c>
      <c r="K9" s="60">
        <v>278189</v>
      </c>
      <c r="L9" s="60">
        <v>194560</v>
      </c>
      <c r="M9" s="60">
        <v>132115</v>
      </c>
      <c r="N9" s="60">
        <v>604864</v>
      </c>
      <c r="O9" s="60"/>
      <c r="P9" s="60"/>
      <c r="Q9" s="60"/>
      <c r="R9" s="60"/>
      <c r="S9" s="60"/>
      <c r="T9" s="60"/>
      <c r="U9" s="60"/>
      <c r="V9" s="60"/>
      <c r="W9" s="60">
        <v>1096310</v>
      </c>
      <c r="X9" s="60">
        <v>2127000</v>
      </c>
      <c r="Y9" s="60">
        <v>-1030690</v>
      </c>
      <c r="Z9" s="140">
        <v>-48.46</v>
      </c>
      <c r="AA9" s="62">
        <v>4254000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-353577560</v>
      </c>
      <c r="D12" s="155"/>
      <c r="E12" s="59">
        <v>-415236004</v>
      </c>
      <c r="F12" s="60">
        <v>-415236004</v>
      </c>
      <c r="G12" s="60">
        <v>-28155022</v>
      </c>
      <c r="H12" s="60">
        <v>-34501396</v>
      </c>
      <c r="I12" s="60">
        <v>-39770694</v>
      </c>
      <c r="J12" s="60">
        <v>-102427112</v>
      </c>
      <c r="K12" s="60">
        <v>-31802828</v>
      </c>
      <c r="L12" s="60">
        <v>-37347049</v>
      </c>
      <c r="M12" s="60">
        <v>-29803601</v>
      </c>
      <c r="N12" s="60">
        <v>-98953478</v>
      </c>
      <c r="O12" s="60"/>
      <c r="P12" s="60"/>
      <c r="Q12" s="60"/>
      <c r="R12" s="60"/>
      <c r="S12" s="60"/>
      <c r="T12" s="60"/>
      <c r="U12" s="60"/>
      <c r="V12" s="60"/>
      <c r="W12" s="60">
        <v>-201380590</v>
      </c>
      <c r="X12" s="60">
        <v>-211865002</v>
      </c>
      <c r="Y12" s="60">
        <v>10484412</v>
      </c>
      <c r="Z12" s="140">
        <v>-4.95</v>
      </c>
      <c r="AA12" s="62">
        <v>-415236004</v>
      </c>
    </row>
    <row r="13" spans="1:27" ht="13.5">
      <c r="A13" s="249" t="s">
        <v>40</v>
      </c>
      <c r="B13" s="182"/>
      <c r="C13" s="155">
        <v>-874335</v>
      </c>
      <c r="D13" s="155"/>
      <c r="E13" s="59"/>
      <c r="F13" s="60"/>
      <c r="G13" s="60"/>
      <c r="H13" s="60">
        <v>-632621</v>
      </c>
      <c r="I13" s="60">
        <v>632621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-52171213</v>
      </c>
      <c r="D14" s="155"/>
      <c r="E14" s="59">
        <v>-12726000</v>
      </c>
      <c r="F14" s="60">
        <v>-12726000</v>
      </c>
      <c r="G14" s="60">
        <v>-878557</v>
      </c>
      <c r="H14" s="60">
        <v>-1178989</v>
      </c>
      <c r="I14" s="60">
        <v>-1135528</v>
      </c>
      <c r="J14" s="60">
        <v>-3193074</v>
      </c>
      <c r="K14" s="60">
        <v>-1239513</v>
      </c>
      <c r="L14" s="60">
        <v>-1455753</v>
      </c>
      <c r="M14" s="60">
        <v>-1033111</v>
      </c>
      <c r="N14" s="60">
        <v>-3728377</v>
      </c>
      <c r="O14" s="60"/>
      <c r="P14" s="60"/>
      <c r="Q14" s="60"/>
      <c r="R14" s="60"/>
      <c r="S14" s="60"/>
      <c r="T14" s="60"/>
      <c r="U14" s="60"/>
      <c r="V14" s="60"/>
      <c r="W14" s="60">
        <v>-6921451</v>
      </c>
      <c r="X14" s="60">
        <v>-6363000</v>
      </c>
      <c r="Y14" s="60">
        <v>-558451</v>
      </c>
      <c r="Z14" s="140">
        <v>8.78</v>
      </c>
      <c r="AA14" s="62">
        <v>-12726000</v>
      </c>
    </row>
    <row r="15" spans="1:27" ht="13.5">
      <c r="A15" s="250" t="s">
        <v>184</v>
      </c>
      <c r="B15" s="251"/>
      <c r="C15" s="168">
        <f aca="true" t="shared" si="0" ref="C15:Y15">SUM(C6:C14)</f>
        <v>5906854</v>
      </c>
      <c r="D15" s="168">
        <f>SUM(D6:D14)</f>
        <v>0</v>
      </c>
      <c r="E15" s="72">
        <f t="shared" si="0"/>
        <v>41229604</v>
      </c>
      <c r="F15" s="73">
        <f t="shared" si="0"/>
        <v>41229604</v>
      </c>
      <c r="G15" s="73">
        <f t="shared" si="0"/>
        <v>42200440</v>
      </c>
      <c r="H15" s="73">
        <f t="shared" si="0"/>
        <v>-18388575</v>
      </c>
      <c r="I15" s="73">
        <f t="shared" si="0"/>
        <v>-15676339</v>
      </c>
      <c r="J15" s="73">
        <f t="shared" si="0"/>
        <v>8135526</v>
      </c>
      <c r="K15" s="73">
        <f t="shared" si="0"/>
        <v>-8469910</v>
      </c>
      <c r="L15" s="73">
        <f t="shared" si="0"/>
        <v>-11873985</v>
      </c>
      <c r="M15" s="73">
        <f t="shared" si="0"/>
        <v>25010189</v>
      </c>
      <c r="N15" s="73">
        <f t="shared" si="0"/>
        <v>4666294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12801820</v>
      </c>
      <c r="X15" s="73">
        <f t="shared" si="0"/>
        <v>13079302</v>
      </c>
      <c r="Y15" s="73">
        <f t="shared" si="0"/>
        <v>-277482</v>
      </c>
      <c r="Z15" s="170">
        <f>+IF(X15&lt;&gt;0,+(Y15/X15)*100,0)</f>
        <v>-2.1215352317730716</v>
      </c>
      <c r="AA15" s="74">
        <f>SUM(AA6:AA14)</f>
        <v>41229604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10000000</v>
      </c>
      <c r="F22" s="60">
        <v>10000000</v>
      </c>
      <c r="G22" s="60">
        <v>-5813</v>
      </c>
      <c r="H22" s="60"/>
      <c r="I22" s="60">
        <v>-67480</v>
      </c>
      <c r="J22" s="60">
        <v>-73293</v>
      </c>
      <c r="K22" s="60">
        <v>-36331</v>
      </c>
      <c r="L22" s="60">
        <v>2500</v>
      </c>
      <c r="M22" s="60">
        <v>-40093</v>
      </c>
      <c r="N22" s="60">
        <v>-73924</v>
      </c>
      <c r="O22" s="60"/>
      <c r="P22" s="60"/>
      <c r="Q22" s="60"/>
      <c r="R22" s="60"/>
      <c r="S22" s="60"/>
      <c r="T22" s="60"/>
      <c r="U22" s="60"/>
      <c r="V22" s="60"/>
      <c r="W22" s="60">
        <v>-147217</v>
      </c>
      <c r="X22" s="60">
        <v>10000000</v>
      </c>
      <c r="Y22" s="60">
        <v>-10147217</v>
      </c>
      <c r="Z22" s="140">
        <v>-101.47</v>
      </c>
      <c r="AA22" s="62">
        <v>10000000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-30366702</v>
      </c>
      <c r="D24" s="155"/>
      <c r="E24" s="59">
        <v>-49182000</v>
      </c>
      <c r="F24" s="60">
        <v>-49182000</v>
      </c>
      <c r="G24" s="60">
        <v>-3864830</v>
      </c>
      <c r="H24" s="60">
        <v>-473838</v>
      </c>
      <c r="I24" s="60"/>
      <c r="J24" s="60">
        <v>-4338668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-4338668</v>
      </c>
      <c r="X24" s="60">
        <v>-24591000</v>
      </c>
      <c r="Y24" s="60">
        <v>20252332</v>
      </c>
      <c r="Z24" s="140">
        <v>-82.36</v>
      </c>
      <c r="AA24" s="62">
        <v>-49182000</v>
      </c>
    </row>
    <row r="25" spans="1:27" ht="13.5">
      <c r="A25" s="250" t="s">
        <v>191</v>
      </c>
      <c r="B25" s="251"/>
      <c r="C25" s="168">
        <f aca="true" t="shared" si="1" ref="C25:Y25">SUM(C19:C24)</f>
        <v>-30366702</v>
      </c>
      <c r="D25" s="168">
        <f>SUM(D19:D24)</f>
        <v>0</v>
      </c>
      <c r="E25" s="72">
        <f t="shared" si="1"/>
        <v>-39182000</v>
      </c>
      <c r="F25" s="73">
        <f t="shared" si="1"/>
        <v>-39182000</v>
      </c>
      <c r="G25" s="73">
        <f t="shared" si="1"/>
        <v>-3870643</v>
      </c>
      <c r="H25" s="73">
        <f t="shared" si="1"/>
        <v>-473838</v>
      </c>
      <c r="I25" s="73">
        <f t="shared" si="1"/>
        <v>-67480</v>
      </c>
      <c r="J25" s="73">
        <f t="shared" si="1"/>
        <v>-4411961</v>
      </c>
      <c r="K25" s="73">
        <f t="shared" si="1"/>
        <v>-36331</v>
      </c>
      <c r="L25" s="73">
        <f t="shared" si="1"/>
        <v>2500</v>
      </c>
      <c r="M25" s="73">
        <f t="shared" si="1"/>
        <v>-40093</v>
      </c>
      <c r="N25" s="73">
        <f t="shared" si="1"/>
        <v>-73924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-4485885</v>
      </c>
      <c r="X25" s="73">
        <f t="shared" si="1"/>
        <v>-14591000</v>
      </c>
      <c r="Y25" s="73">
        <f t="shared" si="1"/>
        <v>10105115</v>
      </c>
      <c r="Z25" s="170">
        <f>+IF(X25&lt;&gt;0,+(Y25/X25)*100,0)</f>
        <v>-69.2558083750257</v>
      </c>
      <c r="AA25" s="74">
        <f>SUM(AA19:AA24)</f>
        <v>-39182000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>
        <v>5070283</v>
      </c>
      <c r="J30" s="60">
        <v>5070283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5070283</v>
      </c>
      <c r="X30" s="60"/>
      <c r="Y30" s="60">
        <v>5070283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480000</v>
      </c>
      <c r="F31" s="60">
        <v>480000</v>
      </c>
      <c r="G31" s="60">
        <v>20564</v>
      </c>
      <c r="H31" s="159">
        <v>57186</v>
      </c>
      <c r="I31" s="159">
        <v>-5544</v>
      </c>
      <c r="J31" s="159">
        <v>72206</v>
      </c>
      <c r="K31" s="60">
        <v>22054</v>
      </c>
      <c r="L31" s="60">
        <v>-11874</v>
      </c>
      <c r="M31" s="60">
        <v>26104</v>
      </c>
      <c r="N31" s="60">
        <v>36284</v>
      </c>
      <c r="O31" s="159"/>
      <c r="P31" s="159"/>
      <c r="Q31" s="159"/>
      <c r="R31" s="60"/>
      <c r="S31" s="60"/>
      <c r="T31" s="60"/>
      <c r="U31" s="60"/>
      <c r="V31" s="159"/>
      <c r="W31" s="159">
        <v>108490</v>
      </c>
      <c r="X31" s="159">
        <v>240000</v>
      </c>
      <c r="Y31" s="60">
        <v>-131510</v>
      </c>
      <c r="Z31" s="140">
        <v>-54.8</v>
      </c>
      <c r="AA31" s="62">
        <v>480000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-5599278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-5599278</v>
      </c>
      <c r="D34" s="168">
        <f>SUM(D29:D33)</f>
        <v>0</v>
      </c>
      <c r="E34" s="72">
        <f t="shared" si="2"/>
        <v>480000</v>
      </c>
      <c r="F34" s="73">
        <f t="shared" si="2"/>
        <v>480000</v>
      </c>
      <c r="G34" s="73">
        <f t="shared" si="2"/>
        <v>20564</v>
      </c>
      <c r="H34" s="73">
        <f t="shared" si="2"/>
        <v>57186</v>
      </c>
      <c r="I34" s="73">
        <f t="shared" si="2"/>
        <v>5064739</v>
      </c>
      <c r="J34" s="73">
        <f t="shared" si="2"/>
        <v>5142489</v>
      </c>
      <c r="K34" s="73">
        <f t="shared" si="2"/>
        <v>22054</v>
      </c>
      <c r="L34" s="73">
        <f t="shared" si="2"/>
        <v>-11874</v>
      </c>
      <c r="M34" s="73">
        <f t="shared" si="2"/>
        <v>26104</v>
      </c>
      <c r="N34" s="73">
        <f t="shared" si="2"/>
        <v>36284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5178773</v>
      </c>
      <c r="X34" s="73">
        <f t="shared" si="2"/>
        <v>240000</v>
      </c>
      <c r="Y34" s="73">
        <f t="shared" si="2"/>
        <v>4938773</v>
      </c>
      <c r="Z34" s="170">
        <f>+IF(X34&lt;&gt;0,+(Y34/X34)*100,0)</f>
        <v>2057.8220833333335</v>
      </c>
      <c r="AA34" s="74">
        <f>SUM(AA29:AA33)</f>
        <v>480000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-30059126</v>
      </c>
      <c r="D36" s="153">
        <f>+D15+D25+D34</f>
        <v>0</v>
      </c>
      <c r="E36" s="99">
        <f t="shared" si="3"/>
        <v>2527604</v>
      </c>
      <c r="F36" s="100">
        <f t="shared" si="3"/>
        <v>2527604</v>
      </c>
      <c r="G36" s="100">
        <f t="shared" si="3"/>
        <v>38350361</v>
      </c>
      <c r="H36" s="100">
        <f t="shared" si="3"/>
        <v>-18805227</v>
      </c>
      <c r="I36" s="100">
        <f t="shared" si="3"/>
        <v>-10679080</v>
      </c>
      <c r="J36" s="100">
        <f t="shared" si="3"/>
        <v>8866054</v>
      </c>
      <c r="K36" s="100">
        <f t="shared" si="3"/>
        <v>-8484187</v>
      </c>
      <c r="L36" s="100">
        <f t="shared" si="3"/>
        <v>-11883359</v>
      </c>
      <c r="M36" s="100">
        <f t="shared" si="3"/>
        <v>24996200</v>
      </c>
      <c r="N36" s="100">
        <f t="shared" si="3"/>
        <v>4628654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13494708</v>
      </c>
      <c r="X36" s="100">
        <f t="shared" si="3"/>
        <v>-1271698</v>
      </c>
      <c r="Y36" s="100">
        <f t="shared" si="3"/>
        <v>14766406</v>
      </c>
      <c r="Z36" s="137">
        <f>+IF(X36&lt;&gt;0,+(Y36/X36)*100,0)</f>
        <v>-1161.156658263204</v>
      </c>
      <c r="AA36" s="102">
        <f>+AA15+AA25+AA34</f>
        <v>2527604</v>
      </c>
    </row>
    <row r="37" spans="1:27" ht="13.5">
      <c r="A37" s="249" t="s">
        <v>199</v>
      </c>
      <c r="B37" s="182"/>
      <c r="C37" s="153">
        <v>83210605</v>
      </c>
      <c r="D37" s="153"/>
      <c r="E37" s="99">
        <v>54895000</v>
      </c>
      <c r="F37" s="100">
        <v>54895000</v>
      </c>
      <c r="G37" s="100">
        <v>23353612</v>
      </c>
      <c r="H37" s="100">
        <v>61703973</v>
      </c>
      <c r="I37" s="100">
        <v>42898746</v>
      </c>
      <c r="J37" s="100">
        <v>23353612</v>
      </c>
      <c r="K37" s="100">
        <v>32219666</v>
      </c>
      <c r="L37" s="100">
        <v>23735479</v>
      </c>
      <c r="M37" s="100">
        <v>11852120</v>
      </c>
      <c r="N37" s="100">
        <v>32219666</v>
      </c>
      <c r="O37" s="100"/>
      <c r="P37" s="100"/>
      <c r="Q37" s="100"/>
      <c r="R37" s="100"/>
      <c r="S37" s="100"/>
      <c r="T37" s="100"/>
      <c r="U37" s="100"/>
      <c r="V37" s="100"/>
      <c r="W37" s="100">
        <v>23353612</v>
      </c>
      <c r="X37" s="100">
        <v>54895000</v>
      </c>
      <c r="Y37" s="100">
        <v>-31541388</v>
      </c>
      <c r="Z37" s="137">
        <v>-57.46</v>
      </c>
      <c r="AA37" s="102">
        <v>54895000</v>
      </c>
    </row>
    <row r="38" spans="1:27" ht="13.5">
      <c r="A38" s="269" t="s">
        <v>200</v>
      </c>
      <c r="B38" s="256"/>
      <c r="C38" s="257">
        <v>53151479</v>
      </c>
      <c r="D38" s="257"/>
      <c r="E38" s="258">
        <v>57422604</v>
      </c>
      <c r="F38" s="259">
        <v>57422604</v>
      </c>
      <c r="G38" s="259">
        <v>61703973</v>
      </c>
      <c r="H38" s="259">
        <v>42898746</v>
      </c>
      <c r="I38" s="259">
        <v>32219666</v>
      </c>
      <c r="J38" s="259">
        <v>32219666</v>
      </c>
      <c r="K38" s="259">
        <v>23735479</v>
      </c>
      <c r="L38" s="259">
        <v>11852120</v>
      </c>
      <c r="M38" s="259">
        <v>36848320</v>
      </c>
      <c r="N38" s="259">
        <v>36848320</v>
      </c>
      <c r="O38" s="259"/>
      <c r="P38" s="259"/>
      <c r="Q38" s="259"/>
      <c r="R38" s="259"/>
      <c r="S38" s="259"/>
      <c r="T38" s="259"/>
      <c r="U38" s="259"/>
      <c r="V38" s="259"/>
      <c r="W38" s="259">
        <v>36848320</v>
      </c>
      <c r="X38" s="259">
        <v>53623302</v>
      </c>
      <c r="Y38" s="259">
        <v>-16774982</v>
      </c>
      <c r="Z38" s="260">
        <v>-31.28</v>
      </c>
      <c r="AA38" s="261">
        <v>57422604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29807588</v>
      </c>
      <c r="D5" s="200">
        <f t="shared" si="0"/>
        <v>0</v>
      </c>
      <c r="E5" s="106">
        <f t="shared" si="0"/>
        <v>54413920</v>
      </c>
      <c r="F5" s="106">
        <f t="shared" si="0"/>
        <v>54413920</v>
      </c>
      <c r="G5" s="106">
        <f t="shared" si="0"/>
        <v>3864830</v>
      </c>
      <c r="H5" s="106">
        <f t="shared" si="0"/>
        <v>473838</v>
      </c>
      <c r="I5" s="106">
        <f t="shared" si="0"/>
        <v>2109448</v>
      </c>
      <c r="J5" s="106">
        <f t="shared" si="0"/>
        <v>6448116</v>
      </c>
      <c r="K5" s="106">
        <f t="shared" si="0"/>
        <v>10030284</v>
      </c>
      <c r="L5" s="106">
        <f t="shared" si="0"/>
        <v>0</v>
      </c>
      <c r="M5" s="106">
        <f t="shared" si="0"/>
        <v>3461</v>
      </c>
      <c r="N5" s="106">
        <f t="shared" si="0"/>
        <v>10033745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16481861</v>
      </c>
      <c r="X5" s="106">
        <f t="shared" si="0"/>
        <v>27206960</v>
      </c>
      <c r="Y5" s="106">
        <f t="shared" si="0"/>
        <v>-10725099</v>
      </c>
      <c r="Z5" s="201">
        <f>+IF(X5&lt;&gt;0,+(Y5/X5)*100,0)</f>
        <v>-39.42042403855484</v>
      </c>
      <c r="AA5" s="199">
        <f>SUM(AA11:AA18)</f>
        <v>54413920</v>
      </c>
    </row>
    <row r="6" spans="1:27" ht="13.5">
      <c r="A6" s="291" t="s">
        <v>204</v>
      </c>
      <c r="B6" s="142"/>
      <c r="C6" s="62">
        <v>28453532</v>
      </c>
      <c r="D6" s="156"/>
      <c r="E6" s="60">
        <v>34158000</v>
      </c>
      <c r="F6" s="60">
        <v>34158000</v>
      </c>
      <c r="G6" s="60">
        <v>2182383</v>
      </c>
      <c r="H6" s="60">
        <v>259683</v>
      </c>
      <c r="I6" s="60">
        <v>1185837</v>
      </c>
      <c r="J6" s="60">
        <v>3627903</v>
      </c>
      <c r="K6" s="60">
        <v>2014482</v>
      </c>
      <c r="L6" s="60"/>
      <c r="M6" s="60"/>
      <c r="N6" s="60">
        <v>2014482</v>
      </c>
      <c r="O6" s="60"/>
      <c r="P6" s="60"/>
      <c r="Q6" s="60"/>
      <c r="R6" s="60"/>
      <c r="S6" s="60"/>
      <c r="T6" s="60"/>
      <c r="U6" s="60"/>
      <c r="V6" s="60"/>
      <c r="W6" s="60">
        <v>5642385</v>
      </c>
      <c r="X6" s="60">
        <v>17079000</v>
      </c>
      <c r="Y6" s="60">
        <v>-11436615</v>
      </c>
      <c r="Z6" s="140">
        <v>-66.96</v>
      </c>
      <c r="AA6" s="155">
        <v>34158000</v>
      </c>
    </row>
    <row r="7" spans="1:27" ht="13.5">
      <c r="A7" s="291" t="s">
        <v>205</v>
      </c>
      <c r="B7" s="142"/>
      <c r="C7" s="62">
        <v>1078880</v>
      </c>
      <c r="D7" s="156"/>
      <c r="E7" s="60">
        <v>4540000</v>
      </c>
      <c r="F7" s="60">
        <v>4540000</v>
      </c>
      <c r="G7" s="60">
        <v>1682447</v>
      </c>
      <c r="H7" s="60">
        <v>206366</v>
      </c>
      <c r="I7" s="60">
        <v>913254</v>
      </c>
      <c r="J7" s="60">
        <v>2802067</v>
      </c>
      <c r="K7" s="60">
        <v>7800316</v>
      </c>
      <c r="L7" s="60"/>
      <c r="M7" s="60"/>
      <c r="N7" s="60">
        <v>7800316</v>
      </c>
      <c r="O7" s="60"/>
      <c r="P7" s="60"/>
      <c r="Q7" s="60"/>
      <c r="R7" s="60"/>
      <c r="S7" s="60"/>
      <c r="T7" s="60"/>
      <c r="U7" s="60"/>
      <c r="V7" s="60"/>
      <c r="W7" s="60">
        <v>10602383</v>
      </c>
      <c r="X7" s="60">
        <v>2270000</v>
      </c>
      <c r="Y7" s="60">
        <v>8332383</v>
      </c>
      <c r="Z7" s="140">
        <v>367.07</v>
      </c>
      <c r="AA7" s="155">
        <v>4540000</v>
      </c>
    </row>
    <row r="8" spans="1:27" ht="13.5">
      <c r="A8" s="291" t="s">
        <v>206</v>
      </c>
      <c r="B8" s="142"/>
      <c r="C8" s="62"/>
      <c r="D8" s="156"/>
      <c r="E8" s="60">
        <v>2085600</v>
      </c>
      <c r="F8" s="60">
        <v>2085600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1042800</v>
      </c>
      <c r="Y8" s="60">
        <v>-1042800</v>
      </c>
      <c r="Z8" s="140">
        <v>-100</v>
      </c>
      <c r="AA8" s="155">
        <v>2085600</v>
      </c>
    </row>
    <row r="9" spans="1:27" ht="13.5">
      <c r="A9" s="291" t="s">
        <v>207</v>
      </c>
      <c r="B9" s="142"/>
      <c r="C9" s="62"/>
      <c r="D9" s="156"/>
      <c r="E9" s="60">
        <v>2053500</v>
      </c>
      <c r="F9" s="60">
        <v>2053500</v>
      </c>
      <c r="G9" s="60"/>
      <c r="H9" s="60"/>
      <c r="I9" s="60"/>
      <c r="J9" s="60"/>
      <c r="K9" s="60">
        <v>178920</v>
      </c>
      <c r="L9" s="60"/>
      <c r="M9" s="60"/>
      <c r="N9" s="60">
        <v>178920</v>
      </c>
      <c r="O9" s="60"/>
      <c r="P9" s="60"/>
      <c r="Q9" s="60"/>
      <c r="R9" s="60"/>
      <c r="S9" s="60"/>
      <c r="T9" s="60"/>
      <c r="U9" s="60"/>
      <c r="V9" s="60"/>
      <c r="W9" s="60">
        <v>178920</v>
      </c>
      <c r="X9" s="60">
        <v>1026750</v>
      </c>
      <c r="Y9" s="60">
        <v>-847830</v>
      </c>
      <c r="Z9" s="140">
        <v>-82.57</v>
      </c>
      <c r="AA9" s="155">
        <v>2053500</v>
      </c>
    </row>
    <row r="10" spans="1:27" ht="13.5">
      <c r="A10" s="291" t="s">
        <v>208</v>
      </c>
      <c r="B10" s="142"/>
      <c r="C10" s="62"/>
      <c r="D10" s="156"/>
      <c r="E10" s="60">
        <v>303500</v>
      </c>
      <c r="F10" s="60">
        <v>303500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151750</v>
      </c>
      <c r="Y10" s="60">
        <v>-151750</v>
      </c>
      <c r="Z10" s="140">
        <v>-100</v>
      </c>
      <c r="AA10" s="155">
        <v>303500</v>
      </c>
    </row>
    <row r="11" spans="1:27" ht="13.5">
      <c r="A11" s="292" t="s">
        <v>209</v>
      </c>
      <c r="B11" s="142"/>
      <c r="C11" s="293">
        <f aca="true" t="shared" si="1" ref="C11:Y11">SUM(C6:C10)</f>
        <v>29532412</v>
      </c>
      <c r="D11" s="294">
        <f t="shared" si="1"/>
        <v>0</v>
      </c>
      <c r="E11" s="295">
        <f t="shared" si="1"/>
        <v>43140600</v>
      </c>
      <c r="F11" s="295">
        <f t="shared" si="1"/>
        <v>43140600</v>
      </c>
      <c r="G11" s="295">
        <f t="shared" si="1"/>
        <v>3864830</v>
      </c>
      <c r="H11" s="295">
        <f t="shared" si="1"/>
        <v>466049</v>
      </c>
      <c r="I11" s="295">
        <f t="shared" si="1"/>
        <v>2099091</v>
      </c>
      <c r="J11" s="295">
        <f t="shared" si="1"/>
        <v>6429970</v>
      </c>
      <c r="K11" s="295">
        <f t="shared" si="1"/>
        <v>9993718</v>
      </c>
      <c r="L11" s="295">
        <f t="shared" si="1"/>
        <v>0</v>
      </c>
      <c r="M11" s="295">
        <f t="shared" si="1"/>
        <v>0</v>
      </c>
      <c r="N11" s="295">
        <f t="shared" si="1"/>
        <v>9993718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16423688</v>
      </c>
      <c r="X11" s="295">
        <f t="shared" si="1"/>
        <v>21570300</v>
      </c>
      <c r="Y11" s="295">
        <f t="shared" si="1"/>
        <v>-5146612</v>
      </c>
      <c r="Z11" s="296">
        <f>+IF(X11&lt;&gt;0,+(Y11/X11)*100,0)</f>
        <v>-23.859714514865345</v>
      </c>
      <c r="AA11" s="297">
        <f>SUM(AA6:AA10)</f>
        <v>43140600</v>
      </c>
    </row>
    <row r="12" spans="1:27" ht="13.5">
      <c r="A12" s="298" t="s">
        <v>210</v>
      </c>
      <c r="B12" s="136"/>
      <c r="C12" s="62"/>
      <c r="D12" s="156"/>
      <c r="E12" s="60">
        <v>1928000</v>
      </c>
      <c r="F12" s="60">
        <v>1928000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964000</v>
      </c>
      <c r="Y12" s="60">
        <v>-964000</v>
      </c>
      <c r="Z12" s="140">
        <v>-100</v>
      </c>
      <c r="AA12" s="155">
        <v>1928000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275176</v>
      </c>
      <c r="D15" s="156"/>
      <c r="E15" s="60">
        <v>9345320</v>
      </c>
      <c r="F15" s="60">
        <v>9345320</v>
      </c>
      <c r="G15" s="60"/>
      <c r="H15" s="60">
        <v>7789</v>
      </c>
      <c r="I15" s="60">
        <v>10357</v>
      </c>
      <c r="J15" s="60">
        <v>18146</v>
      </c>
      <c r="K15" s="60">
        <v>36566</v>
      </c>
      <c r="L15" s="60"/>
      <c r="M15" s="60">
        <v>3461</v>
      </c>
      <c r="N15" s="60">
        <v>40027</v>
      </c>
      <c r="O15" s="60"/>
      <c r="P15" s="60"/>
      <c r="Q15" s="60"/>
      <c r="R15" s="60"/>
      <c r="S15" s="60"/>
      <c r="T15" s="60"/>
      <c r="U15" s="60"/>
      <c r="V15" s="60"/>
      <c r="W15" s="60">
        <v>58173</v>
      </c>
      <c r="X15" s="60">
        <v>4672660</v>
      </c>
      <c r="Y15" s="60">
        <v>-4614487</v>
      </c>
      <c r="Z15" s="140">
        <v>-98.76</v>
      </c>
      <c r="AA15" s="155">
        <v>9345320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28453532</v>
      </c>
      <c r="D36" s="156">
        <f t="shared" si="4"/>
        <v>0</v>
      </c>
      <c r="E36" s="60">
        <f t="shared" si="4"/>
        <v>34158000</v>
      </c>
      <c r="F36" s="60">
        <f t="shared" si="4"/>
        <v>34158000</v>
      </c>
      <c r="G36" s="60">
        <f t="shared" si="4"/>
        <v>2182383</v>
      </c>
      <c r="H36" s="60">
        <f t="shared" si="4"/>
        <v>259683</v>
      </c>
      <c r="I36" s="60">
        <f t="shared" si="4"/>
        <v>1185837</v>
      </c>
      <c r="J36" s="60">
        <f t="shared" si="4"/>
        <v>3627903</v>
      </c>
      <c r="K36" s="60">
        <f t="shared" si="4"/>
        <v>2014482</v>
      </c>
      <c r="L36" s="60">
        <f t="shared" si="4"/>
        <v>0</v>
      </c>
      <c r="M36" s="60">
        <f t="shared" si="4"/>
        <v>0</v>
      </c>
      <c r="N36" s="60">
        <f t="shared" si="4"/>
        <v>2014482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5642385</v>
      </c>
      <c r="X36" s="60">
        <f t="shared" si="4"/>
        <v>17079000</v>
      </c>
      <c r="Y36" s="60">
        <f t="shared" si="4"/>
        <v>-11436615</v>
      </c>
      <c r="Z36" s="140">
        <f aca="true" t="shared" si="5" ref="Z36:Z49">+IF(X36&lt;&gt;0,+(Y36/X36)*100,0)</f>
        <v>-66.96302476725803</v>
      </c>
      <c r="AA36" s="155">
        <f>AA6+AA21</f>
        <v>34158000</v>
      </c>
    </row>
    <row r="37" spans="1:27" ht="13.5">
      <c r="A37" s="291" t="s">
        <v>205</v>
      </c>
      <c r="B37" s="142"/>
      <c r="C37" s="62">
        <f t="shared" si="4"/>
        <v>1078880</v>
      </c>
      <c r="D37" s="156">
        <f t="shared" si="4"/>
        <v>0</v>
      </c>
      <c r="E37" s="60">
        <f t="shared" si="4"/>
        <v>4540000</v>
      </c>
      <c r="F37" s="60">
        <f t="shared" si="4"/>
        <v>4540000</v>
      </c>
      <c r="G37" s="60">
        <f t="shared" si="4"/>
        <v>1682447</v>
      </c>
      <c r="H37" s="60">
        <f t="shared" si="4"/>
        <v>206366</v>
      </c>
      <c r="I37" s="60">
        <f t="shared" si="4"/>
        <v>913254</v>
      </c>
      <c r="J37" s="60">
        <f t="shared" si="4"/>
        <v>2802067</v>
      </c>
      <c r="K37" s="60">
        <f t="shared" si="4"/>
        <v>7800316</v>
      </c>
      <c r="L37" s="60">
        <f t="shared" si="4"/>
        <v>0</v>
      </c>
      <c r="M37" s="60">
        <f t="shared" si="4"/>
        <v>0</v>
      </c>
      <c r="N37" s="60">
        <f t="shared" si="4"/>
        <v>7800316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10602383</v>
      </c>
      <c r="X37" s="60">
        <f t="shared" si="4"/>
        <v>2270000</v>
      </c>
      <c r="Y37" s="60">
        <f t="shared" si="4"/>
        <v>8332383</v>
      </c>
      <c r="Z37" s="140">
        <f t="shared" si="5"/>
        <v>367.06533039647576</v>
      </c>
      <c r="AA37" s="155">
        <f>AA7+AA22</f>
        <v>4540000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2085600</v>
      </c>
      <c r="F38" s="60">
        <f t="shared" si="4"/>
        <v>2085600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1042800</v>
      </c>
      <c r="Y38" s="60">
        <f t="shared" si="4"/>
        <v>-1042800</v>
      </c>
      <c r="Z38" s="140">
        <f t="shared" si="5"/>
        <v>-100</v>
      </c>
      <c r="AA38" s="155">
        <f>AA8+AA23</f>
        <v>2085600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2053500</v>
      </c>
      <c r="F39" s="60">
        <f t="shared" si="4"/>
        <v>2053500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178920</v>
      </c>
      <c r="L39" s="60">
        <f t="shared" si="4"/>
        <v>0</v>
      </c>
      <c r="M39" s="60">
        <f t="shared" si="4"/>
        <v>0</v>
      </c>
      <c r="N39" s="60">
        <f t="shared" si="4"/>
        <v>178920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178920</v>
      </c>
      <c r="X39" s="60">
        <f t="shared" si="4"/>
        <v>1026750</v>
      </c>
      <c r="Y39" s="60">
        <f t="shared" si="4"/>
        <v>-847830</v>
      </c>
      <c r="Z39" s="140">
        <f t="shared" si="5"/>
        <v>-82.57414170927684</v>
      </c>
      <c r="AA39" s="155">
        <f>AA9+AA24</f>
        <v>2053500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303500</v>
      </c>
      <c r="F40" s="60">
        <f t="shared" si="4"/>
        <v>303500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151750</v>
      </c>
      <c r="Y40" s="60">
        <f t="shared" si="4"/>
        <v>-151750</v>
      </c>
      <c r="Z40" s="140">
        <f t="shared" si="5"/>
        <v>-100</v>
      </c>
      <c r="AA40" s="155">
        <f>AA10+AA25</f>
        <v>303500</v>
      </c>
    </row>
    <row r="41" spans="1:27" ht="13.5">
      <c r="A41" s="292" t="s">
        <v>209</v>
      </c>
      <c r="B41" s="142"/>
      <c r="C41" s="293">
        <f aca="true" t="shared" si="6" ref="C41:Y41">SUM(C36:C40)</f>
        <v>29532412</v>
      </c>
      <c r="D41" s="294">
        <f t="shared" si="6"/>
        <v>0</v>
      </c>
      <c r="E41" s="295">
        <f t="shared" si="6"/>
        <v>43140600</v>
      </c>
      <c r="F41" s="295">
        <f t="shared" si="6"/>
        <v>43140600</v>
      </c>
      <c r="G41" s="295">
        <f t="shared" si="6"/>
        <v>3864830</v>
      </c>
      <c r="H41" s="295">
        <f t="shared" si="6"/>
        <v>466049</v>
      </c>
      <c r="I41" s="295">
        <f t="shared" si="6"/>
        <v>2099091</v>
      </c>
      <c r="J41" s="295">
        <f t="shared" si="6"/>
        <v>6429970</v>
      </c>
      <c r="K41" s="295">
        <f t="shared" si="6"/>
        <v>9993718</v>
      </c>
      <c r="L41" s="295">
        <f t="shared" si="6"/>
        <v>0</v>
      </c>
      <c r="M41" s="295">
        <f t="shared" si="6"/>
        <v>0</v>
      </c>
      <c r="N41" s="295">
        <f t="shared" si="6"/>
        <v>9993718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16423688</v>
      </c>
      <c r="X41" s="295">
        <f t="shared" si="6"/>
        <v>21570300</v>
      </c>
      <c r="Y41" s="295">
        <f t="shared" si="6"/>
        <v>-5146612</v>
      </c>
      <c r="Z41" s="296">
        <f t="shared" si="5"/>
        <v>-23.859714514865345</v>
      </c>
      <c r="AA41" s="297">
        <f>SUM(AA36:AA40)</f>
        <v>43140600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1928000</v>
      </c>
      <c r="F42" s="54">
        <f t="shared" si="7"/>
        <v>1928000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964000</v>
      </c>
      <c r="Y42" s="54">
        <f t="shared" si="7"/>
        <v>-964000</v>
      </c>
      <c r="Z42" s="184">
        <f t="shared" si="5"/>
        <v>-100</v>
      </c>
      <c r="AA42" s="130">
        <f aca="true" t="shared" si="8" ref="AA42:AA48">AA12+AA27</f>
        <v>1928000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275176</v>
      </c>
      <c r="D45" s="129">
        <f t="shared" si="7"/>
        <v>0</v>
      </c>
      <c r="E45" s="54">
        <f t="shared" si="7"/>
        <v>9345320</v>
      </c>
      <c r="F45" s="54">
        <f t="shared" si="7"/>
        <v>9345320</v>
      </c>
      <c r="G45" s="54">
        <f t="shared" si="7"/>
        <v>0</v>
      </c>
      <c r="H45" s="54">
        <f t="shared" si="7"/>
        <v>7789</v>
      </c>
      <c r="I45" s="54">
        <f t="shared" si="7"/>
        <v>10357</v>
      </c>
      <c r="J45" s="54">
        <f t="shared" si="7"/>
        <v>18146</v>
      </c>
      <c r="K45" s="54">
        <f t="shared" si="7"/>
        <v>36566</v>
      </c>
      <c r="L45" s="54">
        <f t="shared" si="7"/>
        <v>0</v>
      </c>
      <c r="M45" s="54">
        <f t="shared" si="7"/>
        <v>3461</v>
      </c>
      <c r="N45" s="54">
        <f t="shared" si="7"/>
        <v>40027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58173</v>
      </c>
      <c r="X45" s="54">
        <f t="shared" si="7"/>
        <v>4672660</v>
      </c>
      <c r="Y45" s="54">
        <f t="shared" si="7"/>
        <v>-4614487</v>
      </c>
      <c r="Z45" s="184">
        <f t="shared" si="5"/>
        <v>-98.75503460555657</v>
      </c>
      <c r="AA45" s="130">
        <f t="shared" si="8"/>
        <v>9345320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29807588</v>
      </c>
      <c r="D49" s="218">
        <f t="shared" si="9"/>
        <v>0</v>
      </c>
      <c r="E49" s="220">
        <f t="shared" si="9"/>
        <v>54413920</v>
      </c>
      <c r="F49" s="220">
        <f t="shared" si="9"/>
        <v>54413920</v>
      </c>
      <c r="G49" s="220">
        <f t="shared" si="9"/>
        <v>3864830</v>
      </c>
      <c r="H49" s="220">
        <f t="shared" si="9"/>
        <v>473838</v>
      </c>
      <c r="I49" s="220">
        <f t="shared" si="9"/>
        <v>2109448</v>
      </c>
      <c r="J49" s="220">
        <f t="shared" si="9"/>
        <v>6448116</v>
      </c>
      <c r="K49" s="220">
        <f t="shared" si="9"/>
        <v>10030284</v>
      </c>
      <c r="L49" s="220">
        <f t="shared" si="9"/>
        <v>0</v>
      </c>
      <c r="M49" s="220">
        <f t="shared" si="9"/>
        <v>3461</v>
      </c>
      <c r="N49" s="220">
        <f t="shared" si="9"/>
        <v>10033745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16481861</v>
      </c>
      <c r="X49" s="220">
        <f t="shared" si="9"/>
        <v>27206960</v>
      </c>
      <c r="Y49" s="220">
        <f t="shared" si="9"/>
        <v>-10725099</v>
      </c>
      <c r="Z49" s="221">
        <f t="shared" si="5"/>
        <v>-39.42042403855484</v>
      </c>
      <c r="AA49" s="222">
        <f>SUM(AA41:AA48)</f>
        <v>54413920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28802970</v>
      </c>
      <c r="F51" s="54">
        <f t="shared" si="10"/>
        <v>28802970</v>
      </c>
      <c r="G51" s="54">
        <f t="shared" si="10"/>
        <v>859155</v>
      </c>
      <c r="H51" s="54">
        <f t="shared" si="10"/>
        <v>1445926</v>
      </c>
      <c r="I51" s="54">
        <f t="shared" si="10"/>
        <v>193184</v>
      </c>
      <c r="J51" s="54">
        <f t="shared" si="10"/>
        <v>2498265</v>
      </c>
      <c r="K51" s="54">
        <f t="shared" si="10"/>
        <v>3753650</v>
      </c>
      <c r="L51" s="54">
        <f t="shared" si="10"/>
        <v>625623</v>
      </c>
      <c r="M51" s="54">
        <f t="shared" si="10"/>
        <v>893779</v>
      </c>
      <c r="N51" s="54">
        <f t="shared" si="10"/>
        <v>5273052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7771317</v>
      </c>
      <c r="X51" s="54">
        <f t="shared" si="10"/>
        <v>14401485</v>
      </c>
      <c r="Y51" s="54">
        <f t="shared" si="10"/>
        <v>-6630168</v>
      </c>
      <c r="Z51" s="184">
        <f>+IF(X51&lt;&gt;0,+(Y51/X51)*100,0)</f>
        <v>-46.03808565575008</v>
      </c>
      <c r="AA51" s="130">
        <f>SUM(AA57:AA61)</f>
        <v>28802970</v>
      </c>
    </row>
    <row r="52" spans="1:27" ht="13.5">
      <c r="A52" s="310" t="s">
        <v>204</v>
      </c>
      <c r="B52" s="142"/>
      <c r="C52" s="62"/>
      <c r="D52" s="156"/>
      <c r="E52" s="60">
        <v>11820350</v>
      </c>
      <c r="F52" s="60">
        <v>11820350</v>
      </c>
      <c r="G52" s="60"/>
      <c r="H52" s="60">
        <v>894650</v>
      </c>
      <c r="I52" s="60">
        <v>21260</v>
      </c>
      <c r="J52" s="60">
        <v>915910</v>
      </c>
      <c r="K52" s="60">
        <v>356188</v>
      </c>
      <c r="L52" s="60">
        <v>212979</v>
      </c>
      <c r="M52" s="60">
        <v>356309</v>
      </c>
      <c r="N52" s="60">
        <v>925476</v>
      </c>
      <c r="O52" s="60"/>
      <c r="P52" s="60"/>
      <c r="Q52" s="60"/>
      <c r="R52" s="60"/>
      <c r="S52" s="60"/>
      <c r="T52" s="60"/>
      <c r="U52" s="60"/>
      <c r="V52" s="60"/>
      <c r="W52" s="60">
        <v>1841386</v>
      </c>
      <c r="X52" s="60">
        <v>5910175</v>
      </c>
      <c r="Y52" s="60">
        <v>-4068789</v>
      </c>
      <c r="Z52" s="140">
        <v>-68.84</v>
      </c>
      <c r="AA52" s="155">
        <v>11820350</v>
      </c>
    </row>
    <row r="53" spans="1:27" ht="13.5">
      <c r="A53" s="310" t="s">
        <v>205</v>
      </c>
      <c r="B53" s="142"/>
      <c r="C53" s="62"/>
      <c r="D53" s="156"/>
      <c r="E53" s="60">
        <v>8025000</v>
      </c>
      <c r="F53" s="60">
        <v>8025000</v>
      </c>
      <c r="G53" s="60"/>
      <c r="H53" s="60">
        <v>180446</v>
      </c>
      <c r="I53" s="60"/>
      <c r="J53" s="60">
        <v>180446</v>
      </c>
      <c r="K53" s="60">
        <v>54463</v>
      </c>
      <c r="L53" s="60"/>
      <c r="M53" s="60">
        <v>1940</v>
      </c>
      <c r="N53" s="60">
        <v>56403</v>
      </c>
      <c r="O53" s="60"/>
      <c r="P53" s="60"/>
      <c r="Q53" s="60"/>
      <c r="R53" s="60"/>
      <c r="S53" s="60"/>
      <c r="T53" s="60"/>
      <c r="U53" s="60"/>
      <c r="V53" s="60"/>
      <c r="W53" s="60">
        <v>236849</v>
      </c>
      <c r="X53" s="60">
        <v>4012500</v>
      </c>
      <c r="Y53" s="60">
        <v>-3775651</v>
      </c>
      <c r="Z53" s="140">
        <v>-94.1</v>
      </c>
      <c r="AA53" s="155">
        <v>8025000</v>
      </c>
    </row>
    <row r="54" spans="1:27" ht="13.5">
      <c r="A54" s="310" t="s">
        <v>206</v>
      </c>
      <c r="B54" s="142"/>
      <c r="C54" s="62"/>
      <c r="D54" s="156"/>
      <c r="E54" s="60">
        <v>2930000</v>
      </c>
      <c r="F54" s="60">
        <v>2930000</v>
      </c>
      <c r="G54" s="60">
        <v>44931</v>
      </c>
      <c r="H54" s="60">
        <v>86323</v>
      </c>
      <c r="I54" s="60">
        <v>41759</v>
      </c>
      <c r="J54" s="60">
        <v>173013</v>
      </c>
      <c r="K54" s="60">
        <v>1891207</v>
      </c>
      <c r="L54" s="60">
        <v>18778</v>
      </c>
      <c r="M54" s="60">
        <v>28893</v>
      </c>
      <c r="N54" s="60">
        <v>1938878</v>
      </c>
      <c r="O54" s="60"/>
      <c r="P54" s="60"/>
      <c r="Q54" s="60"/>
      <c r="R54" s="60"/>
      <c r="S54" s="60"/>
      <c r="T54" s="60"/>
      <c r="U54" s="60"/>
      <c r="V54" s="60"/>
      <c r="W54" s="60">
        <v>2111891</v>
      </c>
      <c r="X54" s="60">
        <v>1465000</v>
      </c>
      <c r="Y54" s="60">
        <v>646891</v>
      </c>
      <c r="Z54" s="140">
        <v>44.16</v>
      </c>
      <c r="AA54" s="155">
        <v>2930000</v>
      </c>
    </row>
    <row r="55" spans="1:27" ht="13.5">
      <c r="A55" s="310" t="s">
        <v>207</v>
      </c>
      <c r="B55" s="142"/>
      <c r="C55" s="62"/>
      <c r="D55" s="156"/>
      <c r="E55" s="60">
        <v>1220000</v>
      </c>
      <c r="F55" s="60">
        <v>1220000</v>
      </c>
      <c r="G55" s="60">
        <v>45042</v>
      </c>
      <c r="H55" s="60">
        <v>50810</v>
      </c>
      <c r="I55" s="60">
        <v>28140</v>
      </c>
      <c r="J55" s="60">
        <v>123992</v>
      </c>
      <c r="K55" s="60">
        <v>778197</v>
      </c>
      <c r="L55" s="60"/>
      <c r="M55" s="60">
        <v>58169</v>
      </c>
      <c r="N55" s="60">
        <v>836366</v>
      </c>
      <c r="O55" s="60"/>
      <c r="P55" s="60"/>
      <c r="Q55" s="60"/>
      <c r="R55" s="60"/>
      <c r="S55" s="60"/>
      <c r="T55" s="60"/>
      <c r="U55" s="60"/>
      <c r="V55" s="60"/>
      <c r="W55" s="60">
        <v>960358</v>
      </c>
      <c r="X55" s="60">
        <v>610000</v>
      </c>
      <c r="Y55" s="60">
        <v>350358</v>
      </c>
      <c r="Z55" s="140">
        <v>57.44</v>
      </c>
      <c r="AA55" s="155">
        <v>1220000</v>
      </c>
    </row>
    <row r="56" spans="1:27" ht="13.5">
      <c r="A56" s="310" t="s">
        <v>208</v>
      </c>
      <c r="B56" s="142"/>
      <c r="C56" s="62"/>
      <c r="D56" s="156"/>
      <c r="E56" s="60">
        <v>1210000</v>
      </c>
      <c r="F56" s="60">
        <v>1210000</v>
      </c>
      <c r="G56" s="60">
        <v>389382</v>
      </c>
      <c r="H56" s="60"/>
      <c r="I56" s="60"/>
      <c r="J56" s="60">
        <v>389382</v>
      </c>
      <c r="K56" s="60"/>
      <c r="L56" s="60">
        <v>167396</v>
      </c>
      <c r="M56" s="60"/>
      <c r="N56" s="60">
        <v>167396</v>
      </c>
      <c r="O56" s="60"/>
      <c r="P56" s="60"/>
      <c r="Q56" s="60"/>
      <c r="R56" s="60"/>
      <c r="S56" s="60"/>
      <c r="T56" s="60"/>
      <c r="U56" s="60"/>
      <c r="V56" s="60"/>
      <c r="W56" s="60">
        <v>556778</v>
      </c>
      <c r="X56" s="60">
        <v>605000</v>
      </c>
      <c r="Y56" s="60">
        <v>-48222</v>
      </c>
      <c r="Z56" s="140">
        <v>-7.97</v>
      </c>
      <c r="AA56" s="155">
        <v>1210000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25205350</v>
      </c>
      <c r="F57" s="295">
        <f t="shared" si="11"/>
        <v>25205350</v>
      </c>
      <c r="G57" s="295">
        <f t="shared" si="11"/>
        <v>479355</v>
      </c>
      <c r="H57" s="295">
        <f t="shared" si="11"/>
        <v>1212229</v>
      </c>
      <c r="I57" s="295">
        <f t="shared" si="11"/>
        <v>91159</v>
      </c>
      <c r="J57" s="295">
        <f t="shared" si="11"/>
        <v>1782743</v>
      </c>
      <c r="K57" s="295">
        <f t="shared" si="11"/>
        <v>3080055</v>
      </c>
      <c r="L57" s="295">
        <f t="shared" si="11"/>
        <v>399153</v>
      </c>
      <c r="M57" s="295">
        <f t="shared" si="11"/>
        <v>445311</v>
      </c>
      <c r="N57" s="295">
        <f t="shared" si="11"/>
        <v>3924519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5707262</v>
      </c>
      <c r="X57" s="295">
        <f t="shared" si="11"/>
        <v>12602675</v>
      </c>
      <c r="Y57" s="295">
        <f t="shared" si="11"/>
        <v>-6895413</v>
      </c>
      <c r="Z57" s="296">
        <f>+IF(X57&lt;&gt;0,+(Y57/X57)*100,0)</f>
        <v>-54.713884155546346</v>
      </c>
      <c r="AA57" s="297">
        <f>SUM(AA52:AA56)</f>
        <v>25205350</v>
      </c>
    </row>
    <row r="58" spans="1:27" ht="13.5">
      <c r="A58" s="311" t="s">
        <v>210</v>
      </c>
      <c r="B58" s="136"/>
      <c r="C58" s="62"/>
      <c r="D58" s="156"/>
      <c r="E58" s="60">
        <v>1797620</v>
      </c>
      <c r="F58" s="60">
        <v>1797620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898810</v>
      </c>
      <c r="Y58" s="60">
        <v>-898810</v>
      </c>
      <c r="Z58" s="140">
        <v>-100</v>
      </c>
      <c r="AA58" s="155">
        <v>1797620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1800000</v>
      </c>
      <c r="F61" s="60">
        <v>1800000</v>
      </c>
      <c r="G61" s="60">
        <v>379800</v>
      </c>
      <c r="H61" s="60">
        <v>233697</v>
      </c>
      <c r="I61" s="60">
        <v>102025</v>
      </c>
      <c r="J61" s="60">
        <v>715522</v>
      </c>
      <c r="K61" s="60">
        <v>673595</v>
      </c>
      <c r="L61" s="60">
        <v>226470</v>
      </c>
      <c r="M61" s="60">
        <v>448468</v>
      </c>
      <c r="N61" s="60">
        <v>1348533</v>
      </c>
      <c r="O61" s="60"/>
      <c r="P61" s="60"/>
      <c r="Q61" s="60"/>
      <c r="R61" s="60"/>
      <c r="S61" s="60"/>
      <c r="T61" s="60"/>
      <c r="U61" s="60"/>
      <c r="V61" s="60"/>
      <c r="W61" s="60">
        <v>2064055</v>
      </c>
      <c r="X61" s="60">
        <v>900000</v>
      </c>
      <c r="Y61" s="60">
        <v>1164055</v>
      </c>
      <c r="Z61" s="140">
        <v>129.34</v>
      </c>
      <c r="AA61" s="155">
        <v>1800000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28802970</v>
      </c>
      <c r="F68" s="60"/>
      <c r="G68" s="60">
        <v>859155</v>
      </c>
      <c r="H68" s="60">
        <v>1445925</v>
      </c>
      <c r="I68" s="60">
        <v>193182</v>
      </c>
      <c r="J68" s="60">
        <v>2498262</v>
      </c>
      <c r="K68" s="60">
        <v>3753651</v>
      </c>
      <c r="L68" s="60">
        <v>625623</v>
      </c>
      <c r="M68" s="60">
        <v>893779</v>
      </c>
      <c r="N68" s="60">
        <v>5273053</v>
      </c>
      <c r="O68" s="60"/>
      <c r="P68" s="60"/>
      <c r="Q68" s="60"/>
      <c r="R68" s="60"/>
      <c r="S68" s="60"/>
      <c r="T68" s="60"/>
      <c r="U68" s="60"/>
      <c r="V68" s="60"/>
      <c r="W68" s="60">
        <v>7771315</v>
      </c>
      <c r="X68" s="60"/>
      <c r="Y68" s="60">
        <v>7771315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28802970</v>
      </c>
      <c r="F69" s="220">
        <f t="shared" si="12"/>
        <v>0</v>
      </c>
      <c r="G69" s="220">
        <f t="shared" si="12"/>
        <v>859155</v>
      </c>
      <c r="H69" s="220">
        <f t="shared" si="12"/>
        <v>1445925</v>
      </c>
      <c r="I69" s="220">
        <f t="shared" si="12"/>
        <v>193182</v>
      </c>
      <c r="J69" s="220">
        <f t="shared" si="12"/>
        <v>2498262</v>
      </c>
      <c r="K69" s="220">
        <f t="shared" si="12"/>
        <v>3753651</v>
      </c>
      <c r="L69" s="220">
        <f t="shared" si="12"/>
        <v>625623</v>
      </c>
      <c r="M69" s="220">
        <f t="shared" si="12"/>
        <v>893779</v>
      </c>
      <c r="N69" s="220">
        <f t="shared" si="12"/>
        <v>5273053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7771315</v>
      </c>
      <c r="X69" s="220">
        <f t="shared" si="12"/>
        <v>0</v>
      </c>
      <c r="Y69" s="220">
        <f t="shared" si="12"/>
        <v>7771315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29532412</v>
      </c>
      <c r="D5" s="344">
        <f t="shared" si="0"/>
        <v>0</v>
      </c>
      <c r="E5" s="343">
        <f t="shared" si="0"/>
        <v>43140600</v>
      </c>
      <c r="F5" s="345">
        <f t="shared" si="0"/>
        <v>43140600</v>
      </c>
      <c r="G5" s="345">
        <f t="shared" si="0"/>
        <v>3864830</v>
      </c>
      <c r="H5" s="343">
        <f t="shared" si="0"/>
        <v>466049</v>
      </c>
      <c r="I5" s="343">
        <f t="shared" si="0"/>
        <v>2099091</v>
      </c>
      <c r="J5" s="345">
        <f t="shared" si="0"/>
        <v>6429970</v>
      </c>
      <c r="K5" s="345">
        <f t="shared" si="0"/>
        <v>9993718</v>
      </c>
      <c r="L5" s="343">
        <f t="shared" si="0"/>
        <v>0</v>
      </c>
      <c r="M5" s="343">
        <f t="shared" si="0"/>
        <v>0</v>
      </c>
      <c r="N5" s="345">
        <f t="shared" si="0"/>
        <v>9993718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16423688</v>
      </c>
      <c r="X5" s="343">
        <f t="shared" si="0"/>
        <v>21570300</v>
      </c>
      <c r="Y5" s="345">
        <f t="shared" si="0"/>
        <v>-5146612</v>
      </c>
      <c r="Z5" s="346">
        <f>+IF(X5&lt;&gt;0,+(Y5/X5)*100,0)</f>
        <v>-23.859714514865345</v>
      </c>
      <c r="AA5" s="347">
        <f>+AA6+AA8+AA11+AA13+AA15</f>
        <v>43140600</v>
      </c>
    </row>
    <row r="6" spans="1:27" ht="13.5">
      <c r="A6" s="348" t="s">
        <v>204</v>
      </c>
      <c r="B6" s="142"/>
      <c r="C6" s="60">
        <f>+C7</f>
        <v>28453532</v>
      </c>
      <c r="D6" s="327">
        <f aca="true" t="shared" si="1" ref="D6:AA6">+D7</f>
        <v>0</v>
      </c>
      <c r="E6" s="60">
        <f t="shared" si="1"/>
        <v>34158000</v>
      </c>
      <c r="F6" s="59">
        <f t="shared" si="1"/>
        <v>34158000</v>
      </c>
      <c r="G6" s="59">
        <f t="shared" si="1"/>
        <v>2182383</v>
      </c>
      <c r="H6" s="60">
        <f t="shared" si="1"/>
        <v>259683</v>
      </c>
      <c r="I6" s="60">
        <f t="shared" si="1"/>
        <v>1185837</v>
      </c>
      <c r="J6" s="59">
        <f t="shared" si="1"/>
        <v>3627903</v>
      </c>
      <c r="K6" s="59">
        <f t="shared" si="1"/>
        <v>2014482</v>
      </c>
      <c r="L6" s="60">
        <f t="shared" si="1"/>
        <v>0</v>
      </c>
      <c r="M6" s="60">
        <f t="shared" si="1"/>
        <v>0</v>
      </c>
      <c r="N6" s="59">
        <f t="shared" si="1"/>
        <v>2014482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5642385</v>
      </c>
      <c r="X6" s="60">
        <f t="shared" si="1"/>
        <v>17079000</v>
      </c>
      <c r="Y6" s="59">
        <f t="shared" si="1"/>
        <v>-11436615</v>
      </c>
      <c r="Z6" s="61">
        <f>+IF(X6&lt;&gt;0,+(Y6/X6)*100,0)</f>
        <v>-66.96302476725803</v>
      </c>
      <c r="AA6" s="62">
        <f t="shared" si="1"/>
        <v>34158000</v>
      </c>
    </row>
    <row r="7" spans="1:27" ht="13.5">
      <c r="A7" s="291" t="s">
        <v>228</v>
      </c>
      <c r="B7" s="142"/>
      <c r="C7" s="60">
        <v>28453532</v>
      </c>
      <c r="D7" s="327"/>
      <c r="E7" s="60">
        <v>34158000</v>
      </c>
      <c r="F7" s="59">
        <v>34158000</v>
      </c>
      <c r="G7" s="59">
        <v>2182383</v>
      </c>
      <c r="H7" s="60">
        <v>259683</v>
      </c>
      <c r="I7" s="60">
        <v>1185837</v>
      </c>
      <c r="J7" s="59">
        <v>3627903</v>
      </c>
      <c r="K7" s="59">
        <v>2014482</v>
      </c>
      <c r="L7" s="60"/>
      <c r="M7" s="60"/>
      <c r="N7" s="59">
        <v>2014482</v>
      </c>
      <c r="O7" s="59"/>
      <c r="P7" s="60"/>
      <c r="Q7" s="60"/>
      <c r="R7" s="59"/>
      <c r="S7" s="59"/>
      <c r="T7" s="60"/>
      <c r="U7" s="60"/>
      <c r="V7" s="59"/>
      <c r="W7" s="59">
        <v>5642385</v>
      </c>
      <c r="X7" s="60">
        <v>17079000</v>
      </c>
      <c r="Y7" s="59">
        <v>-11436615</v>
      </c>
      <c r="Z7" s="61">
        <v>-66.96</v>
      </c>
      <c r="AA7" s="62">
        <v>34158000</v>
      </c>
    </row>
    <row r="8" spans="1:27" ht="13.5">
      <c r="A8" s="348" t="s">
        <v>205</v>
      </c>
      <c r="B8" s="142"/>
      <c r="C8" s="60">
        <f aca="true" t="shared" si="2" ref="C8:Y8">SUM(C9:C10)</f>
        <v>1078880</v>
      </c>
      <c r="D8" s="327">
        <f t="shared" si="2"/>
        <v>0</v>
      </c>
      <c r="E8" s="60">
        <f t="shared" si="2"/>
        <v>4540000</v>
      </c>
      <c r="F8" s="59">
        <f t="shared" si="2"/>
        <v>4540000</v>
      </c>
      <c r="G8" s="59">
        <f t="shared" si="2"/>
        <v>1682447</v>
      </c>
      <c r="H8" s="60">
        <f t="shared" si="2"/>
        <v>206366</v>
      </c>
      <c r="I8" s="60">
        <f t="shared" si="2"/>
        <v>913254</v>
      </c>
      <c r="J8" s="59">
        <f t="shared" si="2"/>
        <v>2802067</v>
      </c>
      <c r="K8" s="59">
        <f t="shared" si="2"/>
        <v>7800316</v>
      </c>
      <c r="L8" s="60">
        <f t="shared" si="2"/>
        <v>0</v>
      </c>
      <c r="M8" s="60">
        <f t="shared" si="2"/>
        <v>0</v>
      </c>
      <c r="N8" s="59">
        <f t="shared" si="2"/>
        <v>7800316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10602383</v>
      </c>
      <c r="X8" s="60">
        <f t="shared" si="2"/>
        <v>2270000</v>
      </c>
      <c r="Y8" s="59">
        <f t="shared" si="2"/>
        <v>8332383</v>
      </c>
      <c r="Z8" s="61">
        <f>+IF(X8&lt;&gt;0,+(Y8/X8)*100,0)</f>
        <v>367.06533039647576</v>
      </c>
      <c r="AA8" s="62">
        <f>SUM(AA9:AA10)</f>
        <v>4540000</v>
      </c>
    </row>
    <row r="9" spans="1:27" ht="13.5">
      <c r="A9" s="291" t="s">
        <v>229</v>
      </c>
      <c r="B9" s="142"/>
      <c r="C9" s="60">
        <v>1078880</v>
      </c>
      <c r="D9" s="327"/>
      <c r="E9" s="60">
        <v>4540000</v>
      </c>
      <c r="F9" s="59">
        <v>4540000</v>
      </c>
      <c r="G9" s="59">
        <v>1682447</v>
      </c>
      <c r="H9" s="60">
        <v>206366</v>
      </c>
      <c r="I9" s="60">
        <v>913254</v>
      </c>
      <c r="J9" s="59">
        <v>2802067</v>
      </c>
      <c r="K9" s="59">
        <v>7800316</v>
      </c>
      <c r="L9" s="60"/>
      <c r="M9" s="60"/>
      <c r="N9" s="59">
        <v>7800316</v>
      </c>
      <c r="O9" s="59"/>
      <c r="P9" s="60"/>
      <c r="Q9" s="60"/>
      <c r="R9" s="59"/>
      <c r="S9" s="59"/>
      <c r="T9" s="60"/>
      <c r="U9" s="60"/>
      <c r="V9" s="59"/>
      <c r="W9" s="59">
        <v>10602383</v>
      </c>
      <c r="X9" s="60">
        <v>2270000</v>
      </c>
      <c r="Y9" s="59">
        <v>8332383</v>
      </c>
      <c r="Z9" s="61">
        <v>367.07</v>
      </c>
      <c r="AA9" s="62">
        <v>4540000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2085600</v>
      </c>
      <c r="F11" s="351">
        <f t="shared" si="3"/>
        <v>2085600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1042800</v>
      </c>
      <c r="Y11" s="351">
        <f t="shared" si="3"/>
        <v>-1042800</v>
      </c>
      <c r="Z11" s="352">
        <f>+IF(X11&lt;&gt;0,+(Y11/X11)*100,0)</f>
        <v>-100</v>
      </c>
      <c r="AA11" s="353">
        <f t="shared" si="3"/>
        <v>2085600</v>
      </c>
    </row>
    <row r="12" spans="1:27" ht="13.5">
      <c r="A12" s="291" t="s">
        <v>231</v>
      </c>
      <c r="B12" s="136"/>
      <c r="C12" s="60"/>
      <c r="D12" s="327"/>
      <c r="E12" s="60">
        <v>2085600</v>
      </c>
      <c r="F12" s="59">
        <v>2085600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1042800</v>
      </c>
      <c r="Y12" s="59">
        <v>-1042800</v>
      </c>
      <c r="Z12" s="61">
        <v>-100</v>
      </c>
      <c r="AA12" s="62">
        <v>2085600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2053500</v>
      </c>
      <c r="F13" s="329">
        <f t="shared" si="4"/>
        <v>2053500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178920</v>
      </c>
      <c r="L13" s="275">
        <f t="shared" si="4"/>
        <v>0</v>
      </c>
      <c r="M13" s="275">
        <f t="shared" si="4"/>
        <v>0</v>
      </c>
      <c r="N13" s="329">
        <f t="shared" si="4"/>
        <v>178920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178920</v>
      </c>
      <c r="X13" s="275">
        <f t="shared" si="4"/>
        <v>1026750</v>
      </c>
      <c r="Y13" s="329">
        <f t="shared" si="4"/>
        <v>-847830</v>
      </c>
      <c r="Z13" s="322">
        <f>+IF(X13&lt;&gt;0,+(Y13/X13)*100,0)</f>
        <v>-82.57414170927684</v>
      </c>
      <c r="AA13" s="273">
        <f t="shared" si="4"/>
        <v>2053500</v>
      </c>
    </row>
    <row r="14" spans="1:27" ht="13.5">
      <c r="A14" s="291" t="s">
        <v>232</v>
      </c>
      <c r="B14" s="136"/>
      <c r="C14" s="60"/>
      <c r="D14" s="327"/>
      <c r="E14" s="60">
        <v>2053500</v>
      </c>
      <c r="F14" s="59">
        <v>2053500</v>
      </c>
      <c r="G14" s="59"/>
      <c r="H14" s="60"/>
      <c r="I14" s="60"/>
      <c r="J14" s="59"/>
      <c r="K14" s="59">
        <v>178920</v>
      </c>
      <c r="L14" s="60"/>
      <c r="M14" s="60"/>
      <c r="N14" s="59">
        <v>178920</v>
      </c>
      <c r="O14" s="59"/>
      <c r="P14" s="60"/>
      <c r="Q14" s="60"/>
      <c r="R14" s="59"/>
      <c r="S14" s="59"/>
      <c r="T14" s="60"/>
      <c r="U14" s="60"/>
      <c r="V14" s="59"/>
      <c r="W14" s="59">
        <v>178920</v>
      </c>
      <c r="X14" s="60">
        <v>1026750</v>
      </c>
      <c r="Y14" s="59">
        <v>-847830</v>
      </c>
      <c r="Z14" s="61">
        <v>-82.57</v>
      </c>
      <c r="AA14" s="62">
        <v>2053500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303500</v>
      </c>
      <c r="F15" s="59">
        <f t="shared" si="5"/>
        <v>303500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151750</v>
      </c>
      <c r="Y15" s="59">
        <f t="shared" si="5"/>
        <v>-151750</v>
      </c>
      <c r="Z15" s="61">
        <f>+IF(X15&lt;&gt;0,+(Y15/X15)*100,0)</f>
        <v>-100</v>
      </c>
      <c r="AA15" s="62">
        <f>SUM(AA16:AA20)</f>
        <v>303500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303500</v>
      </c>
      <c r="F20" s="59">
        <v>303500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151750</v>
      </c>
      <c r="Y20" s="59">
        <v>-151750</v>
      </c>
      <c r="Z20" s="61">
        <v>-100</v>
      </c>
      <c r="AA20" s="62">
        <v>303500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1928000</v>
      </c>
      <c r="F22" s="332">
        <f t="shared" si="6"/>
        <v>1928000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964000</v>
      </c>
      <c r="Y22" s="332">
        <f t="shared" si="6"/>
        <v>-964000</v>
      </c>
      <c r="Z22" s="323">
        <f>+IF(X22&lt;&gt;0,+(Y22/X22)*100,0)</f>
        <v>-100</v>
      </c>
      <c r="AA22" s="337">
        <f>SUM(AA23:AA32)</f>
        <v>1928000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788000</v>
      </c>
      <c r="F25" s="59">
        <v>788000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394000</v>
      </c>
      <c r="Y25" s="59">
        <v>-394000</v>
      </c>
      <c r="Z25" s="61">
        <v>-100</v>
      </c>
      <c r="AA25" s="62">
        <v>788000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1140000</v>
      </c>
      <c r="F32" s="59">
        <v>1140000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570000</v>
      </c>
      <c r="Y32" s="59">
        <v>-570000</v>
      </c>
      <c r="Z32" s="61">
        <v>-100</v>
      </c>
      <c r="AA32" s="62">
        <v>1140000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275176</v>
      </c>
      <c r="D40" s="331">
        <f t="shared" si="9"/>
        <v>0</v>
      </c>
      <c r="E40" s="330">
        <f t="shared" si="9"/>
        <v>9345320</v>
      </c>
      <c r="F40" s="332">
        <f t="shared" si="9"/>
        <v>9345320</v>
      </c>
      <c r="G40" s="332">
        <f t="shared" si="9"/>
        <v>0</v>
      </c>
      <c r="H40" s="330">
        <f t="shared" si="9"/>
        <v>7789</v>
      </c>
      <c r="I40" s="330">
        <f t="shared" si="9"/>
        <v>10357</v>
      </c>
      <c r="J40" s="332">
        <f t="shared" si="9"/>
        <v>18146</v>
      </c>
      <c r="K40" s="332">
        <f t="shared" si="9"/>
        <v>36566</v>
      </c>
      <c r="L40" s="330">
        <f t="shared" si="9"/>
        <v>0</v>
      </c>
      <c r="M40" s="330">
        <f t="shared" si="9"/>
        <v>3461</v>
      </c>
      <c r="N40" s="332">
        <f t="shared" si="9"/>
        <v>40027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58173</v>
      </c>
      <c r="X40" s="330">
        <f t="shared" si="9"/>
        <v>4672660</v>
      </c>
      <c r="Y40" s="332">
        <f t="shared" si="9"/>
        <v>-4614487</v>
      </c>
      <c r="Z40" s="323">
        <f>+IF(X40&lt;&gt;0,+(Y40/X40)*100,0)</f>
        <v>-98.75503460555657</v>
      </c>
      <c r="AA40" s="337">
        <f>SUM(AA41:AA49)</f>
        <v>9345320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>
        <v>10357</v>
      </c>
      <c r="J41" s="351">
        <v>10357</v>
      </c>
      <c r="K41" s="351"/>
      <c r="L41" s="349"/>
      <c r="M41" s="349">
        <v>1746</v>
      </c>
      <c r="N41" s="351">
        <v>1746</v>
      </c>
      <c r="O41" s="351"/>
      <c r="P41" s="349"/>
      <c r="Q41" s="349"/>
      <c r="R41" s="351"/>
      <c r="S41" s="351"/>
      <c r="T41" s="349"/>
      <c r="U41" s="349"/>
      <c r="V41" s="351"/>
      <c r="W41" s="351">
        <v>12103</v>
      </c>
      <c r="X41" s="349"/>
      <c r="Y41" s="351">
        <v>12103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4526000</v>
      </c>
      <c r="F43" s="357">
        <v>4526000</v>
      </c>
      <c r="G43" s="357"/>
      <c r="H43" s="305"/>
      <c r="I43" s="305"/>
      <c r="J43" s="357"/>
      <c r="K43" s="357"/>
      <c r="L43" s="305"/>
      <c r="M43" s="305">
        <v>404</v>
      </c>
      <c r="N43" s="357">
        <v>404</v>
      </c>
      <c r="O43" s="357"/>
      <c r="P43" s="305"/>
      <c r="Q43" s="305"/>
      <c r="R43" s="357"/>
      <c r="S43" s="357"/>
      <c r="T43" s="305"/>
      <c r="U43" s="305"/>
      <c r="V43" s="357"/>
      <c r="W43" s="357">
        <v>404</v>
      </c>
      <c r="X43" s="305">
        <v>2263000</v>
      </c>
      <c r="Y43" s="357">
        <v>-2262596</v>
      </c>
      <c r="Z43" s="358">
        <v>-99.98</v>
      </c>
      <c r="AA43" s="303">
        <v>4526000</v>
      </c>
    </row>
    <row r="44" spans="1:27" ht="13.5">
      <c r="A44" s="348" t="s">
        <v>250</v>
      </c>
      <c r="B44" s="136"/>
      <c r="C44" s="60">
        <v>275176</v>
      </c>
      <c r="D44" s="355"/>
      <c r="E44" s="54">
        <v>1597320</v>
      </c>
      <c r="F44" s="53">
        <v>1597320</v>
      </c>
      <c r="G44" s="53"/>
      <c r="H44" s="54">
        <v>7789</v>
      </c>
      <c r="I44" s="54"/>
      <c r="J44" s="53">
        <v>7789</v>
      </c>
      <c r="K44" s="53">
        <v>36566</v>
      </c>
      <c r="L44" s="54"/>
      <c r="M44" s="54">
        <v>1311</v>
      </c>
      <c r="N44" s="53">
        <v>37877</v>
      </c>
      <c r="O44" s="53"/>
      <c r="P44" s="54"/>
      <c r="Q44" s="54"/>
      <c r="R44" s="53"/>
      <c r="S44" s="53"/>
      <c r="T44" s="54"/>
      <c r="U44" s="54"/>
      <c r="V44" s="53"/>
      <c r="W44" s="53">
        <v>45666</v>
      </c>
      <c r="X44" s="54">
        <v>798660</v>
      </c>
      <c r="Y44" s="53">
        <v>-752994</v>
      </c>
      <c r="Z44" s="94">
        <v>-94.28</v>
      </c>
      <c r="AA44" s="95">
        <v>1597320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1170000</v>
      </c>
      <c r="F47" s="53">
        <v>1170000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585000</v>
      </c>
      <c r="Y47" s="53">
        <v>-585000</v>
      </c>
      <c r="Z47" s="94">
        <v>-100</v>
      </c>
      <c r="AA47" s="95">
        <v>1170000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2052000</v>
      </c>
      <c r="F49" s="53">
        <v>2052000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1026000</v>
      </c>
      <c r="Y49" s="53">
        <v>-1026000</v>
      </c>
      <c r="Z49" s="94">
        <v>-100</v>
      </c>
      <c r="AA49" s="95">
        <v>2052000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29807588</v>
      </c>
      <c r="D60" s="333">
        <f t="shared" si="14"/>
        <v>0</v>
      </c>
      <c r="E60" s="219">
        <f t="shared" si="14"/>
        <v>54413920</v>
      </c>
      <c r="F60" s="264">
        <f t="shared" si="14"/>
        <v>54413920</v>
      </c>
      <c r="G60" s="264">
        <f t="shared" si="14"/>
        <v>3864830</v>
      </c>
      <c r="H60" s="219">
        <f t="shared" si="14"/>
        <v>473838</v>
      </c>
      <c r="I60" s="219">
        <f t="shared" si="14"/>
        <v>2109448</v>
      </c>
      <c r="J60" s="264">
        <f t="shared" si="14"/>
        <v>6448116</v>
      </c>
      <c r="K60" s="264">
        <f t="shared" si="14"/>
        <v>10030284</v>
      </c>
      <c r="L60" s="219">
        <f t="shared" si="14"/>
        <v>0</v>
      </c>
      <c r="M60" s="219">
        <f t="shared" si="14"/>
        <v>3461</v>
      </c>
      <c r="N60" s="264">
        <f t="shared" si="14"/>
        <v>10033745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16481861</v>
      </c>
      <c r="X60" s="219">
        <f t="shared" si="14"/>
        <v>27206960</v>
      </c>
      <c r="Y60" s="264">
        <f t="shared" si="14"/>
        <v>-10725099</v>
      </c>
      <c r="Z60" s="324">
        <f>+IF(X60&lt;&gt;0,+(Y60/X60)*100,0)</f>
        <v>-39.42042403855484</v>
      </c>
      <c r="AA60" s="232">
        <f>+AA57+AA54+AA51+AA40+AA37+AA34+AA22+AA5</f>
        <v>54413920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2015-02-02T11:37:48Z</dcterms:created>
  <dcterms:modified xsi:type="dcterms:W3CDTF">2015-02-02T11:40:20Z</dcterms:modified>
  <cp:category/>
  <cp:version/>
  <cp:contentType/>
  <cp:contentStatus/>
</cp:coreProperties>
</file>