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<sst xmlns="http://schemas.openxmlformats.org/spreadsheetml/2006/main" count="855" uniqueCount="302">
  <si>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Jozini(KZN272)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</si>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</sst>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12904241</v>
      </c>
      <c r="C5" s="19">
        <v>0</v>
      </c>
      <c r="D5" s="59">
        <v>33210938</v>
      </c>
      <c r="E5" s="60">
        <v>33210938</v>
      </c>
      <c r="F5" s="60">
        <v>11877416</v>
      </c>
      <c r="G5" s="60">
        <v>935876</v>
      </c>
      <c r="H5" s="60">
        <v>936431</v>
      </c>
      <c r="I5" s="60">
        <v>13749723</v>
      </c>
      <c r="J5" s="60">
        <v>763080</v>
      </c>
      <c r="K5" s="60">
        <v>938306</v>
      </c>
      <c r="L5" s="60">
        <v>937988</v>
      </c>
      <c r="M5" s="60">
        <v>2639374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16389097</v>
      </c>
      <c r="W5" s="60">
        <v>16105470</v>
      </c>
      <c r="X5" s="60">
        <v>283627</v>
      </c>
      <c r="Y5" s="61">
        <v>1.76</v>
      </c>
      <c r="Z5" s="62">
        <v>33210938</v>
      </c>
    </row>
    <row r="6" spans="1:26" ht="13.5">
      <c r="A6" s="58" t="s">
        <v>32</v>
      </c>
      <c r="B6" s="19">
        <v>3389418</v>
      </c>
      <c r="C6" s="19">
        <v>0</v>
      </c>
      <c r="D6" s="59">
        <v>5079854</v>
      </c>
      <c r="E6" s="60">
        <v>5079854</v>
      </c>
      <c r="F6" s="60">
        <v>392434</v>
      </c>
      <c r="G6" s="60">
        <v>391551</v>
      </c>
      <c r="H6" s="60">
        <v>342431</v>
      </c>
      <c r="I6" s="60">
        <v>1126416</v>
      </c>
      <c r="J6" s="60">
        <v>389536</v>
      </c>
      <c r="K6" s="60">
        <v>387768</v>
      </c>
      <c r="L6" s="60">
        <v>388946</v>
      </c>
      <c r="M6" s="60">
        <v>1166250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2292666</v>
      </c>
      <c r="W6" s="60">
        <v>2039928</v>
      </c>
      <c r="X6" s="60">
        <v>252738</v>
      </c>
      <c r="Y6" s="61">
        <v>12.39</v>
      </c>
      <c r="Z6" s="62">
        <v>5079854</v>
      </c>
    </row>
    <row r="7" spans="1:26" ht="13.5">
      <c r="A7" s="58" t="s">
        <v>33</v>
      </c>
      <c r="B7" s="19">
        <v>2011226</v>
      </c>
      <c r="C7" s="19">
        <v>0</v>
      </c>
      <c r="D7" s="59">
        <v>3983000</v>
      </c>
      <c r="E7" s="60">
        <v>3983000</v>
      </c>
      <c r="F7" s="60">
        <v>44487</v>
      </c>
      <c r="G7" s="60">
        <v>122426</v>
      </c>
      <c r="H7" s="60">
        <v>135013</v>
      </c>
      <c r="I7" s="60">
        <v>301926</v>
      </c>
      <c r="J7" s="60">
        <v>181665</v>
      </c>
      <c r="K7" s="60">
        <v>201576</v>
      </c>
      <c r="L7" s="60">
        <v>119498</v>
      </c>
      <c r="M7" s="60">
        <v>502739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804665</v>
      </c>
      <c r="W7" s="60">
        <v>1991550</v>
      </c>
      <c r="X7" s="60">
        <v>-1186885</v>
      </c>
      <c r="Y7" s="61">
        <v>-59.6</v>
      </c>
      <c r="Z7" s="62">
        <v>3983000</v>
      </c>
    </row>
    <row r="8" spans="1:26" ht="13.5">
      <c r="A8" s="58" t="s">
        <v>34</v>
      </c>
      <c r="B8" s="19">
        <v>92429095</v>
      </c>
      <c r="C8" s="19">
        <v>0</v>
      </c>
      <c r="D8" s="59">
        <v>111119000</v>
      </c>
      <c r="E8" s="60">
        <v>111119000</v>
      </c>
      <c r="F8" s="60">
        <v>41418336</v>
      </c>
      <c r="G8" s="60">
        <v>255704</v>
      </c>
      <c r="H8" s="60">
        <v>403720</v>
      </c>
      <c r="I8" s="60">
        <v>42077760</v>
      </c>
      <c r="J8" s="60">
        <v>435403</v>
      </c>
      <c r="K8" s="60">
        <v>35264454</v>
      </c>
      <c r="L8" s="60">
        <v>759444</v>
      </c>
      <c r="M8" s="60">
        <v>36459301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78537061</v>
      </c>
      <c r="W8" s="60">
        <v>72914666</v>
      </c>
      <c r="X8" s="60">
        <v>5622395</v>
      </c>
      <c r="Y8" s="61">
        <v>7.71</v>
      </c>
      <c r="Z8" s="62">
        <v>111119000</v>
      </c>
    </row>
    <row r="9" spans="1:26" ht="13.5">
      <c r="A9" s="58" t="s">
        <v>35</v>
      </c>
      <c r="B9" s="19">
        <v>11489244</v>
      </c>
      <c r="C9" s="19">
        <v>0</v>
      </c>
      <c r="D9" s="59">
        <v>9724050</v>
      </c>
      <c r="E9" s="60">
        <v>9724050</v>
      </c>
      <c r="F9" s="60">
        <v>859501</v>
      </c>
      <c r="G9" s="60">
        <v>774870</v>
      </c>
      <c r="H9" s="60">
        <v>792361</v>
      </c>
      <c r="I9" s="60">
        <v>2426732</v>
      </c>
      <c r="J9" s="60">
        <v>1282044</v>
      </c>
      <c r="K9" s="60">
        <v>1012075</v>
      </c>
      <c r="L9" s="60">
        <v>1044756</v>
      </c>
      <c r="M9" s="60">
        <v>3338875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5765607</v>
      </c>
      <c r="W9" s="60">
        <v>4862028</v>
      </c>
      <c r="X9" s="60">
        <v>903579</v>
      </c>
      <c r="Y9" s="61">
        <v>18.58</v>
      </c>
      <c r="Z9" s="62">
        <v>9724050</v>
      </c>
    </row>
    <row r="10" spans="1:26" ht="25.5">
      <c r="A10" s="63" t="s">
        <v>277</v>
      </c>
      <c r="B10" s="64">
        <f>SUM(B5:B9)</f>
        <v>122223224</v>
      </c>
      <c r="C10" s="64">
        <f>SUM(C5:C9)</f>
        <v>0</v>
      </c>
      <c r="D10" s="65">
        <f aca="true" t="shared" si="0" ref="D10:Z10">SUM(D5:D9)</f>
        <v>163116842</v>
      </c>
      <c r="E10" s="66">
        <f t="shared" si="0"/>
        <v>163116842</v>
      </c>
      <c r="F10" s="66">
        <f t="shared" si="0"/>
        <v>54592174</v>
      </c>
      <c r="G10" s="66">
        <f t="shared" si="0"/>
        <v>2480427</v>
      </c>
      <c r="H10" s="66">
        <f t="shared" si="0"/>
        <v>2609956</v>
      </c>
      <c r="I10" s="66">
        <f t="shared" si="0"/>
        <v>59682557</v>
      </c>
      <c r="J10" s="66">
        <f t="shared" si="0"/>
        <v>3051728</v>
      </c>
      <c r="K10" s="66">
        <f t="shared" si="0"/>
        <v>37804179</v>
      </c>
      <c r="L10" s="66">
        <f t="shared" si="0"/>
        <v>3250632</v>
      </c>
      <c r="M10" s="66">
        <f t="shared" si="0"/>
        <v>44106539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103789096</v>
      </c>
      <c r="W10" s="66">
        <f t="shared" si="0"/>
        <v>97913642</v>
      </c>
      <c r="X10" s="66">
        <f t="shared" si="0"/>
        <v>5875454</v>
      </c>
      <c r="Y10" s="67">
        <f>+IF(W10&lt;&gt;0,(X10/W10)*100,0)</f>
        <v>6.000649020899457</v>
      </c>
      <c r="Z10" s="68">
        <f t="shared" si="0"/>
        <v>163116842</v>
      </c>
    </row>
    <row r="11" spans="1:26" ht="13.5">
      <c r="A11" s="58" t="s">
        <v>37</v>
      </c>
      <c r="B11" s="19">
        <v>29730493</v>
      </c>
      <c r="C11" s="19">
        <v>0</v>
      </c>
      <c r="D11" s="59">
        <v>36285000</v>
      </c>
      <c r="E11" s="60">
        <v>36285000</v>
      </c>
      <c r="F11" s="60">
        <v>2504482</v>
      </c>
      <c r="G11" s="60">
        <v>2283022</v>
      </c>
      <c r="H11" s="60">
        <v>3067279</v>
      </c>
      <c r="I11" s="60">
        <v>7854783</v>
      </c>
      <c r="J11" s="60">
        <v>2971575</v>
      </c>
      <c r="K11" s="60">
        <v>3360625</v>
      </c>
      <c r="L11" s="60">
        <v>2840276</v>
      </c>
      <c r="M11" s="60">
        <v>9172476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17027259</v>
      </c>
      <c r="W11" s="60">
        <v>16569696</v>
      </c>
      <c r="X11" s="60">
        <v>457563</v>
      </c>
      <c r="Y11" s="61">
        <v>2.76</v>
      </c>
      <c r="Z11" s="62">
        <v>36285000</v>
      </c>
    </row>
    <row r="12" spans="1:26" ht="13.5">
      <c r="A12" s="58" t="s">
        <v>38</v>
      </c>
      <c r="B12" s="19">
        <v>9811181</v>
      </c>
      <c r="C12" s="19">
        <v>0</v>
      </c>
      <c r="D12" s="59">
        <v>11970922</v>
      </c>
      <c r="E12" s="60">
        <v>11970922</v>
      </c>
      <c r="F12" s="60">
        <v>1038038</v>
      </c>
      <c r="G12" s="60">
        <v>1038992</v>
      </c>
      <c r="H12" s="60">
        <v>739522</v>
      </c>
      <c r="I12" s="60">
        <v>2816552</v>
      </c>
      <c r="J12" s="60">
        <v>739622</v>
      </c>
      <c r="K12" s="60">
        <v>895252</v>
      </c>
      <c r="L12" s="60">
        <v>895252</v>
      </c>
      <c r="M12" s="60">
        <v>2530126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5346678</v>
      </c>
      <c r="W12" s="60">
        <v>5985462</v>
      </c>
      <c r="X12" s="60">
        <v>-638784</v>
      </c>
      <c r="Y12" s="61">
        <v>-10.67</v>
      </c>
      <c r="Z12" s="62">
        <v>11970922</v>
      </c>
    </row>
    <row r="13" spans="1:26" ht="13.5">
      <c r="A13" s="58" t="s">
        <v>278</v>
      </c>
      <c r="B13" s="19">
        <v>12697832</v>
      </c>
      <c r="C13" s="19">
        <v>0</v>
      </c>
      <c r="D13" s="59">
        <v>11054704</v>
      </c>
      <c r="E13" s="60">
        <v>11054704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4999998</v>
      </c>
      <c r="X13" s="60">
        <v>-4999998</v>
      </c>
      <c r="Y13" s="61">
        <v>-100</v>
      </c>
      <c r="Z13" s="62">
        <v>11054704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4609770</v>
      </c>
      <c r="C16" s="19">
        <v>0</v>
      </c>
      <c r="D16" s="59">
        <v>2000000</v>
      </c>
      <c r="E16" s="60">
        <v>2000000</v>
      </c>
      <c r="F16" s="60">
        <v>43793</v>
      </c>
      <c r="G16" s="60">
        <v>0</v>
      </c>
      <c r="H16" s="60">
        <v>0</v>
      </c>
      <c r="I16" s="60">
        <v>43793</v>
      </c>
      <c r="J16" s="60">
        <v>366155</v>
      </c>
      <c r="K16" s="60">
        <v>0</v>
      </c>
      <c r="L16" s="60">
        <v>0</v>
      </c>
      <c r="M16" s="60">
        <v>366155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409948</v>
      </c>
      <c r="W16" s="60"/>
      <c r="X16" s="60">
        <v>409948</v>
      </c>
      <c r="Y16" s="61">
        <v>0</v>
      </c>
      <c r="Z16" s="62">
        <v>2000000</v>
      </c>
    </row>
    <row r="17" spans="1:26" ht="13.5">
      <c r="A17" s="58" t="s">
        <v>43</v>
      </c>
      <c r="B17" s="19">
        <v>88098239</v>
      </c>
      <c r="C17" s="19">
        <v>0</v>
      </c>
      <c r="D17" s="59">
        <v>73654802</v>
      </c>
      <c r="E17" s="60">
        <v>73654802</v>
      </c>
      <c r="F17" s="60">
        <v>3121678</v>
      </c>
      <c r="G17" s="60">
        <v>4483795</v>
      </c>
      <c r="H17" s="60">
        <v>5218734</v>
      </c>
      <c r="I17" s="60">
        <v>12824207</v>
      </c>
      <c r="J17" s="60">
        <v>3436083</v>
      </c>
      <c r="K17" s="60">
        <v>5004790</v>
      </c>
      <c r="L17" s="60">
        <v>6177458</v>
      </c>
      <c r="M17" s="60">
        <v>14618331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27442538</v>
      </c>
      <c r="W17" s="60">
        <v>43570548</v>
      </c>
      <c r="X17" s="60">
        <v>-16128010</v>
      </c>
      <c r="Y17" s="61">
        <v>-37.02</v>
      </c>
      <c r="Z17" s="62">
        <v>73654802</v>
      </c>
    </row>
    <row r="18" spans="1:26" ht="13.5">
      <c r="A18" s="70" t="s">
        <v>44</v>
      </c>
      <c r="B18" s="71">
        <f>SUM(B11:B17)</f>
        <v>144947515</v>
      </c>
      <c r="C18" s="71">
        <f>SUM(C11:C17)</f>
        <v>0</v>
      </c>
      <c r="D18" s="72">
        <f aca="true" t="shared" si="1" ref="D18:Z18">SUM(D11:D17)</f>
        <v>134965428</v>
      </c>
      <c r="E18" s="73">
        <f t="shared" si="1"/>
        <v>134965428</v>
      </c>
      <c r="F18" s="73">
        <f t="shared" si="1"/>
        <v>6707991</v>
      </c>
      <c r="G18" s="73">
        <f t="shared" si="1"/>
        <v>7805809</v>
      </c>
      <c r="H18" s="73">
        <f t="shared" si="1"/>
        <v>9025535</v>
      </c>
      <c r="I18" s="73">
        <f t="shared" si="1"/>
        <v>23539335</v>
      </c>
      <c r="J18" s="73">
        <f t="shared" si="1"/>
        <v>7513435</v>
      </c>
      <c r="K18" s="73">
        <f t="shared" si="1"/>
        <v>9260667</v>
      </c>
      <c r="L18" s="73">
        <f t="shared" si="1"/>
        <v>9912986</v>
      </c>
      <c r="M18" s="73">
        <f t="shared" si="1"/>
        <v>26687088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50226423</v>
      </c>
      <c r="W18" s="73">
        <f t="shared" si="1"/>
        <v>71125704</v>
      </c>
      <c r="X18" s="73">
        <f t="shared" si="1"/>
        <v>-20899281</v>
      </c>
      <c r="Y18" s="67">
        <f>+IF(W18&lt;&gt;0,(X18/W18)*100,0)</f>
        <v>-29.383584027512754</v>
      </c>
      <c r="Z18" s="74">
        <f t="shared" si="1"/>
        <v>134965428</v>
      </c>
    </row>
    <row r="19" spans="1:26" ht="13.5">
      <c r="A19" s="70" t="s">
        <v>45</v>
      </c>
      <c r="B19" s="75">
        <f>+B10-B18</f>
        <v>-22724291</v>
      </c>
      <c r="C19" s="75">
        <f>+C10-C18</f>
        <v>0</v>
      </c>
      <c r="D19" s="76">
        <f aca="true" t="shared" si="2" ref="D19:Z19">+D10-D18</f>
        <v>28151414</v>
      </c>
      <c r="E19" s="77">
        <f t="shared" si="2"/>
        <v>28151414</v>
      </c>
      <c r="F19" s="77">
        <f t="shared" si="2"/>
        <v>47884183</v>
      </c>
      <c r="G19" s="77">
        <f t="shared" si="2"/>
        <v>-5325382</v>
      </c>
      <c r="H19" s="77">
        <f t="shared" si="2"/>
        <v>-6415579</v>
      </c>
      <c r="I19" s="77">
        <f t="shared" si="2"/>
        <v>36143222</v>
      </c>
      <c r="J19" s="77">
        <f t="shared" si="2"/>
        <v>-4461707</v>
      </c>
      <c r="K19" s="77">
        <f t="shared" si="2"/>
        <v>28543512</v>
      </c>
      <c r="L19" s="77">
        <f t="shared" si="2"/>
        <v>-6662354</v>
      </c>
      <c r="M19" s="77">
        <f t="shared" si="2"/>
        <v>17419451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53562673</v>
      </c>
      <c r="W19" s="77">
        <f>IF(E10=E18,0,W10-W18)</f>
        <v>26787938</v>
      </c>
      <c r="X19" s="77">
        <f t="shared" si="2"/>
        <v>26774735</v>
      </c>
      <c r="Y19" s="78">
        <f>+IF(W19&lt;&gt;0,(X19/W19)*100,0)</f>
        <v>99.95071289175002</v>
      </c>
      <c r="Z19" s="79">
        <f t="shared" si="2"/>
        <v>28151414</v>
      </c>
    </row>
    <row r="20" spans="1:26" ht="13.5">
      <c r="A20" s="58" t="s">
        <v>46</v>
      </c>
      <c r="B20" s="19">
        <v>38698010</v>
      </c>
      <c r="C20" s="19">
        <v>0</v>
      </c>
      <c r="D20" s="59">
        <v>40169000</v>
      </c>
      <c r="E20" s="60">
        <v>40169000</v>
      </c>
      <c r="F20" s="60">
        <v>2838016</v>
      </c>
      <c r="G20" s="60">
        <v>517453</v>
      </c>
      <c r="H20" s="60">
        <v>1838003</v>
      </c>
      <c r="I20" s="60">
        <v>5193472</v>
      </c>
      <c r="J20" s="60">
        <v>2819839</v>
      </c>
      <c r="K20" s="60">
        <v>663900</v>
      </c>
      <c r="L20" s="60">
        <v>2676973</v>
      </c>
      <c r="M20" s="60">
        <v>6160712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11354184</v>
      </c>
      <c r="W20" s="60">
        <v>27944000</v>
      </c>
      <c r="X20" s="60">
        <v>-16589816</v>
      </c>
      <c r="Y20" s="61">
        <v>-59.37</v>
      </c>
      <c r="Z20" s="62">
        <v>40169000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15973719</v>
      </c>
      <c r="C22" s="86">
        <f>SUM(C19:C21)</f>
        <v>0</v>
      </c>
      <c r="D22" s="87">
        <f aca="true" t="shared" si="3" ref="D22:Z22">SUM(D19:D21)</f>
        <v>68320414</v>
      </c>
      <c r="E22" s="88">
        <f t="shared" si="3"/>
        <v>68320414</v>
      </c>
      <c r="F22" s="88">
        <f t="shared" si="3"/>
        <v>50722199</v>
      </c>
      <c r="G22" s="88">
        <f t="shared" si="3"/>
        <v>-4807929</v>
      </c>
      <c r="H22" s="88">
        <f t="shared" si="3"/>
        <v>-4577576</v>
      </c>
      <c r="I22" s="88">
        <f t="shared" si="3"/>
        <v>41336694</v>
      </c>
      <c r="J22" s="88">
        <f t="shared" si="3"/>
        <v>-1641868</v>
      </c>
      <c r="K22" s="88">
        <f t="shared" si="3"/>
        <v>29207412</v>
      </c>
      <c r="L22" s="88">
        <f t="shared" si="3"/>
        <v>-3985381</v>
      </c>
      <c r="M22" s="88">
        <f t="shared" si="3"/>
        <v>23580163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64916857</v>
      </c>
      <c r="W22" s="88">
        <f t="shared" si="3"/>
        <v>54731938</v>
      </c>
      <c r="X22" s="88">
        <f t="shared" si="3"/>
        <v>10184919</v>
      </c>
      <c r="Y22" s="89">
        <f>+IF(W22&lt;&gt;0,(X22/W22)*100,0)</f>
        <v>18.60873079261326</v>
      </c>
      <c r="Z22" s="90">
        <f t="shared" si="3"/>
        <v>68320414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15973719</v>
      </c>
      <c r="C24" s="75">
        <f>SUM(C22:C23)</f>
        <v>0</v>
      </c>
      <c r="D24" s="76">
        <f aca="true" t="shared" si="4" ref="D24:Z24">SUM(D22:D23)</f>
        <v>68320414</v>
      </c>
      <c r="E24" s="77">
        <f t="shared" si="4"/>
        <v>68320414</v>
      </c>
      <c r="F24" s="77">
        <f t="shared" si="4"/>
        <v>50722199</v>
      </c>
      <c r="G24" s="77">
        <f t="shared" si="4"/>
        <v>-4807929</v>
      </c>
      <c r="H24" s="77">
        <f t="shared" si="4"/>
        <v>-4577576</v>
      </c>
      <c r="I24" s="77">
        <f t="shared" si="4"/>
        <v>41336694</v>
      </c>
      <c r="J24" s="77">
        <f t="shared" si="4"/>
        <v>-1641868</v>
      </c>
      <c r="K24" s="77">
        <f t="shared" si="4"/>
        <v>29207412</v>
      </c>
      <c r="L24" s="77">
        <f t="shared" si="4"/>
        <v>-3985381</v>
      </c>
      <c r="M24" s="77">
        <f t="shared" si="4"/>
        <v>23580163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64916857</v>
      </c>
      <c r="W24" s="77">
        <f t="shared" si="4"/>
        <v>54731938</v>
      </c>
      <c r="X24" s="77">
        <f t="shared" si="4"/>
        <v>10184919</v>
      </c>
      <c r="Y24" s="78">
        <f>+IF(W24&lt;&gt;0,(X24/W24)*100,0)</f>
        <v>18.60873079261326</v>
      </c>
      <c r="Z24" s="79">
        <f t="shared" si="4"/>
        <v>68320414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46278954</v>
      </c>
      <c r="C27" s="22">
        <v>0</v>
      </c>
      <c r="D27" s="99">
        <v>71450913</v>
      </c>
      <c r="E27" s="100">
        <v>71450913</v>
      </c>
      <c r="F27" s="100">
        <v>2930184</v>
      </c>
      <c r="G27" s="100">
        <v>708334</v>
      </c>
      <c r="H27" s="100">
        <v>6319209</v>
      </c>
      <c r="I27" s="100">
        <v>9957727</v>
      </c>
      <c r="J27" s="100">
        <v>2602122</v>
      </c>
      <c r="K27" s="100">
        <v>1208759</v>
      </c>
      <c r="L27" s="100">
        <v>9406706</v>
      </c>
      <c r="M27" s="100">
        <v>13217587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23175314</v>
      </c>
      <c r="W27" s="100">
        <v>35725457</v>
      </c>
      <c r="X27" s="100">
        <v>-12550143</v>
      </c>
      <c r="Y27" s="101">
        <v>-35.13</v>
      </c>
      <c r="Z27" s="102">
        <v>71450913</v>
      </c>
    </row>
    <row r="28" spans="1:26" ht="13.5">
      <c r="A28" s="103" t="s">
        <v>46</v>
      </c>
      <c r="B28" s="19">
        <v>34761175</v>
      </c>
      <c r="C28" s="19">
        <v>0</v>
      </c>
      <c r="D28" s="59">
        <v>40169000</v>
      </c>
      <c r="E28" s="60">
        <v>40169000</v>
      </c>
      <c r="F28" s="60">
        <v>2798734</v>
      </c>
      <c r="G28" s="60">
        <v>595540</v>
      </c>
      <c r="H28" s="60">
        <v>1914127</v>
      </c>
      <c r="I28" s="60">
        <v>5308401</v>
      </c>
      <c r="J28" s="60">
        <v>2495755</v>
      </c>
      <c r="K28" s="60">
        <v>772959</v>
      </c>
      <c r="L28" s="60">
        <v>2643526</v>
      </c>
      <c r="M28" s="60">
        <v>5912240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11220641</v>
      </c>
      <c r="W28" s="60">
        <v>20084500</v>
      </c>
      <c r="X28" s="60">
        <v>-8863859</v>
      </c>
      <c r="Y28" s="61">
        <v>-44.13</v>
      </c>
      <c r="Z28" s="62">
        <v>40169000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11517779</v>
      </c>
      <c r="C31" s="19">
        <v>0</v>
      </c>
      <c r="D31" s="59">
        <v>31281913</v>
      </c>
      <c r="E31" s="60">
        <v>31281913</v>
      </c>
      <c r="F31" s="60">
        <v>131450</v>
      </c>
      <c r="G31" s="60">
        <v>112794</v>
      </c>
      <c r="H31" s="60">
        <v>4405082</v>
      </c>
      <c r="I31" s="60">
        <v>4649326</v>
      </c>
      <c r="J31" s="60">
        <v>106367</v>
      </c>
      <c r="K31" s="60">
        <v>435800</v>
      </c>
      <c r="L31" s="60">
        <v>6763180</v>
      </c>
      <c r="M31" s="60">
        <v>7305347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11954673</v>
      </c>
      <c r="W31" s="60">
        <v>15640957</v>
      </c>
      <c r="X31" s="60">
        <v>-3686284</v>
      </c>
      <c r="Y31" s="61">
        <v>-23.57</v>
      </c>
      <c r="Z31" s="62">
        <v>31281913</v>
      </c>
    </row>
    <row r="32" spans="1:26" ht="13.5">
      <c r="A32" s="70" t="s">
        <v>54</v>
      </c>
      <c r="B32" s="22">
        <f>SUM(B28:B31)</f>
        <v>46278954</v>
      </c>
      <c r="C32" s="22">
        <f>SUM(C28:C31)</f>
        <v>0</v>
      </c>
      <c r="D32" s="99">
        <f aca="true" t="shared" si="5" ref="D32:Z32">SUM(D28:D31)</f>
        <v>71450913</v>
      </c>
      <c r="E32" s="100">
        <f t="shared" si="5"/>
        <v>71450913</v>
      </c>
      <c r="F32" s="100">
        <f t="shared" si="5"/>
        <v>2930184</v>
      </c>
      <c r="G32" s="100">
        <f t="shared" si="5"/>
        <v>708334</v>
      </c>
      <c r="H32" s="100">
        <f t="shared" si="5"/>
        <v>6319209</v>
      </c>
      <c r="I32" s="100">
        <f t="shared" si="5"/>
        <v>9957727</v>
      </c>
      <c r="J32" s="100">
        <f t="shared" si="5"/>
        <v>2602122</v>
      </c>
      <c r="K32" s="100">
        <f t="shared" si="5"/>
        <v>1208759</v>
      </c>
      <c r="L32" s="100">
        <f t="shared" si="5"/>
        <v>9406706</v>
      </c>
      <c r="M32" s="100">
        <f t="shared" si="5"/>
        <v>13217587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23175314</v>
      </c>
      <c r="W32" s="100">
        <f t="shared" si="5"/>
        <v>35725457</v>
      </c>
      <c r="X32" s="100">
        <f t="shared" si="5"/>
        <v>-12550143</v>
      </c>
      <c r="Y32" s="101">
        <f>+IF(W32&lt;&gt;0,(X32/W32)*100,0)</f>
        <v>-35.129412060425146</v>
      </c>
      <c r="Z32" s="102">
        <f t="shared" si="5"/>
        <v>71450913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17057124</v>
      </c>
      <c r="C35" s="19">
        <v>0</v>
      </c>
      <c r="D35" s="59">
        <v>59018339</v>
      </c>
      <c r="E35" s="60">
        <v>59018339</v>
      </c>
      <c r="F35" s="60">
        <v>85064194</v>
      </c>
      <c r="G35" s="60">
        <v>69391816</v>
      </c>
      <c r="H35" s="60">
        <v>58225629</v>
      </c>
      <c r="I35" s="60">
        <v>58225629</v>
      </c>
      <c r="J35" s="60">
        <v>53457117</v>
      </c>
      <c r="K35" s="60">
        <v>81006811</v>
      </c>
      <c r="L35" s="60">
        <v>64990812</v>
      </c>
      <c r="M35" s="60">
        <v>64990812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64990812</v>
      </c>
      <c r="W35" s="60">
        <v>29509170</v>
      </c>
      <c r="X35" s="60">
        <v>35481642</v>
      </c>
      <c r="Y35" s="61">
        <v>120.24</v>
      </c>
      <c r="Z35" s="62">
        <v>59018339</v>
      </c>
    </row>
    <row r="36" spans="1:26" ht="13.5">
      <c r="A36" s="58" t="s">
        <v>57</v>
      </c>
      <c r="B36" s="19">
        <v>212453075</v>
      </c>
      <c r="C36" s="19">
        <v>0</v>
      </c>
      <c r="D36" s="59">
        <v>239835224</v>
      </c>
      <c r="E36" s="60">
        <v>239835224</v>
      </c>
      <c r="F36" s="60">
        <v>219335672</v>
      </c>
      <c r="G36" s="60">
        <v>216167096</v>
      </c>
      <c r="H36" s="60">
        <v>222486456</v>
      </c>
      <c r="I36" s="60">
        <v>222486456</v>
      </c>
      <c r="J36" s="60">
        <v>225188945</v>
      </c>
      <c r="K36" s="60">
        <v>226397703</v>
      </c>
      <c r="L36" s="60">
        <v>235809405</v>
      </c>
      <c r="M36" s="60">
        <v>235809405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235809405</v>
      </c>
      <c r="W36" s="60">
        <v>119917612</v>
      </c>
      <c r="X36" s="60">
        <v>115891793</v>
      </c>
      <c r="Y36" s="61">
        <v>96.64</v>
      </c>
      <c r="Z36" s="62">
        <v>239835224</v>
      </c>
    </row>
    <row r="37" spans="1:26" ht="13.5">
      <c r="A37" s="58" t="s">
        <v>58</v>
      </c>
      <c r="B37" s="19">
        <v>32423935</v>
      </c>
      <c r="C37" s="19">
        <v>0</v>
      </c>
      <c r="D37" s="59">
        <v>46531178</v>
      </c>
      <c r="E37" s="60">
        <v>46531178</v>
      </c>
      <c r="F37" s="60">
        <v>43558874</v>
      </c>
      <c r="G37" s="60">
        <v>45593030</v>
      </c>
      <c r="H37" s="60">
        <v>45356544</v>
      </c>
      <c r="I37" s="60">
        <v>45356544</v>
      </c>
      <c r="J37" s="60">
        <v>45197031</v>
      </c>
      <c r="K37" s="60">
        <v>44564777</v>
      </c>
      <c r="L37" s="60">
        <v>41937514</v>
      </c>
      <c r="M37" s="60">
        <v>41937514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41937514</v>
      </c>
      <c r="W37" s="60">
        <v>23265589</v>
      </c>
      <c r="X37" s="60">
        <v>18671925</v>
      </c>
      <c r="Y37" s="61">
        <v>80.26</v>
      </c>
      <c r="Z37" s="62">
        <v>46531178</v>
      </c>
    </row>
    <row r="38" spans="1:26" ht="13.5">
      <c r="A38" s="58" t="s">
        <v>59</v>
      </c>
      <c r="B38" s="19">
        <v>6842467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190243797</v>
      </c>
      <c r="C39" s="19">
        <v>0</v>
      </c>
      <c r="D39" s="59">
        <v>252322385</v>
      </c>
      <c r="E39" s="60">
        <v>252322385</v>
      </c>
      <c r="F39" s="60">
        <v>260840992</v>
      </c>
      <c r="G39" s="60">
        <v>239965882</v>
      </c>
      <c r="H39" s="60">
        <v>235355541</v>
      </c>
      <c r="I39" s="60">
        <v>235355541</v>
      </c>
      <c r="J39" s="60">
        <v>233449031</v>
      </c>
      <c r="K39" s="60">
        <v>262839737</v>
      </c>
      <c r="L39" s="60">
        <v>258862703</v>
      </c>
      <c r="M39" s="60">
        <v>258862703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258862703</v>
      </c>
      <c r="W39" s="60">
        <v>126161193</v>
      </c>
      <c r="X39" s="60">
        <v>132701510</v>
      </c>
      <c r="Y39" s="61">
        <v>105.18</v>
      </c>
      <c r="Z39" s="62">
        <v>252322385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24909206</v>
      </c>
      <c r="C42" s="19">
        <v>0</v>
      </c>
      <c r="D42" s="59">
        <v>51589728</v>
      </c>
      <c r="E42" s="60">
        <v>51589728</v>
      </c>
      <c r="F42" s="60">
        <v>43211580</v>
      </c>
      <c r="G42" s="60">
        <v>-18572697</v>
      </c>
      <c r="H42" s="60">
        <v>-2122118</v>
      </c>
      <c r="I42" s="60">
        <v>22516765</v>
      </c>
      <c r="J42" s="60">
        <v>-2243084</v>
      </c>
      <c r="K42" s="60">
        <v>28762663</v>
      </c>
      <c r="L42" s="60">
        <v>-8999333</v>
      </c>
      <c r="M42" s="60">
        <v>17520246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40037011</v>
      </c>
      <c r="W42" s="60">
        <v>72628265</v>
      </c>
      <c r="X42" s="60">
        <v>-32591254</v>
      </c>
      <c r="Y42" s="61">
        <v>-44.87</v>
      </c>
      <c r="Z42" s="62">
        <v>51589728</v>
      </c>
    </row>
    <row r="43" spans="1:26" ht="13.5">
      <c r="A43" s="58" t="s">
        <v>63</v>
      </c>
      <c r="B43" s="19">
        <v>-46356464</v>
      </c>
      <c r="C43" s="19">
        <v>0</v>
      </c>
      <c r="D43" s="59">
        <v>-71450916</v>
      </c>
      <c r="E43" s="60">
        <v>-71450916</v>
      </c>
      <c r="F43" s="60">
        <v>-4000651</v>
      </c>
      <c r="G43" s="60">
        <v>13387944</v>
      </c>
      <c r="H43" s="60">
        <v>-6270696</v>
      </c>
      <c r="I43" s="60">
        <v>3116597</v>
      </c>
      <c r="J43" s="60">
        <v>-2982738</v>
      </c>
      <c r="K43" s="60">
        <v>-1209725</v>
      </c>
      <c r="L43" s="60">
        <v>-10791334</v>
      </c>
      <c r="M43" s="60">
        <v>-14983797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-11867200</v>
      </c>
      <c r="W43" s="60">
        <v>-35725458</v>
      </c>
      <c r="X43" s="60">
        <v>23858258</v>
      </c>
      <c r="Y43" s="61">
        <v>-66.78</v>
      </c>
      <c r="Z43" s="62">
        <v>-71450916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8641319</v>
      </c>
      <c r="C45" s="22">
        <v>0</v>
      </c>
      <c r="D45" s="99">
        <v>9709620</v>
      </c>
      <c r="E45" s="100">
        <v>9709620</v>
      </c>
      <c r="F45" s="100">
        <v>47853983</v>
      </c>
      <c r="G45" s="100">
        <v>42669230</v>
      </c>
      <c r="H45" s="100">
        <v>34276416</v>
      </c>
      <c r="I45" s="100">
        <v>34276416</v>
      </c>
      <c r="J45" s="100">
        <v>29050594</v>
      </c>
      <c r="K45" s="100">
        <v>56603532</v>
      </c>
      <c r="L45" s="100">
        <v>36812865</v>
      </c>
      <c r="M45" s="100">
        <v>36812865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36812865</v>
      </c>
      <c r="W45" s="100">
        <v>66473615</v>
      </c>
      <c r="X45" s="100">
        <v>-29660750</v>
      </c>
      <c r="Y45" s="101">
        <v>-44.62</v>
      </c>
      <c r="Z45" s="102">
        <v>9709620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1091656</v>
      </c>
      <c r="C49" s="52">
        <v>0</v>
      </c>
      <c r="D49" s="129">
        <v>1008393</v>
      </c>
      <c r="E49" s="54">
        <v>1213028</v>
      </c>
      <c r="F49" s="54">
        <v>0</v>
      </c>
      <c r="G49" s="54">
        <v>0</v>
      </c>
      <c r="H49" s="54">
        <v>0</v>
      </c>
      <c r="I49" s="54">
        <v>-3495521</v>
      </c>
      <c r="J49" s="54">
        <v>0</v>
      </c>
      <c r="K49" s="54">
        <v>0</v>
      </c>
      <c r="L49" s="54">
        <v>0</v>
      </c>
      <c r="M49" s="54">
        <v>948166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12503925</v>
      </c>
      <c r="W49" s="54">
        <v>6392333</v>
      </c>
      <c r="X49" s="54">
        <v>45152322</v>
      </c>
      <c r="Y49" s="54">
        <v>64814302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94300</v>
      </c>
      <c r="C51" s="52">
        <v>0</v>
      </c>
      <c r="D51" s="129">
        <v>12027</v>
      </c>
      <c r="E51" s="54">
        <v>0</v>
      </c>
      <c r="F51" s="54">
        <v>0</v>
      </c>
      <c r="G51" s="54">
        <v>0</v>
      </c>
      <c r="H51" s="54">
        <v>0</v>
      </c>
      <c r="I51" s="54">
        <v>2000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197047</v>
      </c>
      <c r="X51" s="54">
        <v>0</v>
      </c>
      <c r="Y51" s="54">
        <v>305374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5.70228892327183</v>
      </c>
      <c r="C58" s="5">
        <f>IF(C67=0,0,+(C76/C67)*100)</f>
        <v>0</v>
      </c>
      <c r="D58" s="6">
        <f aca="true" t="shared" si="6" ref="D58:Z58">IF(D67=0,0,+(D76/D67)*100)</f>
        <v>30.81034107830236</v>
      </c>
      <c r="E58" s="7">
        <f t="shared" si="6"/>
        <v>30.81034107830236</v>
      </c>
      <c r="F58" s="7">
        <f t="shared" si="6"/>
        <v>3.411929680173905</v>
      </c>
      <c r="G58" s="7">
        <f t="shared" si="6"/>
        <v>57.02282856177179</v>
      </c>
      <c r="H58" s="7">
        <f t="shared" si="6"/>
        <v>298.7385668220466</v>
      </c>
      <c r="I58" s="7">
        <f t="shared" si="6"/>
        <v>42.792448228092546</v>
      </c>
      <c r="J58" s="7">
        <f t="shared" si="6"/>
        <v>53.94603663909179</v>
      </c>
      <c r="K58" s="7">
        <f t="shared" si="6"/>
        <v>57.24240266144407</v>
      </c>
      <c r="L58" s="7">
        <f t="shared" si="6"/>
        <v>29.299648663761722</v>
      </c>
      <c r="M58" s="7">
        <f t="shared" si="6"/>
        <v>49.05684646875611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44.31761863970093</v>
      </c>
      <c r="W58" s="7">
        <f t="shared" si="6"/>
        <v>32.25521445325338</v>
      </c>
      <c r="X58" s="7">
        <f t="shared" si="6"/>
        <v>0</v>
      </c>
      <c r="Y58" s="7">
        <f t="shared" si="6"/>
        <v>0</v>
      </c>
      <c r="Z58" s="8">
        <f t="shared" si="6"/>
        <v>30.81034107830236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36.61226310440253</v>
      </c>
      <c r="E59" s="10">
        <f t="shared" si="7"/>
        <v>36.61226310440253</v>
      </c>
      <c r="F59" s="10">
        <f t="shared" si="7"/>
        <v>2.204856679264244</v>
      </c>
      <c r="G59" s="10">
        <f t="shared" si="7"/>
        <v>88.8116588095004</v>
      </c>
      <c r="H59" s="10">
        <f t="shared" si="7"/>
        <v>567.5226471571317</v>
      </c>
      <c r="I59" s="10">
        <f t="shared" si="7"/>
        <v>46.60097516146325</v>
      </c>
      <c r="J59" s="10">
        <f t="shared" si="7"/>
        <v>120.44202442732086</v>
      </c>
      <c r="K59" s="10">
        <f t="shared" si="7"/>
        <v>96.4237679392437</v>
      </c>
      <c r="L59" s="10">
        <f t="shared" si="7"/>
        <v>28.47360520603675</v>
      </c>
      <c r="M59" s="10">
        <f t="shared" si="7"/>
        <v>79.21946643408626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51.85400391491978</v>
      </c>
      <c r="W59" s="10">
        <f t="shared" si="7"/>
        <v>37.74890146018713</v>
      </c>
      <c r="X59" s="10">
        <f t="shared" si="7"/>
        <v>0</v>
      </c>
      <c r="Y59" s="10">
        <f t="shared" si="7"/>
        <v>0</v>
      </c>
      <c r="Z59" s="11">
        <f t="shared" si="7"/>
        <v>36.61226310440253</v>
      </c>
    </row>
    <row r="60" spans="1:26" ht="13.5">
      <c r="A60" s="38" t="s">
        <v>32</v>
      </c>
      <c r="B60" s="12">
        <f t="shared" si="7"/>
        <v>38.25833815717034</v>
      </c>
      <c r="C60" s="12">
        <f t="shared" si="7"/>
        <v>0</v>
      </c>
      <c r="D60" s="3">
        <f t="shared" si="7"/>
        <v>31.434053025933423</v>
      </c>
      <c r="E60" s="13">
        <f t="shared" si="7"/>
        <v>31.434053025933423</v>
      </c>
      <c r="F60" s="13">
        <f t="shared" si="7"/>
        <v>39.88110102590499</v>
      </c>
      <c r="G60" s="13">
        <f t="shared" si="7"/>
        <v>49.512068670492475</v>
      </c>
      <c r="H60" s="13">
        <f t="shared" si="7"/>
        <v>58.72628354325396</v>
      </c>
      <c r="I60" s="13">
        <f t="shared" si="7"/>
        <v>48.95784505901905</v>
      </c>
      <c r="J60" s="13">
        <f t="shared" si="7"/>
        <v>33.61281113940689</v>
      </c>
      <c r="K60" s="13">
        <f t="shared" si="7"/>
        <v>50.375482247116835</v>
      </c>
      <c r="L60" s="13">
        <f t="shared" si="7"/>
        <v>18.360132254863142</v>
      </c>
      <c r="M60" s="13">
        <f t="shared" si="7"/>
        <v>34.0994640943194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41.399575864953725</v>
      </c>
      <c r="W60" s="13">
        <f t="shared" si="7"/>
        <v>39.138734308269704</v>
      </c>
      <c r="X60" s="13">
        <f t="shared" si="7"/>
        <v>0</v>
      </c>
      <c r="Y60" s="13">
        <f t="shared" si="7"/>
        <v>0</v>
      </c>
      <c r="Z60" s="14">
        <f t="shared" si="7"/>
        <v>31.434053025933423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31.434053025933423</v>
      </c>
      <c r="E64" s="13">
        <f t="shared" si="7"/>
        <v>31.434053025933423</v>
      </c>
      <c r="F64" s="13">
        <f t="shared" si="7"/>
        <v>39.88110102590499</v>
      </c>
      <c r="G64" s="13">
        <f t="shared" si="7"/>
        <v>49.512068670492475</v>
      </c>
      <c r="H64" s="13">
        <f t="shared" si="7"/>
        <v>58.72628354325396</v>
      </c>
      <c r="I64" s="13">
        <f t="shared" si="7"/>
        <v>48.95784505901905</v>
      </c>
      <c r="J64" s="13">
        <f t="shared" si="7"/>
        <v>33.61281113940689</v>
      </c>
      <c r="K64" s="13">
        <f t="shared" si="7"/>
        <v>50.375482247116835</v>
      </c>
      <c r="L64" s="13">
        <f t="shared" si="7"/>
        <v>18.360132254863142</v>
      </c>
      <c r="M64" s="13">
        <f t="shared" si="7"/>
        <v>34.0994640943194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41.399575864953725</v>
      </c>
      <c r="W64" s="13">
        <f t="shared" si="7"/>
        <v>39.138734308269704</v>
      </c>
      <c r="X64" s="13">
        <f t="shared" si="7"/>
        <v>0</v>
      </c>
      <c r="Y64" s="13">
        <f t="shared" si="7"/>
        <v>0</v>
      </c>
      <c r="Z64" s="14">
        <f t="shared" si="7"/>
        <v>31.434053025933423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3.45756883853616</v>
      </c>
      <c r="G66" s="16">
        <f t="shared" si="7"/>
        <v>10.873292387352649</v>
      </c>
      <c r="H66" s="16">
        <f t="shared" si="7"/>
        <v>10.331010897583136</v>
      </c>
      <c r="I66" s="16">
        <f t="shared" si="7"/>
        <v>8.310756759019391</v>
      </c>
      <c r="J66" s="16">
        <f t="shared" si="7"/>
        <v>4.263608613074154</v>
      </c>
      <c r="K66" s="16">
        <f t="shared" si="7"/>
        <v>6.605023149729301</v>
      </c>
      <c r="L66" s="16">
        <f t="shared" si="7"/>
        <v>0</v>
      </c>
      <c r="M66" s="16">
        <f t="shared" si="7"/>
        <v>8.566565994134203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8.43140332731976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22740605</v>
      </c>
      <c r="C67" s="24"/>
      <c r="D67" s="25">
        <v>44647607</v>
      </c>
      <c r="E67" s="26">
        <v>44647607</v>
      </c>
      <c r="F67" s="26">
        <v>12821249</v>
      </c>
      <c r="G67" s="26">
        <v>1908355</v>
      </c>
      <c r="H67" s="26">
        <v>1866607</v>
      </c>
      <c r="I67" s="26">
        <v>16596211</v>
      </c>
      <c r="J67" s="26">
        <v>2014515</v>
      </c>
      <c r="K67" s="26">
        <v>1999516</v>
      </c>
      <c r="L67" s="26">
        <v>1326934</v>
      </c>
      <c r="M67" s="26">
        <v>5340965</v>
      </c>
      <c r="N67" s="26"/>
      <c r="O67" s="26"/>
      <c r="P67" s="26"/>
      <c r="Q67" s="26"/>
      <c r="R67" s="26"/>
      <c r="S67" s="26"/>
      <c r="T67" s="26"/>
      <c r="U67" s="26"/>
      <c r="V67" s="26">
        <v>21937176</v>
      </c>
      <c r="W67" s="26">
        <v>21323808</v>
      </c>
      <c r="X67" s="26"/>
      <c r="Y67" s="25"/>
      <c r="Z67" s="27">
        <v>44647607</v>
      </c>
    </row>
    <row r="68" spans="1:26" ht="13.5" hidden="1">
      <c r="A68" s="37" t="s">
        <v>31</v>
      </c>
      <c r="B68" s="19">
        <v>12904241</v>
      </c>
      <c r="C68" s="19"/>
      <c r="D68" s="20">
        <v>33210938</v>
      </c>
      <c r="E68" s="21">
        <v>33210938</v>
      </c>
      <c r="F68" s="21">
        <v>11877416</v>
      </c>
      <c r="G68" s="21">
        <v>935876</v>
      </c>
      <c r="H68" s="21">
        <v>936431</v>
      </c>
      <c r="I68" s="21">
        <v>13749723</v>
      </c>
      <c r="J68" s="21">
        <v>763080</v>
      </c>
      <c r="K68" s="21">
        <v>938306</v>
      </c>
      <c r="L68" s="21">
        <v>937988</v>
      </c>
      <c r="M68" s="21">
        <v>2639374</v>
      </c>
      <c r="N68" s="21"/>
      <c r="O68" s="21"/>
      <c r="P68" s="21"/>
      <c r="Q68" s="21"/>
      <c r="R68" s="21"/>
      <c r="S68" s="21"/>
      <c r="T68" s="21"/>
      <c r="U68" s="21"/>
      <c r="V68" s="21">
        <v>16389097</v>
      </c>
      <c r="W68" s="21">
        <v>16105470</v>
      </c>
      <c r="X68" s="21"/>
      <c r="Y68" s="20"/>
      <c r="Z68" s="23">
        <v>33210938</v>
      </c>
    </row>
    <row r="69" spans="1:26" ht="13.5" hidden="1">
      <c r="A69" s="38" t="s">
        <v>32</v>
      </c>
      <c r="B69" s="19">
        <v>3389418</v>
      </c>
      <c r="C69" s="19"/>
      <c r="D69" s="20">
        <v>5079854</v>
      </c>
      <c r="E69" s="21">
        <v>5079854</v>
      </c>
      <c r="F69" s="21">
        <v>392434</v>
      </c>
      <c r="G69" s="21">
        <v>391551</v>
      </c>
      <c r="H69" s="21">
        <v>342431</v>
      </c>
      <c r="I69" s="21">
        <v>1126416</v>
      </c>
      <c r="J69" s="21">
        <v>389536</v>
      </c>
      <c r="K69" s="21">
        <v>387768</v>
      </c>
      <c r="L69" s="21">
        <v>388946</v>
      </c>
      <c r="M69" s="21">
        <v>1166250</v>
      </c>
      <c r="N69" s="21"/>
      <c r="O69" s="21"/>
      <c r="P69" s="21"/>
      <c r="Q69" s="21"/>
      <c r="R69" s="21"/>
      <c r="S69" s="21"/>
      <c r="T69" s="21"/>
      <c r="U69" s="21"/>
      <c r="V69" s="21">
        <v>2292666</v>
      </c>
      <c r="W69" s="21">
        <v>2039928</v>
      </c>
      <c r="X69" s="21"/>
      <c r="Y69" s="20"/>
      <c r="Z69" s="23">
        <v>5079854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5079854</v>
      </c>
      <c r="E73" s="21">
        <v>5079854</v>
      </c>
      <c r="F73" s="21">
        <v>392434</v>
      </c>
      <c r="G73" s="21">
        <v>391551</v>
      </c>
      <c r="H73" s="21">
        <v>342431</v>
      </c>
      <c r="I73" s="21">
        <v>1126416</v>
      </c>
      <c r="J73" s="21">
        <v>389536</v>
      </c>
      <c r="K73" s="21">
        <v>387768</v>
      </c>
      <c r="L73" s="21">
        <v>388946</v>
      </c>
      <c r="M73" s="21">
        <v>1166250</v>
      </c>
      <c r="N73" s="21"/>
      <c r="O73" s="21"/>
      <c r="P73" s="21"/>
      <c r="Q73" s="21"/>
      <c r="R73" s="21"/>
      <c r="S73" s="21"/>
      <c r="T73" s="21"/>
      <c r="U73" s="21"/>
      <c r="V73" s="21">
        <v>2292666</v>
      </c>
      <c r="W73" s="21">
        <v>2039928</v>
      </c>
      <c r="X73" s="21"/>
      <c r="Y73" s="20"/>
      <c r="Z73" s="23">
        <v>5079854</v>
      </c>
    </row>
    <row r="74" spans="1:26" ht="13.5" hidden="1">
      <c r="A74" s="39" t="s">
        <v>107</v>
      </c>
      <c r="B74" s="19">
        <v>3389418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6446946</v>
      </c>
      <c r="C75" s="28"/>
      <c r="D75" s="29">
        <v>6356815</v>
      </c>
      <c r="E75" s="30">
        <v>6356815</v>
      </c>
      <c r="F75" s="30">
        <v>551399</v>
      </c>
      <c r="G75" s="30">
        <v>580928</v>
      </c>
      <c r="H75" s="30">
        <v>587745</v>
      </c>
      <c r="I75" s="30">
        <v>1720072</v>
      </c>
      <c r="J75" s="30">
        <v>861899</v>
      </c>
      <c r="K75" s="30">
        <v>673442</v>
      </c>
      <c r="L75" s="30"/>
      <c r="M75" s="30">
        <v>1535341</v>
      </c>
      <c r="N75" s="30"/>
      <c r="O75" s="30"/>
      <c r="P75" s="30"/>
      <c r="Q75" s="30"/>
      <c r="R75" s="30"/>
      <c r="S75" s="30"/>
      <c r="T75" s="30"/>
      <c r="U75" s="30"/>
      <c r="V75" s="30">
        <v>3255413</v>
      </c>
      <c r="W75" s="30">
        <v>3178410</v>
      </c>
      <c r="X75" s="30"/>
      <c r="Y75" s="29"/>
      <c r="Z75" s="31">
        <v>6356815</v>
      </c>
    </row>
    <row r="76" spans="1:26" ht="13.5" hidden="1">
      <c r="A76" s="42" t="s">
        <v>286</v>
      </c>
      <c r="B76" s="32">
        <v>1296735</v>
      </c>
      <c r="C76" s="32"/>
      <c r="D76" s="33">
        <v>13756080</v>
      </c>
      <c r="E76" s="34">
        <v>13756080</v>
      </c>
      <c r="F76" s="34">
        <v>437452</v>
      </c>
      <c r="G76" s="34">
        <v>1088198</v>
      </c>
      <c r="H76" s="34">
        <v>5576275</v>
      </c>
      <c r="I76" s="34">
        <v>7101925</v>
      </c>
      <c r="J76" s="34">
        <v>1086751</v>
      </c>
      <c r="K76" s="34">
        <v>1144571</v>
      </c>
      <c r="L76" s="34">
        <v>388787</v>
      </c>
      <c r="M76" s="34">
        <v>2620109</v>
      </c>
      <c r="N76" s="34"/>
      <c r="O76" s="34"/>
      <c r="P76" s="34"/>
      <c r="Q76" s="34"/>
      <c r="R76" s="34"/>
      <c r="S76" s="34"/>
      <c r="T76" s="34"/>
      <c r="U76" s="34"/>
      <c r="V76" s="34">
        <v>9722034</v>
      </c>
      <c r="W76" s="34">
        <v>6878040</v>
      </c>
      <c r="X76" s="34"/>
      <c r="Y76" s="33"/>
      <c r="Z76" s="35">
        <v>13756080</v>
      </c>
    </row>
    <row r="77" spans="1:26" ht="13.5" hidden="1">
      <c r="A77" s="37" t="s">
        <v>31</v>
      </c>
      <c r="B77" s="19"/>
      <c r="C77" s="19"/>
      <c r="D77" s="20">
        <v>12159276</v>
      </c>
      <c r="E77" s="21">
        <v>12159276</v>
      </c>
      <c r="F77" s="21">
        <v>261880</v>
      </c>
      <c r="G77" s="21">
        <v>831167</v>
      </c>
      <c r="H77" s="21">
        <v>5314458</v>
      </c>
      <c r="I77" s="21">
        <v>6407505</v>
      </c>
      <c r="J77" s="21">
        <v>919069</v>
      </c>
      <c r="K77" s="21">
        <v>904750</v>
      </c>
      <c r="L77" s="21">
        <v>267079</v>
      </c>
      <c r="M77" s="21">
        <v>2090898</v>
      </c>
      <c r="N77" s="21"/>
      <c r="O77" s="21"/>
      <c r="P77" s="21"/>
      <c r="Q77" s="21"/>
      <c r="R77" s="21"/>
      <c r="S77" s="21"/>
      <c r="T77" s="21"/>
      <c r="U77" s="21"/>
      <c r="V77" s="21">
        <v>8498403</v>
      </c>
      <c r="W77" s="21">
        <v>6079638</v>
      </c>
      <c r="X77" s="21"/>
      <c r="Y77" s="20"/>
      <c r="Z77" s="23">
        <v>12159276</v>
      </c>
    </row>
    <row r="78" spans="1:26" ht="13.5" hidden="1">
      <c r="A78" s="38" t="s">
        <v>32</v>
      </c>
      <c r="B78" s="19">
        <v>1296735</v>
      </c>
      <c r="C78" s="19"/>
      <c r="D78" s="20">
        <v>1596804</v>
      </c>
      <c r="E78" s="21">
        <v>1596804</v>
      </c>
      <c r="F78" s="21">
        <v>156507</v>
      </c>
      <c r="G78" s="21">
        <v>193865</v>
      </c>
      <c r="H78" s="21">
        <v>201097</v>
      </c>
      <c r="I78" s="21">
        <v>551469</v>
      </c>
      <c r="J78" s="21">
        <v>130934</v>
      </c>
      <c r="K78" s="21">
        <v>195340</v>
      </c>
      <c r="L78" s="21">
        <v>71411</v>
      </c>
      <c r="M78" s="21">
        <v>397685</v>
      </c>
      <c r="N78" s="21"/>
      <c r="O78" s="21"/>
      <c r="P78" s="21"/>
      <c r="Q78" s="21"/>
      <c r="R78" s="21"/>
      <c r="S78" s="21"/>
      <c r="T78" s="21"/>
      <c r="U78" s="21"/>
      <c r="V78" s="21">
        <v>949154</v>
      </c>
      <c r="W78" s="21">
        <v>798402</v>
      </c>
      <c r="X78" s="21"/>
      <c r="Y78" s="20"/>
      <c r="Z78" s="23">
        <v>1596804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1296735</v>
      </c>
      <c r="C82" s="19"/>
      <c r="D82" s="20">
        <v>1596804</v>
      </c>
      <c r="E82" s="21">
        <v>1596804</v>
      </c>
      <c r="F82" s="21">
        <v>156507</v>
      </c>
      <c r="G82" s="21">
        <v>193865</v>
      </c>
      <c r="H82" s="21">
        <v>201097</v>
      </c>
      <c r="I82" s="21">
        <v>551469</v>
      </c>
      <c r="J82" s="21">
        <v>130934</v>
      </c>
      <c r="K82" s="21">
        <v>195340</v>
      </c>
      <c r="L82" s="21">
        <v>71411</v>
      </c>
      <c r="M82" s="21">
        <v>397685</v>
      </c>
      <c r="N82" s="21"/>
      <c r="O82" s="21"/>
      <c r="P82" s="21"/>
      <c r="Q82" s="21"/>
      <c r="R82" s="21"/>
      <c r="S82" s="21"/>
      <c r="T82" s="21"/>
      <c r="U82" s="21"/>
      <c r="V82" s="21">
        <v>949154</v>
      </c>
      <c r="W82" s="21">
        <v>798402</v>
      </c>
      <c r="X82" s="21"/>
      <c r="Y82" s="20"/>
      <c r="Z82" s="23">
        <v>1596804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19065</v>
      </c>
      <c r="G84" s="30">
        <v>63166</v>
      </c>
      <c r="H84" s="30">
        <v>60720</v>
      </c>
      <c r="I84" s="30">
        <v>142951</v>
      </c>
      <c r="J84" s="30">
        <v>36748</v>
      </c>
      <c r="K84" s="30">
        <v>44481</v>
      </c>
      <c r="L84" s="30">
        <v>50297</v>
      </c>
      <c r="M84" s="30">
        <v>131526</v>
      </c>
      <c r="N84" s="30"/>
      <c r="O84" s="30"/>
      <c r="P84" s="30"/>
      <c r="Q84" s="30"/>
      <c r="R84" s="30"/>
      <c r="S84" s="30"/>
      <c r="T84" s="30"/>
      <c r="U84" s="30"/>
      <c r="V84" s="30">
        <v>274477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1390000</v>
      </c>
      <c r="F5" s="345">
        <f t="shared" si="0"/>
        <v>1390000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695000</v>
      </c>
      <c r="Y5" s="345">
        <f t="shared" si="0"/>
        <v>-695000</v>
      </c>
      <c r="Z5" s="346">
        <f>+IF(X5&lt;&gt;0,+(Y5/X5)*100,0)</f>
        <v>-100</v>
      </c>
      <c r="AA5" s="347">
        <f>+AA6+AA8+AA11+AA13+AA15</f>
        <v>1390000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500000</v>
      </c>
      <c r="Y6" s="59">
        <f t="shared" si="1"/>
        <v>-500000</v>
      </c>
      <c r="Z6" s="61">
        <f>+IF(X6&lt;&gt;0,+(Y6/X6)*100,0)</f>
        <v>-100</v>
      </c>
      <c r="AA6" s="62">
        <f t="shared" si="1"/>
        <v>1000000</v>
      </c>
    </row>
    <row r="7" spans="1:27" ht="13.5">
      <c r="A7" s="291" t="s">
        <v>228</v>
      </c>
      <c r="B7" s="142"/>
      <c r="C7" s="60"/>
      <c r="D7" s="327"/>
      <c r="E7" s="60">
        <v>1000000</v>
      </c>
      <c r="F7" s="59">
        <v>1000000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500000</v>
      </c>
      <c r="Y7" s="59">
        <v>-500000</v>
      </c>
      <c r="Z7" s="61">
        <v>-100</v>
      </c>
      <c r="AA7" s="62">
        <v>1000000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100000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</v>
      </c>
      <c r="Y8" s="59">
        <f t="shared" si="2"/>
        <v>-50000</v>
      </c>
      <c r="Z8" s="61">
        <f>+IF(X8&lt;&gt;0,+(Y8/X8)*100,0)</f>
        <v>-100</v>
      </c>
      <c r="AA8" s="62">
        <f>SUM(AA9:AA10)</f>
        <v>100000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</v>
      </c>
      <c r="Y10" s="59">
        <v>-50000</v>
      </c>
      <c r="Z10" s="61">
        <v>-100</v>
      </c>
      <c r="AA10" s="62">
        <v>100000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290000</v>
      </c>
      <c r="F15" s="59">
        <f t="shared" si="5"/>
        <v>290000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145000</v>
      </c>
      <c r="Y15" s="59">
        <f t="shared" si="5"/>
        <v>-145000</v>
      </c>
      <c r="Z15" s="61">
        <f>+IF(X15&lt;&gt;0,+(Y15/X15)*100,0)</f>
        <v>-100</v>
      </c>
      <c r="AA15" s="62">
        <f>SUM(AA16:AA20)</f>
        <v>290000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290000</v>
      </c>
      <c r="F20" s="59">
        <v>290000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145000</v>
      </c>
      <c r="Y20" s="59">
        <v>-145000</v>
      </c>
      <c r="Z20" s="61">
        <v>-100</v>
      </c>
      <c r="AA20" s="62">
        <v>290000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460000</v>
      </c>
      <c r="F22" s="332">
        <f t="shared" si="6"/>
        <v>460000</v>
      </c>
      <c r="G22" s="332">
        <f t="shared" si="6"/>
        <v>0</v>
      </c>
      <c r="H22" s="330">
        <f t="shared" si="6"/>
        <v>0</v>
      </c>
      <c r="I22" s="330">
        <f t="shared" si="6"/>
        <v>29885</v>
      </c>
      <c r="J22" s="332">
        <f t="shared" si="6"/>
        <v>29885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29885</v>
      </c>
      <c r="X22" s="330">
        <f t="shared" si="6"/>
        <v>230000</v>
      </c>
      <c r="Y22" s="332">
        <f t="shared" si="6"/>
        <v>-200115</v>
      </c>
      <c r="Z22" s="323">
        <f>+IF(X22&lt;&gt;0,+(Y22/X22)*100,0)</f>
        <v>-87.00652173913043</v>
      </c>
      <c r="AA22" s="337">
        <f>SUM(AA23:AA32)</f>
        <v>460000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460000</v>
      </c>
      <c r="F24" s="59">
        <v>460000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230000</v>
      </c>
      <c r="Y24" s="59">
        <v>-230000</v>
      </c>
      <c r="Z24" s="61">
        <v>-100</v>
      </c>
      <c r="AA24" s="62">
        <v>460000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>
        <v>-35</v>
      </c>
      <c r="J25" s="59">
        <v>-35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-35</v>
      </c>
      <c r="X25" s="60"/>
      <c r="Y25" s="59">
        <v>-35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>
        <v>29920</v>
      </c>
      <c r="J32" s="59">
        <v>29920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29920</v>
      </c>
      <c r="X32" s="60"/>
      <c r="Y32" s="59">
        <v>29920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2510957</v>
      </c>
      <c r="F40" s="332">
        <f t="shared" si="9"/>
        <v>2510957</v>
      </c>
      <c r="G40" s="332">
        <f t="shared" si="9"/>
        <v>0</v>
      </c>
      <c r="H40" s="330">
        <f t="shared" si="9"/>
        <v>0</v>
      </c>
      <c r="I40" s="330">
        <f t="shared" si="9"/>
        <v>96706</v>
      </c>
      <c r="J40" s="332">
        <f t="shared" si="9"/>
        <v>96706</v>
      </c>
      <c r="K40" s="332">
        <f t="shared" si="9"/>
        <v>40897</v>
      </c>
      <c r="L40" s="330">
        <f t="shared" si="9"/>
        <v>0</v>
      </c>
      <c r="M40" s="330">
        <f t="shared" si="9"/>
        <v>0</v>
      </c>
      <c r="N40" s="332">
        <f t="shared" si="9"/>
        <v>40897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137603</v>
      </c>
      <c r="X40" s="330">
        <f t="shared" si="9"/>
        <v>1255479</v>
      </c>
      <c r="Y40" s="332">
        <f t="shared" si="9"/>
        <v>-1117876</v>
      </c>
      <c r="Z40" s="323">
        <f>+IF(X40&lt;&gt;0,+(Y40/X40)*100,0)</f>
        <v>-89.03980074537287</v>
      </c>
      <c r="AA40" s="337">
        <f>SUM(AA41:AA49)</f>
        <v>2510957</v>
      </c>
    </row>
    <row r="41" spans="1:27" ht="13.5">
      <c r="A41" s="348" t="s">
        <v>247</v>
      </c>
      <c r="B41" s="142"/>
      <c r="C41" s="349"/>
      <c r="D41" s="350"/>
      <c r="E41" s="349">
        <v>742700</v>
      </c>
      <c r="F41" s="351">
        <v>742700</v>
      </c>
      <c r="G41" s="351"/>
      <c r="H41" s="349"/>
      <c r="I41" s="349">
        <v>70025</v>
      </c>
      <c r="J41" s="351">
        <v>70025</v>
      </c>
      <c r="K41" s="351">
        <v>10920</v>
      </c>
      <c r="L41" s="349"/>
      <c r="M41" s="349"/>
      <c r="N41" s="351">
        <v>10920</v>
      </c>
      <c r="O41" s="351"/>
      <c r="P41" s="349"/>
      <c r="Q41" s="349"/>
      <c r="R41" s="351"/>
      <c r="S41" s="351"/>
      <c r="T41" s="349"/>
      <c r="U41" s="349"/>
      <c r="V41" s="351"/>
      <c r="W41" s="351">
        <v>80945</v>
      </c>
      <c r="X41" s="349">
        <v>371350</v>
      </c>
      <c r="Y41" s="351">
        <v>-290405</v>
      </c>
      <c r="Z41" s="352">
        <v>-78.2</v>
      </c>
      <c r="AA41" s="353">
        <v>742700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120000</v>
      </c>
      <c r="F43" s="357">
        <v>120000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60000</v>
      </c>
      <c r="Y43" s="357">
        <v>-60000</v>
      </c>
      <c r="Z43" s="358">
        <v>-100</v>
      </c>
      <c r="AA43" s="303">
        <v>120000</v>
      </c>
    </row>
    <row r="44" spans="1:27" ht="13.5">
      <c r="A44" s="348" t="s">
        <v>250</v>
      </c>
      <c r="B44" s="136"/>
      <c r="C44" s="60"/>
      <c r="D44" s="355"/>
      <c r="E44" s="54">
        <v>247757</v>
      </c>
      <c r="F44" s="53">
        <v>247757</v>
      </c>
      <c r="G44" s="53"/>
      <c r="H44" s="54"/>
      <c r="I44" s="54">
        <v>2029</v>
      </c>
      <c r="J44" s="53">
        <v>2029</v>
      </c>
      <c r="K44" s="53">
        <v>22327</v>
      </c>
      <c r="L44" s="54"/>
      <c r="M44" s="54"/>
      <c r="N44" s="53">
        <v>22327</v>
      </c>
      <c r="O44" s="53"/>
      <c r="P44" s="54"/>
      <c r="Q44" s="54"/>
      <c r="R44" s="53"/>
      <c r="S44" s="53"/>
      <c r="T44" s="54"/>
      <c r="U44" s="54"/>
      <c r="V44" s="53"/>
      <c r="W44" s="53">
        <v>24356</v>
      </c>
      <c r="X44" s="54">
        <v>123879</v>
      </c>
      <c r="Y44" s="53">
        <v>-99523</v>
      </c>
      <c r="Z44" s="94">
        <v>-80.34</v>
      </c>
      <c r="AA44" s="95">
        <v>247757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1400500</v>
      </c>
      <c r="F47" s="53">
        <v>1400500</v>
      </c>
      <c r="G47" s="53"/>
      <c r="H47" s="54"/>
      <c r="I47" s="54">
        <v>24912</v>
      </c>
      <c r="J47" s="53">
        <v>24912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24912</v>
      </c>
      <c r="X47" s="54">
        <v>700250</v>
      </c>
      <c r="Y47" s="53">
        <v>-675338</v>
      </c>
      <c r="Z47" s="94">
        <v>-96.44</v>
      </c>
      <c r="AA47" s="95">
        <v>1400500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>
        <v>-260</v>
      </c>
      <c r="J49" s="53">
        <v>-260</v>
      </c>
      <c r="K49" s="53">
        <v>7650</v>
      </c>
      <c r="L49" s="54"/>
      <c r="M49" s="54"/>
      <c r="N49" s="53">
        <v>7650</v>
      </c>
      <c r="O49" s="53"/>
      <c r="P49" s="54"/>
      <c r="Q49" s="54"/>
      <c r="R49" s="53"/>
      <c r="S49" s="53"/>
      <c r="T49" s="54"/>
      <c r="U49" s="54"/>
      <c r="V49" s="53"/>
      <c r="W49" s="53">
        <v>7390</v>
      </c>
      <c r="X49" s="54"/>
      <c r="Y49" s="53">
        <v>7390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4360957</v>
      </c>
      <c r="F60" s="264">
        <f t="shared" si="14"/>
        <v>4360957</v>
      </c>
      <c r="G60" s="264">
        <f t="shared" si="14"/>
        <v>0</v>
      </c>
      <c r="H60" s="219">
        <f t="shared" si="14"/>
        <v>0</v>
      </c>
      <c r="I60" s="219">
        <f t="shared" si="14"/>
        <v>126591</v>
      </c>
      <c r="J60" s="264">
        <f t="shared" si="14"/>
        <v>126591</v>
      </c>
      <c r="K60" s="264">
        <f t="shared" si="14"/>
        <v>40897</v>
      </c>
      <c r="L60" s="219">
        <f t="shared" si="14"/>
        <v>0</v>
      </c>
      <c r="M60" s="219">
        <f t="shared" si="14"/>
        <v>0</v>
      </c>
      <c r="N60" s="264">
        <f t="shared" si="14"/>
        <v>40897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167488</v>
      </c>
      <c r="X60" s="219">
        <f t="shared" si="14"/>
        <v>2180479</v>
      </c>
      <c r="Y60" s="264">
        <f t="shared" si="14"/>
        <v>-2012991</v>
      </c>
      <c r="Z60" s="324">
        <f>+IF(X60&lt;&gt;0,+(Y60/X60)*100,0)</f>
        <v>-92.31875198064279</v>
      </c>
      <c r="AA60" s="232">
        <f>+AA57+AA54+AA51+AA40+AA37+AA34+AA22+AA5</f>
        <v>4360957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160921234</v>
      </c>
      <c r="D5" s="153">
        <f>SUM(D6:D8)</f>
        <v>0</v>
      </c>
      <c r="E5" s="154">
        <f t="shared" si="0"/>
        <v>86031712</v>
      </c>
      <c r="F5" s="100">
        <f t="shared" si="0"/>
        <v>86031712</v>
      </c>
      <c r="G5" s="100">
        <f t="shared" si="0"/>
        <v>29527868</v>
      </c>
      <c r="H5" s="100">
        <f t="shared" si="0"/>
        <v>1846792</v>
      </c>
      <c r="I5" s="100">
        <f t="shared" si="0"/>
        <v>2007930</v>
      </c>
      <c r="J5" s="100">
        <f t="shared" si="0"/>
        <v>33382590</v>
      </c>
      <c r="K5" s="100">
        <f t="shared" si="0"/>
        <v>2450034</v>
      </c>
      <c r="L5" s="100">
        <f t="shared" si="0"/>
        <v>16193353</v>
      </c>
      <c r="M5" s="100">
        <f t="shared" si="0"/>
        <v>2070380</v>
      </c>
      <c r="N5" s="100">
        <f t="shared" si="0"/>
        <v>20713767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54096357</v>
      </c>
      <c r="X5" s="100">
        <f t="shared" si="0"/>
        <v>43156974</v>
      </c>
      <c r="Y5" s="100">
        <f t="shared" si="0"/>
        <v>10939383</v>
      </c>
      <c r="Z5" s="137">
        <f>+IF(X5&lt;&gt;0,+(Y5/X5)*100,0)</f>
        <v>25.347891629288004</v>
      </c>
      <c r="AA5" s="153">
        <f>SUM(AA6:AA8)</f>
        <v>86031712</v>
      </c>
    </row>
    <row r="6" spans="1:27" ht="13.5">
      <c r="A6" s="138" t="s">
        <v>75</v>
      </c>
      <c r="B6" s="136"/>
      <c r="C6" s="155"/>
      <c r="D6" s="155"/>
      <c r="E6" s="156">
        <v>23479693</v>
      </c>
      <c r="F6" s="60">
        <v>23479693</v>
      </c>
      <c r="G6" s="60">
        <v>9809814</v>
      </c>
      <c r="H6" s="60">
        <v>49422</v>
      </c>
      <c r="I6" s="60">
        <v>26080</v>
      </c>
      <c r="J6" s="60">
        <v>9885316</v>
      </c>
      <c r="K6" s="60">
        <v>43927</v>
      </c>
      <c r="L6" s="60">
        <v>8083297</v>
      </c>
      <c r="M6" s="60">
        <v>33622</v>
      </c>
      <c r="N6" s="60">
        <v>8160846</v>
      </c>
      <c r="O6" s="60"/>
      <c r="P6" s="60"/>
      <c r="Q6" s="60"/>
      <c r="R6" s="60"/>
      <c r="S6" s="60"/>
      <c r="T6" s="60"/>
      <c r="U6" s="60"/>
      <c r="V6" s="60"/>
      <c r="W6" s="60">
        <v>18046162</v>
      </c>
      <c r="X6" s="60">
        <v>11903490</v>
      </c>
      <c r="Y6" s="60">
        <v>6142672</v>
      </c>
      <c r="Z6" s="140">
        <v>51.6</v>
      </c>
      <c r="AA6" s="155">
        <v>23479693</v>
      </c>
    </row>
    <row r="7" spans="1:27" ht="13.5">
      <c r="A7" s="138" t="s">
        <v>76</v>
      </c>
      <c r="B7" s="136"/>
      <c r="C7" s="157">
        <v>160921234</v>
      </c>
      <c r="D7" s="157"/>
      <c r="E7" s="158">
        <v>46389510</v>
      </c>
      <c r="F7" s="159">
        <v>46389510</v>
      </c>
      <c r="G7" s="159">
        <v>12675139</v>
      </c>
      <c r="H7" s="159">
        <v>1729618</v>
      </c>
      <c r="I7" s="159">
        <v>1910793</v>
      </c>
      <c r="J7" s="159">
        <v>16315550</v>
      </c>
      <c r="K7" s="159">
        <v>2330952</v>
      </c>
      <c r="L7" s="159">
        <v>2266333</v>
      </c>
      <c r="M7" s="159">
        <v>1962539</v>
      </c>
      <c r="N7" s="159">
        <v>6559824</v>
      </c>
      <c r="O7" s="159"/>
      <c r="P7" s="159"/>
      <c r="Q7" s="159"/>
      <c r="R7" s="159"/>
      <c r="S7" s="159"/>
      <c r="T7" s="159"/>
      <c r="U7" s="159"/>
      <c r="V7" s="159"/>
      <c r="W7" s="159">
        <v>22875374</v>
      </c>
      <c r="X7" s="159">
        <v>22694808</v>
      </c>
      <c r="Y7" s="159">
        <v>180566</v>
      </c>
      <c r="Z7" s="141">
        <v>0.8</v>
      </c>
      <c r="AA7" s="157">
        <v>46389510</v>
      </c>
    </row>
    <row r="8" spans="1:27" ht="13.5">
      <c r="A8" s="138" t="s">
        <v>77</v>
      </c>
      <c r="B8" s="136"/>
      <c r="C8" s="155"/>
      <c r="D8" s="155"/>
      <c r="E8" s="156">
        <v>16162509</v>
      </c>
      <c r="F8" s="60">
        <v>16162509</v>
      </c>
      <c r="G8" s="60">
        <v>7042915</v>
      </c>
      <c r="H8" s="60">
        <v>67752</v>
      </c>
      <c r="I8" s="60">
        <v>71057</v>
      </c>
      <c r="J8" s="60">
        <v>7181724</v>
      </c>
      <c r="K8" s="60">
        <v>75155</v>
      </c>
      <c r="L8" s="60">
        <v>5843723</v>
      </c>
      <c r="M8" s="60">
        <v>74219</v>
      </c>
      <c r="N8" s="60">
        <v>5993097</v>
      </c>
      <c r="O8" s="60"/>
      <c r="P8" s="60"/>
      <c r="Q8" s="60"/>
      <c r="R8" s="60"/>
      <c r="S8" s="60"/>
      <c r="T8" s="60"/>
      <c r="U8" s="60"/>
      <c r="V8" s="60"/>
      <c r="W8" s="60">
        <v>13174821</v>
      </c>
      <c r="X8" s="60">
        <v>8558676</v>
      </c>
      <c r="Y8" s="60">
        <v>4616145</v>
      </c>
      <c r="Z8" s="140">
        <v>53.94</v>
      </c>
      <c r="AA8" s="155">
        <v>16162509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49150723</v>
      </c>
      <c r="F9" s="100">
        <f t="shared" si="1"/>
        <v>49150723</v>
      </c>
      <c r="G9" s="100">
        <f t="shared" si="1"/>
        <v>19086666</v>
      </c>
      <c r="H9" s="100">
        <f t="shared" si="1"/>
        <v>149848</v>
      </c>
      <c r="I9" s="100">
        <f t="shared" si="1"/>
        <v>171372</v>
      </c>
      <c r="J9" s="100">
        <f t="shared" si="1"/>
        <v>19407886</v>
      </c>
      <c r="K9" s="100">
        <f t="shared" si="1"/>
        <v>185576</v>
      </c>
      <c r="L9" s="100">
        <f t="shared" si="1"/>
        <v>16633851</v>
      </c>
      <c r="M9" s="100">
        <f t="shared" si="1"/>
        <v>822433</v>
      </c>
      <c r="N9" s="100">
        <f t="shared" si="1"/>
        <v>17641860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37049746</v>
      </c>
      <c r="X9" s="100">
        <f t="shared" si="1"/>
        <v>4828194</v>
      </c>
      <c r="Y9" s="100">
        <f t="shared" si="1"/>
        <v>32221552</v>
      </c>
      <c r="Z9" s="137">
        <f>+IF(X9&lt;&gt;0,+(Y9/X9)*100,0)</f>
        <v>667.3624133578725</v>
      </c>
      <c r="AA9" s="153">
        <f>SUM(AA10:AA14)</f>
        <v>49150723</v>
      </c>
    </row>
    <row r="10" spans="1:27" ht="13.5">
      <c r="A10" s="138" t="s">
        <v>79</v>
      </c>
      <c r="B10" s="136"/>
      <c r="C10" s="155"/>
      <c r="D10" s="155"/>
      <c r="E10" s="156">
        <v>39524789</v>
      </c>
      <c r="F10" s="60">
        <v>39524789</v>
      </c>
      <c r="G10" s="60">
        <v>15244470</v>
      </c>
      <c r="H10" s="60">
        <v>82378</v>
      </c>
      <c r="I10" s="60">
        <v>100252</v>
      </c>
      <c r="J10" s="60">
        <v>15427100</v>
      </c>
      <c r="K10" s="60">
        <v>87116</v>
      </c>
      <c r="L10" s="60">
        <v>13432905</v>
      </c>
      <c r="M10" s="60">
        <v>685753</v>
      </c>
      <c r="N10" s="60">
        <v>14205774</v>
      </c>
      <c r="O10" s="60"/>
      <c r="P10" s="60"/>
      <c r="Q10" s="60"/>
      <c r="R10" s="60"/>
      <c r="S10" s="60"/>
      <c r="T10" s="60"/>
      <c r="U10" s="60"/>
      <c r="V10" s="60"/>
      <c r="W10" s="60">
        <v>29632874</v>
      </c>
      <c r="X10" s="60"/>
      <c r="Y10" s="60">
        <v>29632874</v>
      </c>
      <c r="Z10" s="140">
        <v>0</v>
      </c>
      <c r="AA10" s="155">
        <v>39524789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4828194</v>
      </c>
      <c r="Y11" s="60">
        <v>-4828194</v>
      </c>
      <c r="Z11" s="140">
        <v>-100</v>
      </c>
      <c r="AA11" s="155"/>
    </row>
    <row r="12" spans="1:27" ht="13.5">
      <c r="A12" s="138" t="s">
        <v>81</v>
      </c>
      <c r="B12" s="136"/>
      <c r="C12" s="155"/>
      <c r="D12" s="155"/>
      <c r="E12" s="156">
        <v>9625934</v>
      </c>
      <c r="F12" s="60">
        <v>9625934</v>
      </c>
      <c r="G12" s="60">
        <v>3842196</v>
      </c>
      <c r="H12" s="60">
        <v>67470</v>
      </c>
      <c r="I12" s="60">
        <v>71120</v>
      </c>
      <c r="J12" s="60">
        <v>3980786</v>
      </c>
      <c r="K12" s="60">
        <v>98460</v>
      </c>
      <c r="L12" s="60">
        <v>3200946</v>
      </c>
      <c r="M12" s="60">
        <v>136680</v>
      </c>
      <c r="N12" s="60">
        <v>3436086</v>
      </c>
      <c r="O12" s="60"/>
      <c r="P12" s="60"/>
      <c r="Q12" s="60"/>
      <c r="R12" s="60"/>
      <c r="S12" s="60"/>
      <c r="T12" s="60"/>
      <c r="U12" s="60"/>
      <c r="V12" s="60"/>
      <c r="W12" s="60">
        <v>7416872</v>
      </c>
      <c r="X12" s="60"/>
      <c r="Y12" s="60">
        <v>7416872</v>
      </c>
      <c r="Z12" s="140">
        <v>0</v>
      </c>
      <c r="AA12" s="155">
        <v>9625934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56744660</v>
      </c>
      <c r="F15" s="100">
        <f t="shared" si="2"/>
        <v>56744660</v>
      </c>
      <c r="G15" s="100">
        <f t="shared" si="2"/>
        <v>6382544</v>
      </c>
      <c r="H15" s="100">
        <f t="shared" si="2"/>
        <v>609689</v>
      </c>
      <c r="I15" s="100">
        <f t="shared" si="2"/>
        <v>1926226</v>
      </c>
      <c r="J15" s="100">
        <f t="shared" si="2"/>
        <v>8918459</v>
      </c>
      <c r="K15" s="100">
        <f t="shared" si="2"/>
        <v>2845895</v>
      </c>
      <c r="L15" s="100">
        <f t="shared" si="2"/>
        <v>3562881</v>
      </c>
      <c r="M15" s="100">
        <f t="shared" si="2"/>
        <v>2645846</v>
      </c>
      <c r="N15" s="100">
        <f t="shared" si="2"/>
        <v>9054622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17973081</v>
      </c>
      <c r="X15" s="100">
        <f t="shared" si="2"/>
        <v>6192726</v>
      </c>
      <c r="Y15" s="100">
        <f t="shared" si="2"/>
        <v>11780355</v>
      </c>
      <c r="Z15" s="137">
        <f>+IF(X15&lt;&gt;0,+(Y15/X15)*100,0)</f>
        <v>190.22890726959338</v>
      </c>
      <c r="AA15" s="153">
        <f>SUM(AA16:AA18)</f>
        <v>56744660</v>
      </c>
    </row>
    <row r="16" spans="1:27" ht="13.5">
      <c r="A16" s="138" t="s">
        <v>85</v>
      </c>
      <c r="B16" s="136"/>
      <c r="C16" s="155"/>
      <c r="D16" s="155"/>
      <c r="E16" s="156">
        <v>2215051</v>
      </c>
      <c r="F16" s="60">
        <v>2215051</v>
      </c>
      <c r="G16" s="60">
        <v>463507</v>
      </c>
      <c r="H16" s="60">
        <v>2049</v>
      </c>
      <c r="I16" s="60"/>
      <c r="J16" s="60">
        <v>465556</v>
      </c>
      <c r="K16" s="60">
        <v>735</v>
      </c>
      <c r="L16" s="60">
        <v>384006</v>
      </c>
      <c r="M16" s="60">
        <v>2320</v>
      </c>
      <c r="N16" s="60">
        <v>387061</v>
      </c>
      <c r="O16" s="60"/>
      <c r="P16" s="60"/>
      <c r="Q16" s="60"/>
      <c r="R16" s="60"/>
      <c r="S16" s="60"/>
      <c r="T16" s="60"/>
      <c r="U16" s="60"/>
      <c r="V16" s="60"/>
      <c r="W16" s="60">
        <v>852617</v>
      </c>
      <c r="X16" s="60">
        <v>1182528</v>
      </c>
      <c r="Y16" s="60">
        <v>-329911</v>
      </c>
      <c r="Z16" s="140">
        <v>-27.9</v>
      </c>
      <c r="AA16" s="155">
        <v>2215051</v>
      </c>
    </row>
    <row r="17" spans="1:27" ht="13.5">
      <c r="A17" s="138" t="s">
        <v>86</v>
      </c>
      <c r="B17" s="136"/>
      <c r="C17" s="155"/>
      <c r="D17" s="155"/>
      <c r="E17" s="156">
        <v>54529609</v>
      </c>
      <c r="F17" s="60">
        <v>54529609</v>
      </c>
      <c r="G17" s="60">
        <v>5919037</v>
      </c>
      <c r="H17" s="60">
        <v>607640</v>
      </c>
      <c r="I17" s="60">
        <v>1926226</v>
      </c>
      <c r="J17" s="60">
        <v>8452903</v>
      </c>
      <c r="K17" s="60">
        <v>2845160</v>
      </c>
      <c r="L17" s="60">
        <v>3178875</v>
      </c>
      <c r="M17" s="60">
        <v>2643526</v>
      </c>
      <c r="N17" s="60">
        <v>8667561</v>
      </c>
      <c r="O17" s="60"/>
      <c r="P17" s="60"/>
      <c r="Q17" s="60"/>
      <c r="R17" s="60"/>
      <c r="S17" s="60"/>
      <c r="T17" s="60"/>
      <c r="U17" s="60"/>
      <c r="V17" s="60"/>
      <c r="W17" s="60">
        <v>17120464</v>
      </c>
      <c r="X17" s="60">
        <v>5010198</v>
      </c>
      <c r="Y17" s="60">
        <v>12110266</v>
      </c>
      <c r="Z17" s="140">
        <v>241.71</v>
      </c>
      <c r="AA17" s="155">
        <v>54529609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11358747</v>
      </c>
      <c r="F19" s="100">
        <f t="shared" si="3"/>
        <v>11358747</v>
      </c>
      <c r="G19" s="100">
        <f t="shared" si="3"/>
        <v>2433112</v>
      </c>
      <c r="H19" s="100">
        <f t="shared" si="3"/>
        <v>391551</v>
      </c>
      <c r="I19" s="100">
        <f t="shared" si="3"/>
        <v>342431</v>
      </c>
      <c r="J19" s="100">
        <f t="shared" si="3"/>
        <v>3167094</v>
      </c>
      <c r="K19" s="100">
        <f t="shared" si="3"/>
        <v>390062</v>
      </c>
      <c r="L19" s="100">
        <f t="shared" si="3"/>
        <v>2077994</v>
      </c>
      <c r="M19" s="100">
        <f t="shared" si="3"/>
        <v>388946</v>
      </c>
      <c r="N19" s="100">
        <f t="shared" si="3"/>
        <v>2857002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6024096</v>
      </c>
      <c r="X19" s="100">
        <f t="shared" si="3"/>
        <v>5496156</v>
      </c>
      <c r="Y19" s="100">
        <f t="shared" si="3"/>
        <v>527940</v>
      </c>
      <c r="Z19" s="137">
        <f>+IF(X19&lt;&gt;0,+(Y19/X19)*100,0)</f>
        <v>9.605622547831612</v>
      </c>
      <c r="AA19" s="153">
        <f>SUM(AA20:AA23)</f>
        <v>11358747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11358747</v>
      </c>
      <c r="F23" s="60">
        <v>11358747</v>
      </c>
      <c r="G23" s="60">
        <v>2433112</v>
      </c>
      <c r="H23" s="60">
        <v>391551</v>
      </c>
      <c r="I23" s="60">
        <v>342431</v>
      </c>
      <c r="J23" s="60">
        <v>3167094</v>
      </c>
      <c r="K23" s="60">
        <v>390062</v>
      </c>
      <c r="L23" s="60">
        <v>2077994</v>
      </c>
      <c r="M23" s="60">
        <v>388946</v>
      </c>
      <c r="N23" s="60">
        <v>2857002</v>
      </c>
      <c r="O23" s="60"/>
      <c r="P23" s="60"/>
      <c r="Q23" s="60"/>
      <c r="R23" s="60"/>
      <c r="S23" s="60"/>
      <c r="T23" s="60"/>
      <c r="U23" s="60"/>
      <c r="V23" s="60"/>
      <c r="W23" s="60">
        <v>6024096</v>
      </c>
      <c r="X23" s="60">
        <v>5496156</v>
      </c>
      <c r="Y23" s="60">
        <v>527940</v>
      </c>
      <c r="Z23" s="140">
        <v>9.61</v>
      </c>
      <c r="AA23" s="155">
        <v>11358747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160921234</v>
      </c>
      <c r="D25" s="168">
        <f>+D5+D9+D15+D19+D24</f>
        <v>0</v>
      </c>
      <c r="E25" s="169">
        <f t="shared" si="4"/>
        <v>203285842</v>
      </c>
      <c r="F25" s="73">
        <f t="shared" si="4"/>
        <v>203285842</v>
      </c>
      <c r="G25" s="73">
        <f t="shared" si="4"/>
        <v>57430190</v>
      </c>
      <c r="H25" s="73">
        <f t="shared" si="4"/>
        <v>2997880</v>
      </c>
      <c r="I25" s="73">
        <f t="shared" si="4"/>
        <v>4447959</v>
      </c>
      <c r="J25" s="73">
        <f t="shared" si="4"/>
        <v>64876029</v>
      </c>
      <c r="K25" s="73">
        <f t="shared" si="4"/>
        <v>5871567</v>
      </c>
      <c r="L25" s="73">
        <f t="shared" si="4"/>
        <v>38468079</v>
      </c>
      <c r="M25" s="73">
        <f t="shared" si="4"/>
        <v>5927605</v>
      </c>
      <c r="N25" s="73">
        <f t="shared" si="4"/>
        <v>50267251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115143280</v>
      </c>
      <c r="X25" s="73">
        <f t="shared" si="4"/>
        <v>59674050</v>
      </c>
      <c r="Y25" s="73">
        <f t="shared" si="4"/>
        <v>55469230</v>
      </c>
      <c r="Z25" s="170">
        <f>+IF(X25&lt;&gt;0,+(Y25/X25)*100,0)</f>
        <v>92.95368757441467</v>
      </c>
      <c r="AA25" s="168">
        <f>+AA5+AA9+AA15+AA19+AA24</f>
        <v>203285842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134884198</v>
      </c>
      <c r="D28" s="153">
        <f>SUM(D29:D31)</f>
        <v>0</v>
      </c>
      <c r="E28" s="154">
        <f t="shared" si="5"/>
        <v>68337984</v>
      </c>
      <c r="F28" s="100">
        <f t="shared" si="5"/>
        <v>68337984</v>
      </c>
      <c r="G28" s="100">
        <f t="shared" si="5"/>
        <v>4436659</v>
      </c>
      <c r="H28" s="100">
        <f t="shared" si="5"/>
        <v>3590414</v>
      </c>
      <c r="I28" s="100">
        <f t="shared" si="5"/>
        <v>4604763</v>
      </c>
      <c r="J28" s="100">
        <f t="shared" si="5"/>
        <v>12631836</v>
      </c>
      <c r="K28" s="100">
        <f t="shared" si="5"/>
        <v>4583144</v>
      </c>
      <c r="L28" s="100">
        <f t="shared" si="5"/>
        <v>4919218</v>
      </c>
      <c r="M28" s="100">
        <f t="shared" si="5"/>
        <v>4053415</v>
      </c>
      <c r="N28" s="100">
        <f t="shared" si="5"/>
        <v>13555777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26187613</v>
      </c>
      <c r="X28" s="100">
        <f t="shared" si="5"/>
        <v>34353726</v>
      </c>
      <c r="Y28" s="100">
        <f t="shared" si="5"/>
        <v>-8166113</v>
      </c>
      <c r="Z28" s="137">
        <f>+IF(X28&lt;&gt;0,+(Y28/X28)*100,0)</f>
        <v>-23.770676287049618</v>
      </c>
      <c r="AA28" s="153">
        <f>SUM(AA29:AA31)</f>
        <v>68337984</v>
      </c>
    </row>
    <row r="29" spans="1:27" ht="13.5">
      <c r="A29" s="138" t="s">
        <v>75</v>
      </c>
      <c r="B29" s="136"/>
      <c r="C29" s="155">
        <v>9811181</v>
      </c>
      <c r="D29" s="155"/>
      <c r="E29" s="156">
        <v>23034248</v>
      </c>
      <c r="F29" s="60">
        <v>23034248</v>
      </c>
      <c r="G29" s="60">
        <v>1673630</v>
      </c>
      <c r="H29" s="60">
        <v>1619004</v>
      </c>
      <c r="I29" s="60">
        <v>1983200</v>
      </c>
      <c r="J29" s="60">
        <v>5275834</v>
      </c>
      <c r="K29" s="60">
        <v>2291362</v>
      </c>
      <c r="L29" s="60">
        <v>1984754</v>
      </c>
      <c r="M29" s="60">
        <v>2095446</v>
      </c>
      <c r="N29" s="60">
        <v>6371562</v>
      </c>
      <c r="O29" s="60"/>
      <c r="P29" s="60"/>
      <c r="Q29" s="60"/>
      <c r="R29" s="60"/>
      <c r="S29" s="60"/>
      <c r="T29" s="60"/>
      <c r="U29" s="60"/>
      <c r="V29" s="60"/>
      <c r="W29" s="60">
        <v>11647396</v>
      </c>
      <c r="X29" s="60">
        <v>11900988</v>
      </c>
      <c r="Y29" s="60">
        <v>-253592</v>
      </c>
      <c r="Z29" s="140">
        <v>-2.13</v>
      </c>
      <c r="AA29" s="155">
        <v>23034248</v>
      </c>
    </row>
    <row r="30" spans="1:27" ht="13.5">
      <c r="A30" s="138" t="s">
        <v>76</v>
      </c>
      <c r="B30" s="136"/>
      <c r="C30" s="157">
        <v>95342524</v>
      </c>
      <c r="D30" s="157"/>
      <c r="E30" s="158">
        <v>28841228</v>
      </c>
      <c r="F30" s="159">
        <v>28841228</v>
      </c>
      <c r="G30" s="159">
        <v>831356</v>
      </c>
      <c r="H30" s="159">
        <v>701906</v>
      </c>
      <c r="I30" s="159">
        <v>1246498</v>
      </c>
      <c r="J30" s="159">
        <v>2779760</v>
      </c>
      <c r="K30" s="159">
        <v>1028222</v>
      </c>
      <c r="L30" s="159">
        <v>1689763</v>
      </c>
      <c r="M30" s="159">
        <v>694237</v>
      </c>
      <c r="N30" s="159">
        <v>3412222</v>
      </c>
      <c r="O30" s="159"/>
      <c r="P30" s="159"/>
      <c r="Q30" s="159"/>
      <c r="R30" s="159"/>
      <c r="S30" s="159"/>
      <c r="T30" s="159"/>
      <c r="U30" s="159"/>
      <c r="V30" s="159"/>
      <c r="W30" s="159">
        <v>6191982</v>
      </c>
      <c r="X30" s="159">
        <v>14094066</v>
      </c>
      <c r="Y30" s="159">
        <v>-7902084</v>
      </c>
      <c r="Z30" s="141">
        <v>-56.07</v>
      </c>
      <c r="AA30" s="157">
        <v>28841228</v>
      </c>
    </row>
    <row r="31" spans="1:27" ht="13.5">
      <c r="A31" s="138" t="s">
        <v>77</v>
      </c>
      <c r="B31" s="136"/>
      <c r="C31" s="155">
        <v>29730493</v>
      </c>
      <c r="D31" s="155"/>
      <c r="E31" s="156">
        <v>16462508</v>
      </c>
      <c r="F31" s="60">
        <v>16462508</v>
      </c>
      <c r="G31" s="60">
        <v>1931673</v>
      </c>
      <c r="H31" s="60">
        <v>1269504</v>
      </c>
      <c r="I31" s="60">
        <v>1375065</v>
      </c>
      <c r="J31" s="60">
        <v>4576242</v>
      </c>
      <c r="K31" s="60">
        <v>1263560</v>
      </c>
      <c r="L31" s="60">
        <v>1244701</v>
      </c>
      <c r="M31" s="60">
        <v>1263732</v>
      </c>
      <c r="N31" s="60">
        <v>3771993</v>
      </c>
      <c r="O31" s="60"/>
      <c r="P31" s="60"/>
      <c r="Q31" s="60"/>
      <c r="R31" s="60"/>
      <c r="S31" s="60"/>
      <c r="T31" s="60"/>
      <c r="U31" s="60"/>
      <c r="V31" s="60"/>
      <c r="W31" s="60">
        <v>8348235</v>
      </c>
      <c r="X31" s="60">
        <v>8358672</v>
      </c>
      <c r="Y31" s="60">
        <v>-10437</v>
      </c>
      <c r="Z31" s="140">
        <v>-0.12</v>
      </c>
      <c r="AA31" s="155">
        <v>16462508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49092394</v>
      </c>
      <c r="F32" s="100">
        <f t="shared" si="6"/>
        <v>49092394</v>
      </c>
      <c r="G32" s="100">
        <f t="shared" si="6"/>
        <v>1489294</v>
      </c>
      <c r="H32" s="100">
        <f t="shared" si="6"/>
        <v>2389396</v>
      </c>
      <c r="I32" s="100">
        <f t="shared" si="6"/>
        <v>3478774</v>
      </c>
      <c r="J32" s="100">
        <f t="shared" si="6"/>
        <v>7357464</v>
      </c>
      <c r="K32" s="100">
        <f t="shared" si="6"/>
        <v>2053133</v>
      </c>
      <c r="L32" s="100">
        <f t="shared" si="6"/>
        <v>2679376</v>
      </c>
      <c r="M32" s="100">
        <f t="shared" si="6"/>
        <v>3995817</v>
      </c>
      <c r="N32" s="100">
        <f t="shared" si="6"/>
        <v>8728326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16085790</v>
      </c>
      <c r="X32" s="100">
        <f t="shared" si="6"/>
        <v>22937226</v>
      </c>
      <c r="Y32" s="100">
        <f t="shared" si="6"/>
        <v>-6851436</v>
      </c>
      <c r="Z32" s="137">
        <f>+IF(X32&lt;&gt;0,+(Y32/X32)*100,0)</f>
        <v>-29.870377525163676</v>
      </c>
      <c r="AA32" s="153">
        <f>SUM(AA33:AA37)</f>
        <v>49092394</v>
      </c>
    </row>
    <row r="33" spans="1:27" ht="13.5">
      <c r="A33" s="138" t="s">
        <v>79</v>
      </c>
      <c r="B33" s="136"/>
      <c r="C33" s="155"/>
      <c r="D33" s="155"/>
      <c r="E33" s="156">
        <v>39761270</v>
      </c>
      <c r="F33" s="60">
        <v>39761270</v>
      </c>
      <c r="G33" s="60">
        <v>1395704</v>
      </c>
      <c r="H33" s="60">
        <v>1850708</v>
      </c>
      <c r="I33" s="60">
        <v>2953676</v>
      </c>
      <c r="J33" s="60">
        <v>6200088</v>
      </c>
      <c r="K33" s="60">
        <v>1608514</v>
      </c>
      <c r="L33" s="60">
        <v>2255940</v>
      </c>
      <c r="M33" s="60">
        <v>3497704</v>
      </c>
      <c r="N33" s="60">
        <v>7362158</v>
      </c>
      <c r="O33" s="60"/>
      <c r="P33" s="60"/>
      <c r="Q33" s="60"/>
      <c r="R33" s="60"/>
      <c r="S33" s="60"/>
      <c r="T33" s="60"/>
      <c r="U33" s="60"/>
      <c r="V33" s="60"/>
      <c r="W33" s="60">
        <v>13562246</v>
      </c>
      <c r="X33" s="60">
        <v>18476868</v>
      </c>
      <c r="Y33" s="60">
        <v>-4914622</v>
      </c>
      <c r="Z33" s="140">
        <v>-26.6</v>
      </c>
      <c r="AA33" s="155">
        <v>39761270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9331124</v>
      </c>
      <c r="F35" s="60">
        <v>9331124</v>
      </c>
      <c r="G35" s="60">
        <v>93590</v>
      </c>
      <c r="H35" s="60">
        <v>538688</v>
      </c>
      <c r="I35" s="60">
        <v>525098</v>
      </c>
      <c r="J35" s="60">
        <v>1157376</v>
      </c>
      <c r="K35" s="60">
        <v>444619</v>
      </c>
      <c r="L35" s="60">
        <v>423436</v>
      </c>
      <c r="M35" s="60">
        <v>498113</v>
      </c>
      <c r="N35" s="60">
        <v>1366168</v>
      </c>
      <c r="O35" s="60"/>
      <c r="P35" s="60"/>
      <c r="Q35" s="60"/>
      <c r="R35" s="60"/>
      <c r="S35" s="60"/>
      <c r="T35" s="60"/>
      <c r="U35" s="60"/>
      <c r="V35" s="60"/>
      <c r="W35" s="60">
        <v>2523544</v>
      </c>
      <c r="X35" s="60">
        <v>4460358</v>
      </c>
      <c r="Y35" s="60">
        <v>-1936814</v>
      </c>
      <c r="Z35" s="140">
        <v>-43.42</v>
      </c>
      <c r="AA35" s="155">
        <v>9331124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10063317</v>
      </c>
      <c r="D38" s="153">
        <f>SUM(D39:D41)</f>
        <v>0</v>
      </c>
      <c r="E38" s="154">
        <f t="shared" si="7"/>
        <v>8076903</v>
      </c>
      <c r="F38" s="100">
        <f t="shared" si="7"/>
        <v>8076903</v>
      </c>
      <c r="G38" s="100">
        <f t="shared" si="7"/>
        <v>300075</v>
      </c>
      <c r="H38" s="100">
        <f t="shared" si="7"/>
        <v>410039</v>
      </c>
      <c r="I38" s="100">
        <f t="shared" si="7"/>
        <v>405131</v>
      </c>
      <c r="J38" s="100">
        <f t="shared" si="7"/>
        <v>1115245</v>
      </c>
      <c r="K38" s="100">
        <f t="shared" si="7"/>
        <v>364964</v>
      </c>
      <c r="L38" s="100">
        <f t="shared" si="7"/>
        <v>1023074</v>
      </c>
      <c r="M38" s="100">
        <f t="shared" si="7"/>
        <v>1278068</v>
      </c>
      <c r="N38" s="100">
        <f t="shared" si="7"/>
        <v>2666106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3781351</v>
      </c>
      <c r="X38" s="100">
        <f t="shared" si="7"/>
        <v>7348776</v>
      </c>
      <c r="Y38" s="100">
        <f t="shared" si="7"/>
        <v>-3567425</v>
      </c>
      <c r="Z38" s="137">
        <f>+IF(X38&lt;&gt;0,+(Y38/X38)*100,0)</f>
        <v>-48.54447869958208</v>
      </c>
      <c r="AA38" s="153">
        <f>SUM(AA39:AA41)</f>
        <v>8076903</v>
      </c>
    </row>
    <row r="39" spans="1:27" ht="13.5">
      <c r="A39" s="138" t="s">
        <v>85</v>
      </c>
      <c r="B39" s="136"/>
      <c r="C39" s="155"/>
      <c r="D39" s="155"/>
      <c r="E39" s="156">
        <v>2215051</v>
      </c>
      <c r="F39" s="60">
        <v>2215051</v>
      </c>
      <c r="G39" s="60">
        <v>103365</v>
      </c>
      <c r="H39" s="60">
        <v>4995</v>
      </c>
      <c r="I39" s="60">
        <v>125836</v>
      </c>
      <c r="J39" s="60">
        <v>234196</v>
      </c>
      <c r="K39" s="60">
        <v>128291</v>
      </c>
      <c r="L39" s="60">
        <v>148431</v>
      </c>
      <c r="M39" s="60">
        <v>124074</v>
      </c>
      <c r="N39" s="60">
        <v>400796</v>
      </c>
      <c r="O39" s="60"/>
      <c r="P39" s="60"/>
      <c r="Q39" s="60"/>
      <c r="R39" s="60"/>
      <c r="S39" s="60"/>
      <c r="T39" s="60"/>
      <c r="U39" s="60"/>
      <c r="V39" s="60"/>
      <c r="W39" s="60">
        <v>634992</v>
      </c>
      <c r="X39" s="60">
        <v>1182528</v>
      </c>
      <c r="Y39" s="60">
        <v>-547536</v>
      </c>
      <c r="Z39" s="140">
        <v>-46.3</v>
      </c>
      <c r="AA39" s="155">
        <v>2215051</v>
      </c>
    </row>
    <row r="40" spans="1:27" ht="13.5">
      <c r="A40" s="138" t="s">
        <v>86</v>
      </c>
      <c r="B40" s="136"/>
      <c r="C40" s="155">
        <v>10063317</v>
      </c>
      <c r="D40" s="155"/>
      <c r="E40" s="156">
        <v>5861852</v>
      </c>
      <c r="F40" s="60">
        <v>5861852</v>
      </c>
      <c r="G40" s="60">
        <v>196710</v>
      </c>
      <c r="H40" s="60">
        <v>405044</v>
      </c>
      <c r="I40" s="60">
        <v>279295</v>
      </c>
      <c r="J40" s="60">
        <v>881049</v>
      </c>
      <c r="K40" s="60">
        <v>236673</v>
      </c>
      <c r="L40" s="60">
        <v>874643</v>
      </c>
      <c r="M40" s="60">
        <v>1153994</v>
      </c>
      <c r="N40" s="60">
        <v>2265310</v>
      </c>
      <c r="O40" s="60"/>
      <c r="P40" s="60"/>
      <c r="Q40" s="60"/>
      <c r="R40" s="60"/>
      <c r="S40" s="60"/>
      <c r="T40" s="60"/>
      <c r="U40" s="60"/>
      <c r="V40" s="60"/>
      <c r="W40" s="60">
        <v>3146359</v>
      </c>
      <c r="X40" s="60">
        <v>6166248</v>
      </c>
      <c r="Y40" s="60">
        <v>-3019889</v>
      </c>
      <c r="Z40" s="140">
        <v>-48.97</v>
      </c>
      <c r="AA40" s="155">
        <v>5861852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9458147</v>
      </c>
      <c r="F42" s="100">
        <f t="shared" si="8"/>
        <v>9458147</v>
      </c>
      <c r="G42" s="100">
        <f t="shared" si="8"/>
        <v>481963</v>
      </c>
      <c r="H42" s="100">
        <f t="shared" si="8"/>
        <v>1415960</v>
      </c>
      <c r="I42" s="100">
        <f t="shared" si="8"/>
        <v>536867</v>
      </c>
      <c r="J42" s="100">
        <f t="shared" si="8"/>
        <v>2434790</v>
      </c>
      <c r="K42" s="100">
        <f t="shared" si="8"/>
        <v>512194</v>
      </c>
      <c r="L42" s="100">
        <f t="shared" si="8"/>
        <v>638999</v>
      </c>
      <c r="M42" s="100">
        <f t="shared" si="8"/>
        <v>585686</v>
      </c>
      <c r="N42" s="100">
        <f t="shared" si="8"/>
        <v>1736879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4171669</v>
      </c>
      <c r="X42" s="100">
        <f t="shared" si="8"/>
        <v>4984476</v>
      </c>
      <c r="Y42" s="100">
        <f t="shared" si="8"/>
        <v>-812807</v>
      </c>
      <c r="Z42" s="137">
        <f>+IF(X42&lt;&gt;0,+(Y42/X42)*100,0)</f>
        <v>-16.306769257189725</v>
      </c>
      <c r="AA42" s="153">
        <f>SUM(AA43:AA46)</f>
        <v>9458147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9458147</v>
      </c>
      <c r="F46" s="60">
        <v>9458147</v>
      </c>
      <c r="G46" s="60">
        <v>481963</v>
      </c>
      <c r="H46" s="60">
        <v>1415960</v>
      </c>
      <c r="I46" s="60">
        <v>536867</v>
      </c>
      <c r="J46" s="60">
        <v>2434790</v>
      </c>
      <c r="K46" s="60">
        <v>512194</v>
      </c>
      <c r="L46" s="60">
        <v>638999</v>
      </c>
      <c r="M46" s="60">
        <v>585686</v>
      </c>
      <c r="N46" s="60">
        <v>1736879</v>
      </c>
      <c r="O46" s="60"/>
      <c r="P46" s="60"/>
      <c r="Q46" s="60"/>
      <c r="R46" s="60"/>
      <c r="S46" s="60"/>
      <c r="T46" s="60"/>
      <c r="U46" s="60"/>
      <c r="V46" s="60"/>
      <c r="W46" s="60">
        <v>4171669</v>
      </c>
      <c r="X46" s="60">
        <v>4984476</v>
      </c>
      <c r="Y46" s="60">
        <v>-812807</v>
      </c>
      <c r="Z46" s="140">
        <v>-16.31</v>
      </c>
      <c r="AA46" s="155">
        <v>9458147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144947515</v>
      </c>
      <c r="D48" s="168">
        <f>+D28+D32+D38+D42+D47</f>
        <v>0</v>
      </c>
      <c r="E48" s="169">
        <f t="shared" si="9"/>
        <v>134965428</v>
      </c>
      <c r="F48" s="73">
        <f t="shared" si="9"/>
        <v>134965428</v>
      </c>
      <c r="G48" s="73">
        <f t="shared" si="9"/>
        <v>6707991</v>
      </c>
      <c r="H48" s="73">
        <f t="shared" si="9"/>
        <v>7805809</v>
      </c>
      <c r="I48" s="73">
        <f t="shared" si="9"/>
        <v>9025535</v>
      </c>
      <c r="J48" s="73">
        <f t="shared" si="9"/>
        <v>23539335</v>
      </c>
      <c r="K48" s="73">
        <f t="shared" si="9"/>
        <v>7513435</v>
      </c>
      <c r="L48" s="73">
        <f t="shared" si="9"/>
        <v>9260667</v>
      </c>
      <c r="M48" s="73">
        <f t="shared" si="9"/>
        <v>9912986</v>
      </c>
      <c r="N48" s="73">
        <f t="shared" si="9"/>
        <v>26687088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50226423</v>
      </c>
      <c r="X48" s="73">
        <f t="shared" si="9"/>
        <v>69624204</v>
      </c>
      <c r="Y48" s="73">
        <f t="shared" si="9"/>
        <v>-19397781</v>
      </c>
      <c r="Z48" s="170">
        <f>+IF(X48&lt;&gt;0,+(Y48/X48)*100,0)</f>
        <v>-27.86068620619347</v>
      </c>
      <c r="AA48" s="168">
        <f>+AA28+AA32+AA38+AA42+AA47</f>
        <v>134965428</v>
      </c>
    </row>
    <row r="49" spans="1:27" ht="13.5">
      <c r="A49" s="148" t="s">
        <v>49</v>
      </c>
      <c r="B49" s="149"/>
      <c r="C49" s="171">
        <f aca="true" t="shared" si="10" ref="C49:Y49">+C25-C48</f>
        <v>15973719</v>
      </c>
      <c r="D49" s="171">
        <f>+D25-D48</f>
        <v>0</v>
      </c>
      <c r="E49" s="172">
        <f t="shared" si="10"/>
        <v>68320414</v>
      </c>
      <c r="F49" s="173">
        <f t="shared" si="10"/>
        <v>68320414</v>
      </c>
      <c r="G49" s="173">
        <f t="shared" si="10"/>
        <v>50722199</v>
      </c>
      <c r="H49" s="173">
        <f t="shared" si="10"/>
        <v>-4807929</v>
      </c>
      <c r="I49" s="173">
        <f t="shared" si="10"/>
        <v>-4577576</v>
      </c>
      <c r="J49" s="173">
        <f t="shared" si="10"/>
        <v>41336694</v>
      </c>
      <c r="K49" s="173">
        <f t="shared" si="10"/>
        <v>-1641868</v>
      </c>
      <c r="L49" s="173">
        <f t="shared" si="10"/>
        <v>29207412</v>
      </c>
      <c r="M49" s="173">
        <f t="shared" si="10"/>
        <v>-3985381</v>
      </c>
      <c r="N49" s="173">
        <f t="shared" si="10"/>
        <v>23580163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64916857</v>
      </c>
      <c r="X49" s="173">
        <f>IF(F25=F48,0,X25-X48)</f>
        <v>-9950154</v>
      </c>
      <c r="Y49" s="173">
        <f t="shared" si="10"/>
        <v>74867011</v>
      </c>
      <c r="Z49" s="174">
        <f>+IF(X49&lt;&gt;0,+(Y49/X49)*100,0)</f>
        <v>-752.42062585162</v>
      </c>
      <c r="AA49" s="171">
        <f>+AA25-AA48</f>
        <v>68320414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12904241</v>
      </c>
      <c r="D5" s="155">
        <v>0</v>
      </c>
      <c r="E5" s="156">
        <v>33210938</v>
      </c>
      <c r="F5" s="60">
        <v>33210938</v>
      </c>
      <c r="G5" s="60">
        <v>11877416</v>
      </c>
      <c r="H5" s="60">
        <v>935876</v>
      </c>
      <c r="I5" s="60">
        <v>936431</v>
      </c>
      <c r="J5" s="60">
        <v>13749723</v>
      </c>
      <c r="K5" s="60">
        <v>763080</v>
      </c>
      <c r="L5" s="60">
        <v>938306</v>
      </c>
      <c r="M5" s="60">
        <v>937988</v>
      </c>
      <c r="N5" s="60">
        <v>2639374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16389097</v>
      </c>
      <c r="X5" s="60">
        <v>16105470</v>
      </c>
      <c r="Y5" s="60">
        <v>283627</v>
      </c>
      <c r="Z5" s="140">
        <v>1.76</v>
      </c>
      <c r="AA5" s="155">
        <v>33210938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5079854</v>
      </c>
      <c r="F10" s="54">
        <v>5079854</v>
      </c>
      <c r="G10" s="54">
        <v>392434</v>
      </c>
      <c r="H10" s="54">
        <v>391551</v>
      </c>
      <c r="I10" s="54">
        <v>342431</v>
      </c>
      <c r="J10" s="54">
        <v>1126416</v>
      </c>
      <c r="K10" s="54">
        <v>389536</v>
      </c>
      <c r="L10" s="54">
        <v>387768</v>
      </c>
      <c r="M10" s="54">
        <v>388946</v>
      </c>
      <c r="N10" s="54">
        <v>1166250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2292666</v>
      </c>
      <c r="X10" s="54">
        <v>2039928</v>
      </c>
      <c r="Y10" s="54">
        <v>252738</v>
      </c>
      <c r="Z10" s="184">
        <v>12.39</v>
      </c>
      <c r="AA10" s="130">
        <v>5079854</v>
      </c>
    </row>
    <row r="11" spans="1:27" ht="13.5">
      <c r="A11" s="183" t="s">
        <v>107</v>
      </c>
      <c r="B11" s="185"/>
      <c r="C11" s="155">
        <v>3389418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765640</v>
      </c>
      <c r="D12" s="155">
        <v>0</v>
      </c>
      <c r="E12" s="156">
        <v>1026740</v>
      </c>
      <c r="F12" s="60">
        <v>1026740</v>
      </c>
      <c r="G12" s="60">
        <v>68396</v>
      </c>
      <c r="H12" s="60">
        <v>67752</v>
      </c>
      <c r="I12" s="60">
        <v>71057</v>
      </c>
      <c r="J12" s="60">
        <v>207205</v>
      </c>
      <c r="K12" s="60">
        <v>75155</v>
      </c>
      <c r="L12" s="60">
        <v>65471</v>
      </c>
      <c r="M12" s="60">
        <v>74219</v>
      </c>
      <c r="N12" s="60">
        <v>214845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422050</v>
      </c>
      <c r="X12" s="60">
        <v>513372</v>
      </c>
      <c r="Y12" s="60">
        <v>-91322</v>
      </c>
      <c r="Z12" s="140">
        <v>-17.79</v>
      </c>
      <c r="AA12" s="155">
        <v>1026740</v>
      </c>
    </row>
    <row r="13" spans="1:27" ht="13.5">
      <c r="A13" s="181" t="s">
        <v>109</v>
      </c>
      <c r="B13" s="185"/>
      <c r="C13" s="155">
        <v>2011226</v>
      </c>
      <c r="D13" s="155">
        <v>0</v>
      </c>
      <c r="E13" s="156">
        <v>3983000</v>
      </c>
      <c r="F13" s="60">
        <v>3983000</v>
      </c>
      <c r="G13" s="60">
        <v>44487</v>
      </c>
      <c r="H13" s="60">
        <v>122426</v>
      </c>
      <c r="I13" s="60">
        <v>135013</v>
      </c>
      <c r="J13" s="60">
        <v>301926</v>
      </c>
      <c r="K13" s="60">
        <v>181665</v>
      </c>
      <c r="L13" s="60">
        <v>201576</v>
      </c>
      <c r="M13" s="60">
        <v>119498</v>
      </c>
      <c r="N13" s="60">
        <v>502739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804665</v>
      </c>
      <c r="X13" s="60">
        <v>1991550</v>
      </c>
      <c r="Y13" s="60">
        <v>-1186885</v>
      </c>
      <c r="Z13" s="140">
        <v>-59.6</v>
      </c>
      <c r="AA13" s="155">
        <v>3983000</v>
      </c>
    </row>
    <row r="14" spans="1:27" ht="13.5">
      <c r="A14" s="181" t="s">
        <v>110</v>
      </c>
      <c r="B14" s="185"/>
      <c r="C14" s="155">
        <v>6446946</v>
      </c>
      <c r="D14" s="155">
        <v>0</v>
      </c>
      <c r="E14" s="156">
        <v>6356815</v>
      </c>
      <c r="F14" s="60">
        <v>6356815</v>
      </c>
      <c r="G14" s="60">
        <v>551399</v>
      </c>
      <c r="H14" s="60">
        <v>580928</v>
      </c>
      <c r="I14" s="60">
        <v>587745</v>
      </c>
      <c r="J14" s="60">
        <v>1720072</v>
      </c>
      <c r="K14" s="60">
        <v>861899</v>
      </c>
      <c r="L14" s="60">
        <v>673442</v>
      </c>
      <c r="M14" s="60">
        <v>0</v>
      </c>
      <c r="N14" s="60">
        <v>1535341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3255413</v>
      </c>
      <c r="X14" s="60">
        <v>3178410</v>
      </c>
      <c r="Y14" s="60">
        <v>77003</v>
      </c>
      <c r="Z14" s="140">
        <v>2.42</v>
      </c>
      <c r="AA14" s="155">
        <v>6356815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1199370</v>
      </c>
      <c r="D16" s="155">
        <v>0</v>
      </c>
      <c r="E16" s="156">
        <v>296378</v>
      </c>
      <c r="F16" s="60">
        <v>296378</v>
      </c>
      <c r="G16" s="60">
        <v>14607</v>
      </c>
      <c r="H16" s="60">
        <v>12200</v>
      </c>
      <c r="I16" s="60">
        <v>16008</v>
      </c>
      <c r="J16" s="60">
        <v>42815</v>
      </c>
      <c r="K16" s="60">
        <v>13369</v>
      </c>
      <c r="L16" s="60">
        <v>21672</v>
      </c>
      <c r="M16" s="60">
        <v>9200</v>
      </c>
      <c r="N16" s="60">
        <v>44241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87056</v>
      </c>
      <c r="X16" s="60">
        <v>148188</v>
      </c>
      <c r="Y16" s="60">
        <v>-61132</v>
      </c>
      <c r="Z16" s="140">
        <v>-41.25</v>
      </c>
      <c r="AA16" s="155">
        <v>296378</v>
      </c>
    </row>
    <row r="17" spans="1:27" ht="13.5">
      <c r="A17" s="181" t="s">
        <v>113</v>
      </c>
      <c r="B17" s="185"/>
      <c r="C17" s="155">
        <v>863361</v>
      </c>
      <c r="D17" s="155">
        <v>0</v>
      </c>
      <c r="E17" s="156">
        <v>500000</v>
      </c>
      <c r="F17" s="60">
        <v>500000</v>
      </c>
      <c r="G17" s="60">
        <v>89210</v>
      </c>
      <c r="H17" s="60">
        <v>55270</v>
      </c>
      <c r="I17" s="60">
        <v>55270</v>
      </c>
      <c r="J17" s="60">
        <v>199750</v>
      </c>
      <c r="K17" s="60">
        <v>86310</v>
      </c>
      <c r="L17" s="60">
        <v>80570</v>
      </c>
      <c r="M17" s="60">
        <v>63915</v>
      </c>
      <c r="N17" s="60">
        <v>230795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430545</v>
      </c>
      <c r="X17" s="60">
        <v>250002</v>
      </c>
      <c r="Y17" s="60">
        <v>180543</v>
      </c>
      <c r="Z17" s="140">
        <v>72.22</v>
      </c>
      <c r="AA17" s="155">
        <v>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92429095</v>
      </c>
      <c r="D19" s="155">
        <v>0</v>
      </c>
      <c r="E19" s="156">
        <v>111119000</v>
      </c>
      <c r="F19" s="60">
        <v>111119000</v>
      </c>
      <c r="G19" s="60">
        <v>41418336</v>
      </c>
      <c r="H19" s="60">
        <v>255704</v>
      </c>
      <c r="I19" s="60">
        <v>403720</v>
      </c>
      <c r="J19" s="60">
        <v>42077760</v>
      </c>
      <c r="K19" s="60">
        <v>435403</v>
      </c>
      <c r="L19" s="60">
        <v>35264454</v>
      </c>
      <c r="M19" s="60">
        <v>759444</v>
      </c>
      <c r="N19" s="60">
        <v>36459301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78537061</v>
      </c>
      <c r="X19" s="60">
        <v>72914666</v>
      </c>
      <c r="Y19" s="60">
        <v>5622395</v>
      </c>
      <c r="Z19" s="140">
        <v>7.71</v>
      </c>
      <c r="AA19" s="155">
        <v>111119000</v>
      </c>
    </row>
    <row r="20" spans="1:27" ht="13.5">
      <c r="A20" s="181" t="s">
        <v>35</v>
      </c>
      <c r="B20" s="185"/>
      <c r="C20" s="155">
        <v>1663927</v>
      </c>
      <c r="D20" s="155">
        <v>0</v>
      </c>
      <c r="E20" s="156">
        <v>1544117</v>
      </c>
      <c r="F20" s="54">
        <v>1544117</v>
      </c>
      <c r="G20" s="54">
        <v>135889</v>
      </c>
      <c r="H20" s="54">
        <v>58720</v>
      </c>
      <c r="I20" s="54">
        <v>62281</v>
      </c>
      <c r="J20" s="54">
        <v>256890</v>
      </c>
      <c r="K20" s="54">
        <v>245311</v>
      </c>
      <c r="L20" s="54">
        <v>170920</v>
      </c>
      <c r="M20" s="54">
        <v>897422</v>
      </c>
      <c r="N20" s="54">
        <v>1313653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1570543</v>
      </c>
      <c r="X20" s="54">
        <v>772056</v>
      </c>
      <c r="Y20" s="54">
        <v>798487</v>
      </c>
      <c r="Z20" s="184">
        <v>103.42</v>
      </c>
      <c r="AA20" s="130">
        <v>1544117</v>
      </c>
    </row>
    <row r="21" spans="1:27" ht="13.5">
      <c r="A21" s="181" t="s">
        <v>115</v>
      </c>
      <c r="B21" s="185"/>
      <c r="C21" s="155">
        <v>550000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122223224</v>
      </c>
      <c r="D22" s="188">
        <f>SUM(D5:D21)</f>
        <v>0</v>
      </c>
      <c r="E22" s="189">
        <f t="shared" si="0"/>
        <v>163116842</v>
      </c>
      <c r="F22" s="190">
        <f t="shared" si="0"/>
        <v>163116842</v>
      </c>
      <c r="G22" s="190">
        <f t="shared" si="0"/>
        <v>54592174</v>
      </c>
      <c r="H22" s="190">
        <f t="shared" si="0"/>
        <v>2480427</v>
      </c>
      <c r="I22" s="190">
        <f t="shared" si="0"/>
        <v>2609956</v>
      </c>
      <c r="J22" s="190">
        <f t="shared" si="0"/>
        <v>59682557</v>
      </c>
      <c r="K22" s="190">
        <f t="shared" si="0"/>
        <v>3051728</v>
      </c>
      <c r="L22" s="190">
        <f t="shared" si="0"/>
        <v>37804179</v>
      </c>
      <c r="M22" s="190">
        <f t="shared" si="0"/>
        <v>3250632</v>
      </c>
      <c r="N22" s="190">
        <f t="shared" si="0"/>
        <v>44106539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103789096</v>
      </c>
      <c r="X22" s="190">
        <f t="shared" si="0"/>
        <v>97913642</v>
      </c>
      <c r="Y22" s="190">
        <f t="shared" si="0"/>
        <v>5875454</v>
      </c>
      <c r="Z22" s="191">
        <f>+IF(X22&lt;&gt;0,+(Y22/X22)*100,0)</f>
        <v>6.000649020899457</v>
      </c>
      <c r="AA22" s="188">
        <f>SUM(AA5:AA21)</f>
        <v>163116842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29730493</v>
      </c>
      <c r="D25" s="155">
        <v>0</v>
      </c>
      <c r="E25" s="156">
        <v>36285000</v>
      </c>
      <c r="F25" s="60">
        <v>36285000</v>
      </c>
      <c r="G25" s="60">
        <v>2504482</v>
      </c>
      <c r="H25" s="60">
        <v>2283022</v>
      </c>
      <c r="I25" s="60">
        <v>3067279</v>
      </c>
      <c r="J25" s="60">
        <v>7854783</v>
      </c>
      <c r="K25" s="60">
        <v>2971575</v>
      </c>
      <c r="L25" s="60">
        <v>3360625</v>
      </c>
      <c r="M25" s="60">
        <v>2840276</v>
      </c>
      <c r="N25" s="60">
        <v>9172476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17027259</v>
      </c>
      <c r="X25" s="60">
        <v>16569696</v>
      </c>
      <c r="Y25" s="60">
        <v>457563</v>
      </c>
      <c r="Z25" s="140">
        <v>2.76</v>
      </c>
      <c r="AA25" s="155">
        <v>36285000</v>
      </c>
    </row>
    <row r="26" spans="1:27" ht="13.5">
      <c r="A26" s="183" t="s">
        <v>38</v>
      </c>
      <c r="B26" s="182"/>
      <c r="C26" s="155">
        <v>9811181</v>
      </c>
      <c r="D26" s="155">
        <v>0</v>
      </c>
      <c r="E26" s="156">
        <v>11970922</v>
      </c>
      <c r="F26" s="60">
        <v>11970922</v>
      </c>
      <c r="G26" s="60">
        <v>1038038</v>
      </c>
      <c r="H26" s="60">
        <v>1038992</v>
      </c>
      <c r="I26" s="60">
        <v>739522</v>
      </c>
      <c r="J26" s="60">
        <v>2816552</v>
      </c>
      <c r="K26" s="60">
        <v>739622</v>
      </c>
      <c r="L26" s="60">
        <v>895252</v>
      </c>
      <c r="M26" s="60">
        <v>895252</v>
      </c>
      <c r="N26" s="60">
        <v>2530126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5346678</v>
      </c>
      <c r="X26" s="60">
        <v>5985462</v>
      </c>
      <c r="Y26" s="60">
        <v>-638784</v>
      </c>
      <c r="Z26" s="140">
        <v>-10.67</v>
      </c>
      <c r="AA26" s="155">
        <v>11970922</v>
      </c>
    </row>
    <row r="27" spans="1:27" ht="13.5">
      <c r="A27" s="183" t="s">
        <v>118</v>
      </c>
      <c r="B27" s="182"/>
      <c r="C27" s="155">
        <v>2891060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2500002</v>
      </c>
      <c r="Y27" s="60">
        <v>-2500002</v>
      </c>
      <c r="Z27" s="140">
        <v>-100</v>
      </c>
      <c r="AA27" s="155">
        <v>5000000</v>
      </c>
    </row>
    <row r="28" spans="1:27" ht="13.5">
      <c r="A28" s="183" t="s">
        <v>39</v>
      </c>
      <c r="B28" s="182"/>
      <c r="C28" s="155">
        <v>12697832</v>
      </c>
      <c r="D28" s="155">
        <v>0</v>
      </c>
      <c r="E28" s="156">
        <v>11054704</v>
      </c>
      <c r="F28" s="60">
        <v>11054704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4999998</v>
      </c>
      <c r="Y28" s="60">
        <v>-4999998</v>
      </c>
      <c r="Z28" s="140">
        <v>-100</v>
      </c>
      <c r="AA28" s="155">
        <v>11054704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4799086</v>
      </c>
      <c r="D32" s="155">
        <v>0</v>
      </c>
      <c r="E32" s="156">
        <v>5496885</v>
      </c>
      <c r="F32" s="60">
        <v>5496885</v>
      </c>
      <c r="G32" s="60">
        <v>351754</v>
      </c>
      <c r="H32" s="60">
        <v>208478</v>
      </c>
      <c r="I32" s="60">
        <v>468213</v>
      </c>
      <c r="J32" s="60">
        <v>1028445</v>
      </c>
      <c r="K32" s="60">
        <v>264901</v>
      </c>
      <c r="L32" s="60">
        <v>247051</v>
      </c>
      <c r="M32" s="60">
        <v>234503</v>
      </c>
      <c r="N32" s="60">
        <v>746455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1774900</v>
      </c>
      <c r="X32" s="60">
        <v>3401898</v>
      </c>
      <c r="Y32" s="60">
        <v>-1626998</v>
      </c>
      <c r="Z32" s="140">
        <v>-47.83</v>
      </c>
      <c r="AA32" s="155">
        <v>5496885</v>
      </c>
    </row>
    <row r="33" spans="1:27" ht="13.5">
      <c r="A33" s="183" t="s">
        <v>42</v>
      </c>
      <c r="B33" s="182"/>
      <c r="C33" s="155">
        <v>4609770</v>
      </c>
      <c r="D33" s="155">
        <v>0</v>
      </c>
      <c r="E33" s="156">
        <v>2000000</v>
      </c>
      <c r="F33" s="60">
        <v>2000000</v>
      </c>
      <c r="G33" s="60">
        <v>43793</v>
      </c>
      <c r="H33" s="60">
        <v>0</v>
      </c>
      <c r="I33" s="60">
        <v>0</v>
      </c>
      <c r="J33" s="60">
        <v>43793</v>
      </c>
      <c r="K33" s="60">
        <v>366155</v>
      </c>
      <c r="L33" s="60">
        <v>0</v>
      </c>
      <c r="M33" s="60">
        <v>0</v>
      </c>
      <c r="N33" s="60">
        <v>366155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409948</v>
      </c>
      <c r="X33" s="60"/>
      <c r="Y33" s="60">
        <v>409948</v>
      </c>
      <c r="Z33" s="140">
        <v>0</v>
      </c>
      <c r="AA33" s="155">
        <v>2000000</v>
      </c>
    </row>
    <row r="34" spans="1:27" ht="13.5">
      <c r="A34" s="183" t="s">
        <v>43</v>
      </c>
      <c r="B34" s="182"/>
      <c r="C34" s="155">
        <v>80408093</v>
      </c>
      <c r="D34" s="155">
        <v>0</v>
      </c>
      <c r="E34" s="156">
        <v>63157917</v>
      </c>
      <c r="F34" s="60">
        <v>63157917</v>
      </c>
      <c r="G34" s="60">
        <v>2769924</v>
      </c>
      <c r="H34" s="60">
        <v>4275317</v>
      </c>
      <c r="I34" s="60">
        <v>4750521</v>
      </c>
      <c r="J34" s="60">
        <v>11795762</v>
      </c>
      <c r="K34" s="60">
        <v>3171182</v>
      </c>
      <c r="L34" s="60">
        <v>4757739</v>
      </c>
      <c r="M34" s="60">
        <v>5942955</v>
      </c>
      <c r="N34" s="60">
        <v>13871876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25667638</v>
      </c>
      <c r="X34" s="60">
        <v>37668648</v>
      </c>
      <c r="Y34" s="60">
        <v>-12001010</v>
      </c>
      <c r="Z34" s="140">
        <v>-31.86</v>
      </c>
      <c r="AA34" s="155">
        <v>63157917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144947515</v>
      </c>
      <c r="D36" s="188">
        <f>SUM(D25:D35)</f>
        <v>0</v>
      </c>
      <c r="E36" s="189">
        <f t="shared" si="1"/>
        <v>134965428</v>
      </c>
      <c r="F36" s="190">
        <f t="shared" si="1"/>
        <v>134965428</v>
      </c>
      <c r="G36" s="190">
        <f t="shared" si="1"/>
        <v>6707991</v>
      </c>
      <c r="H36" s="190">
        <f t="shared" si="1"/>
        <v>7805809</v>
      </c>
      <c r="I36" s="190">
        <f t="shared" si="1"/>
        <v>9025535</v>
      </c>
      <c r="J36" s="190">
        <f t="shared" si="1"/>
        <v>23539335</v>
      </c>
      <c r="K36" s="190">
        <f t="shared" si="1"/>
        <v>7513435</v>
      </c>
      <c r="L36" s="190">
        <f t="shared" si="1"/>
        <v>9260667</v>
      </c>
      <c r="M36" s="190">
        <f t="shared" si="1"/>
        <v>9912986</v>
      </c>
      <c r="N36" s="190">
        <f t="shared" si="1"/>
        <v>26687088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50226423</v>
      </c>
      <c r="X36" s="190">
        <f t="shared" si="1"/>
        <v>71125704</v>
      </c>
      <c r="Y36" s="190">
        <f t="shared" si="1"/>
        <v>-20899281</v>
      </c>
      <c r="Z36" s="191">
        <f>+IF(X36&lt;&gt;0,+(Y36/X36)*100,0)</f>
        <v>-29.383584027512754</v>
      </c>
      <c r="AA36" s="188">
        <f>SUM(AA25:AA35)</f>
        <v>134965428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-22724291</v>
      </c>
      <c r="D38" s="199">
        <f>+D22-D36</f>
        <v>0</v>
      </c>
      <c r="E38" s="200">
        <f t="shared" si="2"/>
        <v>28151414</v>
      </c>
      <c r="F38" s="106">
        <f t="shared" si="2"/>
        <v>28151414</v>
      </c>
      <c r="G38" s="106">
        <f t="shared" si="2"/>
        <v>47884183</v>
      </c>
      <c r="H38" s="106">
        <f t="shared" si="2"/>
        <v>-5325382</v>
      </c>
      <c r="I38" s="106">
        <f t="shared" si="2"/>
        <v>-6415579</v>
      </c>
      <c r="J38" s="106">
        <f t="shared" si="2"/>
        <v>36143222</v>
      </c>
      <c r="K38" s="106">
        <f t="shared" si="2"/>
        <v>-4461707</v>
      </c>
      <c r="L38" s="106">
        <f t="shared" si="2"/>
        <v>28543512</v>
      </c>
      <c r="M38" s="106">
        <f t="shared" si="2"/>
        <v>-6662354</v>
      </c>
      <c r="N38" s="106">
        <f t="shared" si="2"/>
        <v>17419451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53562673</v>
      </c>
      <c r="X38" s="106">
        <f>IF(F22=F36,0,X22-X36)</f>
        <v>26787938</v>
      </c>
      <c r="Y38" s="106">
        <f t="shared" si="2"/>
        <v>26774735</v>
      </c>
      <c r="Z38" s="201">
        <f>+IF(X38&lt;&gt;0,+(Y38/X38)*100,0)</f>
        <v>99.95071289175002</v>
      </c>
      <c r="AA38" s="199">
        <f>+AA22-AA36</f>
        <v>28151414</v>
      </c>
    </row>
    <row r="39" spans="1:27" ht="13.5">
      <c r="A39" s="181" t="s">
        <v>46</v>
      </c>
      <c r="B39" s="185"/>
      <c r="C39" s="155">
        <v>38698010</v>
      </c>
      <c r="D39" s="155">
        <v>0</v>
      </c>
      <c r="E39" s="156">
        <v>40169000</v>
      </c>
      <c r="F39" s="60">
        <v>40169000</v>
      </c>
      <c r="G39" s="60">
        <v>2838016</v>
      </c>
      <c r="H39" s="60">
        <v>517453</v>
      </c>
      <c r="I39" s="60">
        <v>1838003</v>
      </c>
      <c r="J39" s="60">
        <v>5193472</v>
      </c>
      <c r="K39" s="60">
        <v>2819839</v>
      </c>
      <c r="L39" s="60">
        <v>663900</v>
      </c>
      <c r="M39" s="60">
        <v>2676973</v>
      </c>
      <c r="N39" s="60">
        <v>6160712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11354184</v>
      </c>
      <c r="X39" s="60">
        <v>27944000</v>
      </c>
      <c r="Y39" s="60">
        <v>-16589816</v>
      </c>
      <c r="Z39" s="140">
        <v>-59.37</v>
      </c>
      <c r="AA39" s="155">
        <v>40169000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15973719</v>
      </c>
      <c r="D42" s="206">
        <f>SUM(D38:D41)</f>
        <v>0</v>
      </c>
      <c r="E42" s="207">
        <f t="shared" si="3"/>
        <v>68320414</v>
      </c>
      <c r="F42" s="88">
        <f t="shared" si="3"/>
        <v>68320414</v>
      </c>
      <c r="G42" s="88">
        <f t="shared" si="3"/>
        <v>50722199</v>
      </c>
      <c r="H42" s="88">
        <f t="shared" si="3"/>
        <v>-4807929</v>
      </c>
      <c r="I42" s="88">
        <f t="shared" si="3"/>
        <v>-4577576</v>
      </c>
      <c r="J42" s="88">
        <f t="shared" si="3"/>
        <v>41336694</v>
      </c>
      <c r="K42" s="88">
        <f t="shared" si="3"/>
        <v>-1641868</v>
      </c>
      <c r="L42" s="88">
        <f t="shared" si="3"/>
        <v>29207412</v>
      </c>
      <c r="M42" s="88">
        <f t="shared" si="3"/>
        <v>-3985381</v>
      </c>
      <c r="N42" s="88">
        <f t="shared" si="3"/>
        <v>23580163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64916857</v>
      </c>
      <c r="X42" s="88">
        <f t="shared" si="3"/>
        <v>54731938</v>
      </c>
      <c r="Y42" s="88">
        <f t="shared" si="3"/>
        <v>10184919</v>
      </c>
      <c r="Z42" s="208">
        <f>+IF(X42&lt;&gt;0,+(Y42/X42)*100,0)</f>
        <v>18.60873079261326</v>
      </c>
      <c r="AA42" s="206">
        <f>SUM(AA38:AA41)</f>
        <v>68320414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15973719</v>
      </c>
      <c r="D44" s="210">
        <f>+D42-D43</f>
        <v>0</v>
      </c>
      <c r="E44" s="211">
        <f t="shared" si="4"/>
        <v>68320414</v>
      </c>
      <c r="F44" s="77">
        <f t="shared" si="4"/>
        <v>68320414</v>
      </c>
      <c r="G44" s="77">
        <f t="shared" si="4"/>
        <v>50722199</v>
      </c>
      <c r="H44" s="77">
        <f t="shared" si="4"/>
        <v>-4807929</v>
      </c>
      <c r="I44" s="77">
        <f t="shared" si="4"/>
        <v>-4577576</v>
      </c>
      <c r="J44" s="77">
        <f t="shared" si="4"/>
        <v>41336694</v>
      </c>
      <c r="K44" s="77">
        <f t="shared" si="4"/>
        <v>-1641868</v>
      </c>
      <c r="L44" s="77">
        <f t="shared" si="4"/>
        <v>29207412</v>
      </c>
      <c r="M44" s="77">
        <f t="shared" si="4"/>
        <v>-3985381</v>
      </c>
      <c r="N44" s="77">
        <f t="shared" si="4"/>
        <v>23580163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64916857</v>
      </c>
      <c r="X44" s="77">
        <f t="shared" si="4"/>
        <v>54731938</v>
      </c>
      <c r="Y44" s="77">
        <f t="shared" si="4"/>
        <v>10184919</v>
      </c>
      <c r="Z44" s="212">
        <f>+IF(X44&lt;&gt;0,+(Y44/X44)*100,0)</f>
        <v>18.60873079261326</v>
      </c>
      <c r="AA44" s="210">
        <f>+AA42-AA43</f>
        <v>68320414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15973719</v>
      </c>
      <c r="D46" s="206">
        <f>SUM(D44:D45)</f>
        <v>0</v>
      </c>
      <c r="E46" s="207">
        <f t="shared" si="5"/>
        <v>68320414</v>
      </c>
      <c r="F46" s="88">
        <f t="shared" si="5"/>
        <v>68320414</v>
      </c>
      <c r="G46" s="88">
        <f t="shared" si="5"/>
        <v>50722199</v>
      </c>
      <c r="H46" s="88">
        <f t="shared" si="5"/>
        <v>-4807929</v>
      </c>
      <c r="I46" s="88">
        <f t="shared" si="5"/>
        <v>-4577576</v>
      </c>
      <c r="J46" s="88">
        <f t="shared" si="5"/>
        <v>41336694</v>
      </c>
      <c r="K46" s="88">
        <f t="shared" si="5"/>
        <v>-1641868</v>
      </c>
      <c r="L46" s="88">
        <f t="shared" si="5"/>
        <v>29207412</v>
      </c>
      <c r="M46" s="88">
        <f t="shared" si="5"/>
        <v>-3985381</v>
      </c>
      <c r="N46" s="88">
        <f t="shared" si="5"/>
        <v>23580163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64916857</v>
      </c>
      <c r="X46" s="88">
        <f t="shared" si="5"/>
        <v>54731938</v>
      </c>
      <c r="Y46" s="88">
        <f t="shared" si="5"/>
        <v>10184919</v>
      </c>
      <c r="Z46" s="208">
        <f>+IF(X46&lt;&gt;0,+(Y46/X46)*100,0)</f>
        <v>18.60873079261326</v>
      </c>
      <c r="AA46" s="206">
        <f>SUM(AA44:AA45)</f>
        <v>68320414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15973719</v>
      </c>
      <c r="D48" s="217">
        <f>SUM(D46:D47)</f>
        <v>0</v>
      </c>
      <c r="E48" s="218">
        <f t="shared" si="6"/>
        <v>68320414</v>
      </c>
      <c r="F48" s="219">
        <f t="shared" si="6"/>
        <v>68320414</v>
      </c>
      <c r="G48" s="219">
        <f t="shared" si="6"/>
        <v>50722199</v>
      </c>
      <c r="H48" s="220">
        <f t="shared" si="6"/>
        <v>-4807929</v>
      </c>
      <c r="I48" s="220">
        <f t="shared" si="6"/>
        <v>-4577576</v>
      </c>
      <c r="J48" s="220">
        <f t="shared" si="6"/>
        <v>41336694</v>
      </c>
      <c r="K48" s="220">
        <f t="shared" si="6"/>
        <v>-1641868</v>
      </c>
      <c r="L48" s="220">
        <f t="shared" si="6"/>
        <v>29207412</v>
      </c>
      <c r="M48" s="219">
        <f t="shared" si="6"/>
        <v>-3985381</v>
      </c>
      <c r="N48" s="219">
        <f t="shared" si="6"/>
        <v>23580163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64916857</v>
      </c>
      <c r="X48" s="220">
        <f t="shared" si="6"/>
        <v>54731938</v>
      </c>
      <c r="Y48" s="220">
        <f t="shared" si="6"/>
        <v>10184919</v>
      </c>
      <c r="Z48" s="221">
        <f>+IF(X48&lt;&gt;0,+(Y48/X48)*100,0)</f>
        <v>18.60873079261326</v>
      </c>
      <c r="AA48" s="222">
        <f>SUM(AA46:AA47)</f>
        <v>68320414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1450000</v>
      </c>
      <c r="F5" s="100">
        <f t="shared" si="0"/>
        <v>1450000</v>
      </c>
      <c r="G5" s="100">
        <f t="shared" si="0"/>
        <v>0</v>
      </c>
      <c r="H5" s="100">
        <f t="shared" si="0"/>
        <v>48603</v>
      </c>
      <c r="I5" s="100">
        <f t="shared" si="0"/>
        <v>0</v>
      </c>
      <c r="J5" s="100">
        <f t="shared" si="0"/>
        <v>48603</v>
      </c>
      <c r="K5" s="100">
        <f t="shared" si="0"/>
        <v>22694</v>
      </c>
      <c r="L5" s="100">
        <f t="shared" si="0"/>
        <v>47748</v>
      </c>
      <c r="M5" s="100">
        <f t="shared" si="0"/>
        <v>4397965</v>
      </c>
      <c r="N5" s="100">
        <f t="shared" si="0"/>
        <v>4468407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4517010</v>
      </c>
      <c r="X5" s="100">
        <f t="shared" si="0"/>
        <v>796362</v>
      </c>
      <c r="Y5" s="100">
        <f t="shared" si="0"/>
        <v>3720648</v>
      </c>
      <c r="Z5" s="137">
        <f>+IF(X5&lt;&gt;0,+(Y5/X5)*100,0)</f>
        <v>467.2056175457895</v>
      </c>
      <c r="AA5" s="153">
        <f>SUM(AA6:AA8)</f>
        <v>1450000</v>
      </c>
    </row>
    <row r="6" spans="1:27" ht="13.5">
      <c r="A6" s="138" t="s">
        <v>75</v>
      </c>
      <c r="B6" s="136"/>
      <c r="C6" s="155"/>
      <c r="D6" s="155"/>
      <c r="E6" s="156">
        <v>250000</v>
      </c>
      <c r="F6" s="60">
        <v>250000</v>
      </c>
      <c r="G6" s="60"/>
      <c r="H6" s="60"/>
      <c r="I6" s="60"/>
      <c r="J6" s="60"/>
      <c r="K6" s="60"/>
      <c r="L6" s="60"/>
      <c r="M6" s="60">
        <v>4385965</v>
      </c>
      <c r="N6" s="60">
        <v>4385965</v>
      </c>
      <c r="O6" s="60"/>
      <c r="P6" s="60"/>
      <c r="Q6" s="60"/>
      <c r="R6" s="60"/>
      <c r="S6" s="60"/>
      <c r="T6" s="60"/>
      <c r="U6" s="60"/>
      <c r="V6" s="60"/>
      <c r="W6" s="60">
        <v>4385965</v>
      </c>
      <c r="X6" s="60">
        <v>261816</v>
      </c>
      <c r="Y6" s="60">
        <v>4124149</v>
      </c>
      <c r="Z6" s="140">
        <v>1575.21</v>
      </c>
      <c r="AA6" s="62">
        <v>250000</v>
      </c>
    </row>
    <row r="7" spans="1:27" ht="13.5">
      <c r="A7" s="138" t="s">
        <v>76</v>
      </c>
      <c r="B7" s="136"/>
      <c r="C7" s="157"/>
      <c r="D7" s="157"/>
      <c r="E7" s="158">
        <v>50000</v>
      </c>
      <c r="F7" s="159">
        <v>50000</v>
      </c>
      <c r="G7" s="159"/>
      <c r="H7" s="159">
        <v>29108</v>
      </c>
      <c r="I7" s="159"/>
      <c r="J7" s="159">
        <v>29108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29108</v>
      </c>
      <c r="X7" s="159">
        <v>81816</v>
      </c>
      <c r="Y7" s="159">
        <v>-52708</v>
      </c>
      <c r="Z7" s="141">
        <v>-64.42</v>
      </c>
      <c r="AA7" s="225">
        <v>50000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1150000</v>
      </c>
      <c r="G8" s="60"/>
      <c r="H8" s="60">
        <v>19495</v>
      </c>
      <c r="I8" s="60"/>
      <c r="J8" s="60">
        <v>19495</v>
      </c>
      <c r="K8" s="60">
        <v>22694</v>
      </c>
      <c r="L8" s="60">
        <v>47748</v>
      </c>
      <c r="M8" s="60">
        <v>12000</v>
      </c>
      <c r="N8" s="60">
        <v>82442</v>
      </c>
      <c r="O8" s="60"/>
      <c r="P8" s="60"/>
      <c r="Q8" s="60"/>
      <c r="R8" s="60"/>
      <c r="S8" s="60"/>
      <c r="T8" s="60"/>
      <c r="U8" s="60"/>
      <c r="V8" s="60"/>
      <c r="W8" s="60">
        <v>101937</v>
      </c>
      <c r="X8" s="60">
        <v>452730</v>
      </c>
      <c r="Y8" s="60">
        <v>-350793</v>
      </c>
      <c r="Z8" s="140">
        <v>-77.48</v>
      </c>
      <c r="AA8" s="62">
        <v>1150000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25700684</v>
      </c>
      <c r="F9" s="100">
        <f t="shared" si="1"/>
        <v>25700684</v>
      </c>
      <c r="G9" s="100">
        <f t="shared" si="1"/>
        <v>298626</v>
      </c>
      <c r="H9" s="100">
        <f t="shared" si="1"/>
        <v>52091</v>
      </c>
      <c r="I9" s="100">
        <f t="shared" si="1"/>
        <v>1350</v>
      </c>
      <c r="J9" s="100">
        <f t="shared" si="1"/>
        <v>352067</v>
      </c>
      <c r="K9" s="100">
        <f t="shared" si="1"/>
        <v>23930</v>
      </c>
      <c r="L9" s="100">
        <f t="shared" si="1"/>
        <v>4691</v>
      </c>
      <c r="M9" s="100">
        <f t="shared" si="1"/>
        <v>0</v>
      </c>
      <c r="N9" s="100">
        <f t="shared" si="1"/>
        <v>28621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380688</v>
      </c>
      <c r="X9" s="100">
        <f t="shared" si="1"/>
        <v>1944546</v>
      </c>
      <c r="Y9" s="100">
        <f t="shared" si="1"/>
        <v>-1563858</v>
      </c>
      <c r="Z9" s="137">
        <f>+IF(X9&lt;&gt;0,+(Y9/X9)*100,0)</f>
        <v>-80.42278249010309</v>
      </c>
      <c r="AA9" s="102">
        <f>SUM(AA10:AA14)</f>
        <v>25700684</v>
      </c>
    </row>
    <row r="10" spans="1:27" ht="13.5">
      <c r="A10" s="138" t="s">
        <v>79</v>
      </c>
      <c r="B10" s="136"/>
      <c r="C10" s="155"/>
      <c r="D10" s="155"/>
      <c r="E10" s="156">
        <v>25250684</v>
      </c>
      <c r="F10" s="60">
        <v>25250684</v>
      </c>
      <c r="G10" s="60">
        <v>298626</v>
      </c>
      <c r="H10" s="60"/>
      <c r="I10" s="60">
        <v>1500</v>
      </c>
      <c r="J10" s="60">
        <v>300126</v>
      </c>
      <c r="K10" s="60"/>
      <c r="L10" s="60">
        <v>4691</v>
      </c>
      <c r="M10" s="60"/>
      <c r="N10" s="60">
        <v>4691</v>
      </c>
      <c r="O10" s="60"/>
      <c r="P10" s="60"/>
      <c r="Q10" s="60"/>
      <c r="R10" s="60"/>
      <c r="S10" s="60"/>
      <c r="T10" s="60"/>
      <c r="U10" s="60"/>
      <c r="V10" s="60"/>
      <c r="W10" s="60">
        <v>304817</v>
      </c>
      <c r="X10" s="60">
        <v>1636362</v>
      </c>
      <c r="Y10" s="60">
        <v>-1331545</v>
      </c>
      <c r="Z10" s="140">
        <v>-81.37</v>
      </c>
      <c r="AA10" s="62">
        <v>25250684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450000</v>
      </c>
      <c r="F12" s="60">
        <v>450000</v>
      </c>
      <c r="G12" s="60"/>
      <c r="H12" s="60">
        <v>52091</v>
      </c>
      <c r="I12" s="60">
        <v>-150</v>
      </c>
      <c r="J12" s="60">
        <v>51941</v>
      </c>
      <c r="K12" s="60">
        <v>23930</v>
      </c>
      <c r="L12" s="60"/>
      <c r="M12" s="60"/>
      <c r="N12" s="60">
        <v>23930</v>
      </c>
      <c r="O12" s="60"/>
      <c r="P12" s="60"/>
      <c r="Q12" s="60"/>
      <c r="R12" s="60"/>
      <c r="S12" s="60"/>
      <c r="T12" s="60"/>
      <c r="U12" s="60"/>
      <c r="V12" s="60"/>
      <c r="W12" s="60">
        <v>75871</v>
      </c>
      <c r="X12" s="60">
        <v>308184</v>
      </c>
      <c r="Y12" s="60">
        <v>-232313</v>
      </c>
      <c r="Z12" s="140">
        <v>-75.38</v>
      </c>
      <c r="AA12" s="62">
        <v>450000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46278954</v>
      </c>
      <c r="D15" s="153">
        <f>SUM(D16:D18)</f>
        <v>0</v>
      </c>
      <c r="E15" s="154">
        <f t="shared" si="2"/>
        <v>2497431</v>
      </c>
      <c r="F15" s="100">
        <f t="shared" si="2"/>
        <v>2497431</v>
      </c>
      <c r="G15" s="100">
        <f t="shared" si="2"/>
        <v>0</v>
      </c>
      <c r="H15" s="100">
        <f t="shared" si="2"/>
        <v>607640</v>
      </c>
      <c r="I15" s="100">
        <f t="shared" si="2"/>
        <v>6295754</v>
      </c>
      <c r="J15" s="100">
        <f t="shared" si="2"/>
        <v>6903394</v>
      </c>
      <c r="K15" s="100">
        <f t="shared" si="2"/>
        <v>2495755</v>
      </c>
      <c r="L15" s="100">
        <f t="shared" si="2"/>
        <v>1156320</v>
      </c>
      <c r="M15" s="100">
        <f t="shared" si="2"/>
        <v>4939513</v>
      </c>
      <c r="N15" s="100">
        <f t="shared" si="2"/>
        <v>8591588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15494982</v>
      </c>
      <c r="X15" s="100">
        <f t="shared" si="2"/>
        <v>35632044</v>
      </c>
      <c r="Y15" s="100">
        <f t="shared" si="2"/>
        <v>-20137062</v>
      </c>
      <c r="Z15" s="137">
        <f>+IF(X15&lt;&gt;0,+(Y15/X15)*100,0)</f>
        <v>-56.513912028173294</v>
      </c>
      <c r="AA15" s="102">
        <f>SUM(AA16:AA18)</f>
        <v>2497431</v>
      </c>
    </row>
    <row r="16" spans="1:27" ht="13.5">
      <c r="A16" s="138" t="s">
        <v>85</v>
      </c>
      <c r="B16" s="136"/>
      <c r="C16" s="155"/>
      <c r="D16" s="155"/>
      <c r="E16" s="156">
        <v>330000</v>
      </c>
      <c r="F16" s="60">
        <v>330000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190908</v>
      </c>
      <c r="Y16" s="60">
        <v>-190908</v>
      </c>
      <c r="Z16" s="140">
        <v>-100</v>
      </c>
      <c r="AA16" s="62">
        <v>330000</v>
      </c>
    </row>
    <row r="17" spans="1:27" ht="13.5">
      <c r="A17" s="138" t="s">
        <v>86</v>
      </c>
      <c r="B17" s="136"/>
      <c r="C17" s="155">
        <v>46278954</v>
      </c>
      <c r="D17" s="155"/>
      <c r="E17" s="156">
        <v>2167431</v>
      </c>
      <c r="F17" s="60">
        <v>2167431</v>
      </c>
      <c r="G17" s="60"/>
      <c r="H17" s="60">
        <v>607640</v>
      </c>
      <c r="I17" s="60">
        <v>6295754</v>
      </c>
      <c r="J17" s="60">
        <v>6903394</v>
      </c>
      <c r="K17" s="60">
        <v>2495755</v>
      </c>
      <c r="L17" s="60">
        <v>1156320</v>
      </c>
      <c r="M17" s="60">
        <v>4939513</v>
      </c>
      <c r="N17" s="60">
        <v>8591588</v>
      </c>
      <c r="O17" s="60"/>
      <c r="P17" s="60"/>
      <c r="Q17" s="60"/>
      <c r="R17" s="60"/>
      <c r="S17" s="60"/>
      <c r="T17" s="60"/>
      <c r="U17" s="60"/>
      <c r="V17" s="60"/>
      <c r="W17" s="60">
        <v>15494982</v>
      </c>
      <c r="X17" s="60">
        <v>35441136</v>
      </c>
      <c r="Y17" s="60">
        <v>-19946154</v>
      </c>
      <c r="Z17" s="140">
        <v>-56.28</v>
      </c>
      <c r="AA17" s="62">
        <v>2167431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28914307</v>
      </c>
      <c r="F19" s="100">
        <f t="shared" si="3"/>
        <v>28914307</v>
      </c>
      <c r="G19" s="100">
        <f t="shared" si="3"/>
        <v>2631558</v>
      </c>
      <c r="H19" s="100">
        <f t="shared" si="3"/>
        <v>0</v>
      </c>
      <c r="I19" s="100">
        <f t="shared" si="3"/>
        <v>22105</v>
      </c>
      <c r="J19" s="100">
        <f t="shared" si="3"/>
        <v>2653663</v>
      </c>
      <c r="K19" s="100">
        <f t="shared" si="3"/>
        <v>59743</v>
      </c>
      <c r="L19" s="100">
        <f t="shared" si="3"/>
        <v>0</v>
      </c>
      <c r="M19" s="100">
        <f t="shared" si="3"/>
        <v>69228</v>
      </c>
      <c r="N19" s="100">
        <f t="shared" si="3"/>
        <v>128971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2782634</v>
      </c>
      <c r="X19" s="100">
        <f t="shared" si="3"/>
        <v>268638</v>
      </c>
      <c r="Y19" s="100">
        <f t="shared" si="3"/>
        <v>2513996</v>
      </c>
      <c r="Z19" s="137">
        <f>+IF(X19&lt;&gt;0,+(Y19/X19)*100,0)</f>
        <v>935.830373960497</v>
      </c>
      <c r="AA19" s="102">
        <f>SUM(AA20:AA23)</f>
        <v>28914307</v>
      </c>
    </row>
    <row r="20" spans="1:27" ht="13.5">
      <c r="A20" s="138" t="s">
        <v>89</v>
      </c>
      <c r="B20" s="136"/>
      <c r="C20" s="155"/>
      <c r="D20" s="155"/>
      <c r="E20" s="156">
        <v>27400000</v>
      </c>
      <c r="F20" s="60">
        <v>27400000</v>
      </c>
      <c r="G20" s="60">
        <v>2631558</v>
      </c>
      <c r="H20" s="60"/>
      <c r="I20" s="60"/>
      <c r="J20" s="60">
        <v>2631558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2631558</v>
      </c>
      <c r="X20" s="60"/>
      <c r="Y20" s="60">
        <v>2631558</v>
      </c>
      <c r="Z20" s="140"/>
      <c r="AA20" s="62">
        <v>27400000</v>
      </c>
    </row>
    <row r="21" spans="1:27" ht="13.5">
      <c r="A21" s="138" t="s">
        <v>90</v>
      </c>
      <c r="B21" s="136"/>
      <c r="C21" s="155"/>
      <c r="D21" s="155"/>
      <c r="E21" s="156">
        <v>521807</v>
      </c>
      <c r="F21" s="60">
        <v>521807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>
        <v>521807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992500</v>
      </c>
      <c r="F23" s="60">
        <v>992500</v>
      </c>
      <c r="G23" s="60"/>
      <c r="H23" s="60"/>
      <c r="I23" s="60">
        <v>22105</v>
      </c>
      <c r="J23" s="60">
        <v>22105</v>
      </c>
      <c r="K23" s="60">
        <v>59743</v>
      </c>
      <c r="L23" s="60"/>
      <c r="M23" s="60">
        <v>69228</v>
      </c>
      <c r="N23" s="60">
        <v>128971</v>
      </c>
      <c r="O23" s="60"/>
      <c r="P23" s="60"/>
      <c r="Q23" s="60"/>
      <c r="R23" s="60"/>
      <c r="S23" s="60"/>
      <c r="T23" s="60"/>
      <c r="U23" s="60"/>
      <c r="V23" s="60"/>
      <c r="W23" s="60">
        <v>151076</v>
      </c>
      <c r="X23" s="60">
        <v>268638</v>
      </c>
      <c r="Y23" s="60">
        <v>-117562</v>
      </c>
      <c r="Z23" s="140">
        <v>-43.76</v>
      </c>
      <c r="AA23" s="62">
        <v>992500</v>
      </c>
    </row>
    <row r="24" spans="1:27" ht="13.5">
      <c r="A24" s="135" t="s">
        <v>93</v>
      </c>
      <c r="B24" s="142"/>
      <c r="C24" s="153"/>
      <c r="D24" s="153"/>
      <c r="E24" s="154">
        <v>12888491</v>
      </c>
      <c r="F24" s="100">
        <v>12888491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12888491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46278954</v>
      </c>
      <c r="D25" s="217">
        <f>+D5+D9+D15+D19+D24</f>
        <v>0</v>
      </c>
      <c r="E25" s="230">
        <f t="shared" si="4"/>
        <v>71450913</v>
      </c>
      <c r="F25" s="219">
        <f t="shared" si="4"/>
        <v>71450913</v>
      </c>
      <c r="G25" s="219">
        <f t="shared" si="4"/>
        <v>2930184</v>
      </c>
      <c r="H25" s="219">
        <f t="shared" si="4"/>
        <v>708334</v>
      </c>
      <c r="I25" s="219">
        <f t="shared" si="4"/>
        <v>6319209</v>
      </c>
      <c r="J25" s="219">
        <f t="shared" si="4"/>
        <v>9957727</v>
      </c>
      <c r="K25" s="219">
        <f t="shared" si="4"/>
        <v>2602122</v>
      </c>
      <c r="L25" s="219">
        <f t="shared" si="4"/>
        <v>1208759</v>
      </c>
      <c r="M25" s="219">
        <f t="shared" si="4"/>
        <v>9406706</v>
      </c>
      <c r="N25" s="219">
        <f t="shared" si="4"/>
        <v>13217587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23175314</v>
      </c>
      <c r="X25" s="219">
        <f t="shared" si="4"/>
        <v>38641590</v>
      </c>
      <c r="Y25" s="219">
        <f t="shared" si="4"/>
        <v>-15466276</v>
      </c>
      <c r="Z25" s="231">
        <f>+IF(X25&lt;&gt;0,+(Y25/X25)*100,0)</f>
        <v>-40.024947213611036</v>
      </c>
      <c r="AA25" s="232">
        <f>+AA5+AA9+AA15+AA19+AA24</f>
        <v>71450913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34761175</v>
      </c>
      <c r="D28" s="155"/>
      <c r="E28" s="156">
        <v>40169000</v>
      </c>
      <c r="F28" s="60">
        <v>40169000</v>
      </c>
      <c r="G28" s="60">
        <v>2798734</v>
      </c>
      <c r="H28" s="60">
        <v>595540</v>
      </c>
      <c r="I28" s="60">
        <v>1914127</v>
      </c>
      <c r="J28" s="60">
        <v>5308401</v>
      </c>
      <c r="K28" s="60">
        <v>2495755</v>
      </c>
      <c r="L28" s="60">
        <v>772959</v>
      </c>
      <c r="M28" s="60">
        <v>2643526</v>
      </c>
      <c r="N28" s="60">
        <v>5912240</v>
      </c>
      <c r="O28" s="60"/>
      <c r="P28" s="60"/>
      <c r="Q28" s="60"/>
      <c r="R28" s="60"/>
      <c r="S28" s="60"/>
      <c r="T28" s="60"/>
      <c r="U28" s="60"/>
      <c r="V28" s="60"/>
      <c r="W28" s="60">
        <v>11220641</v>
      </c>
      <c r="X28" s="60"/>
      <c r="Y28" s="60">
        <v>11220641</v>
      </c>
      <c r="Z28" s="140"/>
      <c r="AA28" s="155">
        <v>40169000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34761175</v>
      </c>
      <c r="D32" s="210">
        <f>SUM(D28:D31)</f>
        <v>0</v>
      </c>
      <c r="E32" s="211">
        <f t="shared" si="5"/>
        <v>40169000</v>
      </c>
      <c r="F32" s="77">
        <f t="shared" si="5"/>
        <v>40169000</v>
      </c>
      <c r="G32" s="77">
        <f t="shared" si="5"/>
        <v>2798734</v>
      </c>
      <c r="H32" s="77">
        <f t="shared" si="5"/>
        <v>595540</v>
      </c>
      <c r="I32" s="77">
        <f t="shared" si="5"/>
        <v>1914127</v>
      </c>
      <c r="J32" s="77">
        <f t="shared" si="5"/>
        <v>5308401</v>
      </c>
      <c r="K32" s="77">
        <f t="shared" si="5"/>
        <v>2495755</v>
      </c>
      <c r="L32" s="77">
        <f t="shared" si="5"/>
        <v>772959</v>
      </c>
      <c r="M32" s="77">
        <f t="shared" si="5"/>
        <v>2643526</v>
      </c>
      <c r="N32" s="77">
        <f t="shared" si="5"/>
        <v>5912240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11220641</v>
      </c>
      <c r="X32" s="77">
        <f t="shared" si="5"/>
        <v>0</v>
      </c>
      <c r="Y32" s="77">
        <f t="shared" si="5"/>
        <v>11220641</v>
      </c>
      <c r="Z32" s="212">
        <f>+IF(X32&lt;&gt;0,+(Y32/X32)*100,0)</f>
        <v>0</v>
      </c>
      <c r="AA32" s="79">
        <f>SUM(AA28:AA31)</f>
        <v>40169000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11517779</v>
      </c>
      <c r="D35" s="155"/>
      <c r="E35" s="156">
        <v>31281913</v>
      </c>
      <c r="F35" s="60">
        <v>31281913</v>
      </c>
      <c r="G35" s="60">
        <v>131450</v>
      </c>
      <c r="H35" s="60">
        <v>112794</v>
      </c>
      <c r="I35" s="60">
        <v>4405082</v>
      </c>
      <c r="J35" s="60">
        <v>4649326</v>
      </c>
      <c r="K35" s="60">
        <v>106367</v>
      </c>
      <c r="L35" s="60">
        <v>435800</v>
      </c>
      <c r="M35" s="60">
        <v>6763180</v>
      </c>
      <c r="N35" s="60">
        <v>7305347</v>
      </c>
      <c r="O35" s="60"/>
      <c r="P35" s="60"/>
      <c r="Q35" s="60"/>
      <c r="R35" s="60"/>
      <c r="S35" s="60"/>
      <c r="T35" s="60"/>
      <c r="U35" s="60"/>
      <c r="V35" s="60"/>
      <c r="W35" s="60">
        <v>11954673</v>
      </c>
      <c r="X35" s="60"/>
      <c r="Y35" s="60">
        <v>11954673</v>
      </c>
      <c r="Z35" s="140"/>
      <c r="AA35" s="62">
        <v>31281913</v>
      </c>
    </row>
    <row r="36" spans="1:27" ht="13.5">
      <c r="A36" s="238" t="s">
        <v>139</v>
      </c>
      <c r="B36" s="149"/>
      <c r="C36" s="222">
        <f aca="true" t="shared" si="6" ref="C36:Y36">SUM(C32:C35)</f>
        <v>46278954</v>
      </c>
      <c r="D36" s="222">
        <f>SUM(D32:D35)</f>
        <v>0</v>
      </c>
      <c r="E36" s="218">
        <f t="shared" si="6"/>
        <v>71450913</v>
      </c>
      <c r="F36" s="220">
        <f t="shared" si="6"/>
        <v>71450913</v>
      </c>
      <c r="G36" s="220">
        <f t="shared" si="6"/>
        <v>2930184</v>
      </c>
      <c r="H36" s="220">
        <f t="shared" si="6"/>
        <v>708334</v>
      </c>
      <c r="I36" s="220">
        <f t="shared" si="6"/>
        <v>6319209</v>
      </c>
      <c r="J36" s="220">
        <f t="shared" si="6"/>
        <v>9957727</v>
      </c>
      <c r="K36" s="220">
        <f t="shared" si="6"/>
        <v>2602122</v>
      </c>
      <c r="L36" s="220">
        <f t="shared" si="6"/>
        <v>1208759</v>
      </c>
      <c r="M36" s="220">
        <f t="shared" si="6"/>
        <v>9406706</v>
      </c>
      <c r="N36" s="220">
        <f t="shared" si="6"/>
        <v>13217587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23175314</v>
      </c>
      <c r="X36" s="220">
        <f t="shared" si="6"/>
        <v>0</v>
      </c>
      <c r="Y36" s="220">
        <f t="shared" si="6"/>
        <v>23175314</v>
      </c>
      <c r="Z36" s="221">
        <f>+IF(X36&lt;&gt;0,+(Y36/X36)*100,0)</f>
        <v>0</v>
      </c>
      <c r="AA36" s="239">
        <f>SUM(AA32:AA35)</f>
        <v>71450913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8641319</v>
      </c>
      <c r="D6" s="155"/>
      <c r="E6" s="59">
        <v>9409622</v>
      </c>
      <c r="F6" s="60">
        <v>9409622</v>
      </c>
      <c r="G6" s="60">
        <v>47850814</v>
      </c>
      <c r="H6" s="60">
        <v>42670481</v>
      </c>
      <c r="I6" s="60">
        <v>34257165</v>
      </c>
      <c r="J6" s="60">
        <v>34257165</v>
      </c>
      <c r="K6" s="60">
        <v>33723951</v>
      </c>
      <c r="L6" s="60">
        <v>56584281</v>
      </c>
      <c r="M6" s="60">
        <v>37728006</v>
      </c>
      <c r="N6" s="60">
        <v>37728006</v>
      </c>
      <c r="O6" s="60"/>
      <c r="P6" s="60"/>
      <c r="Q6" s="60"/>
      <c r="R6" s="60"/>
      <c r="S6" s="60"/>
      <c r="T6" s="60"/>
      <c r="U6" s="60"/>
      <c r="V6" s="60"/>
      <c r="W6" s="60">
        <v>37728006</v>
      </c>
      <c r="X6" s="60">
        <v>4704811</v>
      </c>
      <c r="Y6" s="60">
        <v>33023195</v>
      </c>
      <c r="Z6" s="140">
        <v>701.9</v>
      </c>
      <c r="AA6" s="62">
        <v>9409622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6763703</v>
      </c>
      <c r="D8" s="155"/>
      <c r="E8" s="59">
        <v>49608717</v>
      </c>
      <c r="F8" s="60">
        <v>49608717</v>
      </c>
      <c r="G8" s="60">
        <v>35015868</v>
      </c>
      <c r="H8" s="60">
        <v>22354427</v>
      </c>
      <c r="I8" s="60">
        <v>18779593</v>
      </c>
      <c r="J8" s="60">
        <v>18779593</v>
      </c>
      <c r="K8" s="60">
        <v>19733166</v>
      </c>
      <c r="L8" s="60">
        <v>20929901</v>
      </c>
      <c r="M8" s="60">
        <v>22664355</v>
      </c>
      <c r="N8" s="60">
        <v>22664355</v>
      </c>
      <c r="O8" s="60"/>
      <c r="P8" s="60"/>
      <c r="Q8" s="60"/>
      <c r="R8" s="60"/>
      <c r="S8" s="60"/>
      <c r="T8" s="60"/>
      <c r="U8" s="60"/>
      <c r="V8" s="60"/>
      <c r="W8" s="60">
        <v>22664355</v>
      </c>
      <c r="X8" s="60">
        <v>24804359</v>
      </c>
      <c r="Y8" s="60">
        <v>-2140004</v>
      </c>
      <c r="Z8" s="140">
        <v>-8.63</v>
      </c>
      <c r="AA8" s="62">
        <v>49608717</v>
      </c>
    </row>
    <row r="9" spans="1:27" ht="13.5">
      <c r="A9" s="249" t="s">
        <v>146</v>
      </c>
      <c r="B9" s="182"/>
      <c r="C9" s="155">
        <v>1652102</v>
      </c>
      <c r="D9" s="155"/>
      <c r="E9" s="59"/>
      <c r="F9" s="60"/>
      <c r="G9" s="60">
        <v>2197512</v>
      </c>
      <c r="H9" s="60">
        <v>4366908</v>
      </c>
      <c r="I9" s="60">
        <v>5188871</v>
      </c>
      <c r="J9" s="60">
        <v>5188871</v>
      </c>
      <c r="K9" s="60"/>
      <c r="L9" s="60">
        <v>3492629</v>
      </c>
      <c r="M9" s="60">
        <v>4598451</v>
      </c>
      <c r="N9" s="60">
        <v>4598451</v>
      </c>
      <c r="O9" s="60"/>
      <c r="P9" s="60"/>
      <c r="Q9" s="60"/>
      <c r="R9" s="60"/>
      <c r="S9" s="60"/>
      <c r="T9" s="60"/>
      <c r="U9" s="60"/>
      <c r="V9" s="60"/>
      <c r="W9" s="60">
        <v>4598451</v>
      </c>
      <c r="X9" s="60"/>
      <c r="Y9" s="60">
        <v>4598451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17057124</v>
      </c>
      <c r="D12" s="168">
        <f>SUM(D6:D11)</f>
        <v>0</v>
      </c>
      <c r="E12" s="72">
        <f t="shared" si="0"/>
        <v>59018339</v>
      </c>
      <c r="F12" s="73">
        <f t="shared" si="0"/>
        <v>59018339</v>
      </c>
      <c r="G12" s="73">
        <f t="shared" si="0"/>
        <v>85064194</v>
      </c>
      <c r="H12" s="73">
        <f t="shared" si="0"/>
        <v>69391816</v>
      </c>
      <c r="I12" s="73">
        <f t="shared" si="0"/>
        <v>58225629</v>
      </c>
      <c r="J12" s="73">
        <f t="shared" si="0"/>
        <v>58225629</v>
      </c>
      <c r="K12" s="73">
        <f t="shared" si="0"/>
        <v>53457117</v>
      </c>
      <c r="L12" s="73">
        <f t="shared" si="0"/>
        <v>81006811</v>
      </c>
      <c r="M12" s="73">
        <f t="shared" si="0"/>
        <v>64990812</v>
      </c>
      <c r="N12" s="73">
        <f t="shared" si="0"/>
        <v>64990812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64990812</v>
      </c>
      <c r="X12" s="73">
        <f t="shared" si="0"/>
        <v>29509170</v>
      </c>
      <c r="Y12" s="73">
        <f t="shared" si="0"/>
        <v>35481642</v>
      </c>
      <c r="Z12" s="170">
        <f>+IF(X12&lt;&gt;0,+(Y12/X12)*100,0)</f>
        <v>120.23937643790048</v>
      </c>
      <c r="AA12" s="74">
        <f>SUM(AA6:AA11)</f>
        <v>59018339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212393984</v>
      </c>
      <c r="D19" s="155"/>
      <c r="E19" s="59">
        <v>239735224</v>
      </c>
      <c r="F19" s="60">
        <v>239735224</v>
      </c>
      <c r="G19" s="60">
        <v>219335672</v>
      </c>
      <c r="H19" s="60">
        <v>216167096</v>
      </c>
      <c r="I19" s="60">
        <v>222486456</v>
      </c>
      <c r="J19" s="60">
        <v>222486456</v>
      </c>
      <c r="K19" s="60">
        <v>225188945</v>
      </c>
      <c r="L19" s="60">
        <v>226397703</v>
      </c>
      <c r="M19" s="60">
        <v>235809405</v>
      </c>
      <c r="N19" s="60">
        <v>235809405</v>
      </c>
      <c r="O19" s="60"/>
      <c r="P19" s="60"/>
      <c r="Q19" s="60"/>
      <c r="R19" s="60"/>
      <c r="S19" s="60"/>
      <c r="T19" s="60"/>
      <c r="U19" s="60"/>
      <c r="V19" s="60"/>
      <c r="W19" s="60">
        <v>235809405</v>
      </c>
      <c r="X19" s="60">
        <v>119867612</v>
      </c>
      <c r="Y19" s="60">
        <v>115941793</v>
      </c>
      <c r="Z19" s="140">
        <v>96.72</v>
      </c>
      <c r="AA19" s="62">
        <v>239735224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59091</v>
      </c>
      <c r="D22" s="155"/>
      <c r="E22" s="59">
        <v>100000</v>
      </c>
      <c r="F22" s="60">
        <v>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50000</v>
      </c>
      <c r="Y22" s="60">
        <v>-50000</v>
      </c>
      <c r="Z22" s="140">
        <v>-100</v>
      </c>
      <c r="AA22" s="62">
        <v>100000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212453075</v>
      </c>
      <c r="D24" s="168">
        <f>SUM(D15:D23)</f>
        <v>0</v>
      </c>
      <c r="E24" s="76">
        <f t="shared" si="1"/>
        <v>239835224</v>
      </c>
      <c r="F24" s="77">
        <f t="shared" si="1"/>
        <v>239835224</v>
      </c>
      <c r="G24" s="77">
        <f t="shared" si="1"/>
        <v>219335672</v>
      </c>
      <c r="H24" s="77">
        <f t="shared" si="1"/>
        <v>216167096</v>
      </c>
      <c r="I24" s="77">
        <f t="shared" si="1"/>
        <v>222486456</v>
      </c>
      <c r="J24" s="77">
        <f t="shared" si="1"/>
        <v>222486456</v>
      </c>
      <c r="K24" s="77">
        <f t="shared" si="1"/>
        <v>225188945</v>
      </c>
      <c r="L24" s="77">
        <f t="shared" si="1"/>
        <v>226397703</v>
      </c>
      <c r="M24" s="77">
        <f t="shared" si="1"/>
        <v>235809405</v>
      </c>
      <c r="N24" s="77">
        <f t="shared" si="1"/>
        <v>235809405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235809405</v>
      </c>
      <c r="X24" s="77">
        <f t="shared" si="1"/>
        <v>119917612</v>
      </c>
      <c r="Y24" s="77">
        <f t="shared" si="1"/>
        <v>115891793</v>
      </c>
      <c r="Z24" s="212">
        <f>+IF(X24&lt;&gt;0,+(Y24/X24)*100,0)</f>
        <v>96.64284592324938</v>
      </c>
      <c r="AA24" s="79">
        <f>SUM(AA15:AA23)</f>
        <v>239835224</v>
      </c>
    </row>
    <row r="25" spans="1:27" ht="13.5">
      <c r="A25" s="250" t="s">
        <v>159</v>
      </c>
      <c r="B25" s="251"/>
      <c r="C25" s="168">
        <f aca="true" t="shared" si="2" ref="C25:Y25">+C12+C24</f>
        <v>229510199</v>
      </c>
      <c r="D25" s="168">
        <f>+D12+D24</f>
        <v>0</v>
      </c>
      <c r="E25" s="72">
        <f t="shared" si="2"/>
        <v>298853563</v>
      </c>
      <c r="F25" s="73">
        <f t="shared" si="2"/>
        <v>298853563</v>
      </c>
      <c r="G25" s="73">
        <f t="shared" si="2"/>
        <v>304399866</v>
      </c>
      <c r="H25" s="73">
        <f t="shared" si="2"/>
        <v>285558912</v>
      </c>
      <c r="I25" s="73">
        <f t="shared" si="2"/>
        <v>280712085</v>
      </c>
      <c r="J25" s="73">
        <f t="shared" si="2"/>
        <v>280712085</v>
      </c>
      <c r="K25" s="73">
        <f t="shared" si="2"/>
        <v>278646062</v>
      </c>
      <c r="L25" s="73">
        <f t="shared" si="2"/>
        <v>307404514</v>
      </c>
      <c r="M25" s="73">
        <f t="shared" si="2"/>
        <v>300800217</v>
      </c>
      <c r="N25" s="73">
        <f t="shared" si="2"/>
        <v>300800217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300800217</v>
      </c>
      <c r="X25" s="73">
        <f t="shared" si="2"/>
        <v>149426782</v>
      </c>
      <c r="Y25" s="73">
        <f t="shared" si="2"/>
        <v>151373435</v>
      </c>
      <c r="Z25" s="170">
        <f>+IF(X25&lt;&gt;0,+(Y25/X25)*100,0)</f>
        <v>101.30274705373765</v>
      </c>
      <c r="AA25" s="74">
        <f>+AA12+AA24</f>
        <v>298853563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18044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30874266</v>
      </c>
      <c r="D32" s="155"/>
      <c r="E32" s="59">
        <v>40238250</v>
      </c>
      <c r="F32" s="60">
        <v>40238250</v>
      </c>
      <c r="G32" s="60">
        <v>36846806</v>
      </c>
      <c r="H32" s="60">
        <v>38502346</v>
      </c>
      <c r="I32" s="60">
        <v>38265860</v>
      </c>
      <c r="J32" s="60">
        <v>38265860</v>
      </c>
      <c r="K32" s="60">
        <v>38106347</v>
      </c>
      <c r="L32" s="60">
        <v>32459542</v>
      </c>
      <c r="M32" s="60">
        <v>34846831</v>
      </c>
      <c r="N32" s="60">
        <v>34846831</v>
      </c>
      <c r="O32" s="60"/>
      <c r="P32" s="60"/>
      <c r="Q32" s="60"/>
      <c r="R32" s="60"/>
      <c r="S32" s="60"/>
      <c r="T32" s="60"/>
      <c r="U32" s="60"/>
      <c r="V32" s="60"/>
      <c r="W32" s="60">
        <v>34846831</v>
      </c>
      <c r="X32" s="60">
        <v>20119125</v>
      </c>
      <c r="Y32" s="60">
        <v>14727706</v>
      </c>
      <c r="Z32" s="140">
        <v>73.2</v>
      </c>
      <c r="AA32" s="62">
        <v>40238250</v>
      </c>
    </row>
    <row r="33" spans="1:27" ht="13.5">
      <c r="A33" s="249" t="s">
        <v>165</v>
      </c>
      <c r="B33" s="182"/>
      <c r="C33" s="155">
        <v>1531625</v>
      </c>
      <c r="D33" s="155"/>
      <c r="E33" s="59">
        <v>6292928</v>
      </c>
      <c r="F33" s="60">
        <v>6292928</v>
      </c>
      <c r="G33" s="60">
        <v>6712068</v>
      </c>
      <c r="H33" s="60">
        <v>7090684</v>
      </c>
      <c r="I33" s="60">
        <v>7090684</v>
      </c>
      <c r="J33" s="60">
        <v>7090684</v>
      </c>
      <c r="K33" s="60">
        <v>7090684</v>
      </c>
      <c r="L33" s="60">
        <v>12105235</v>
      </c>
      <c r="M33" s="60">
        <v>7090683</v>
      </c>
      <c r="N33" s="60">
        <v>7090683</v>
      </c>
      <c r="O33" s="60"/>
      <c r="P33" s="60"/>
      <c r="Q33" s="60"/>
      <c r="R33" s="60"/>
      <c r="S33" s="60"/>
      <c r="T33" s="60"/>
      <c r="U33" s="60"/>
      <c r="V33" s="60"/>
      <c r="W33" s="60">
        <v>7090683</v>
      </c>
      <c r="X33" s="60">
        <v>3146464</v>
      </c>
      <c r="Y33" s="60">
        <v>3944219</v>
      </c>
      <c r="Z33" s="140">
        <v>125.35</v>
      </c>
      <c r="AA33" s="62">
        <v>6292928</v>
      </c>
    </row>
    <row r="34" spans="1:27" ht="13.5">
      <c r="A34" s="250" t="s">
        <v>58</v>
      </c>
      <c r="B34" s="251"/>
      <c r="C34" s="168">
        <f aca="true" t="shared" si="3" ref="C34:Y34">SUM(C29:C33)</f>
        <v>32423935</v>
      </c>
      <c r="D34" s="168">
        <f>SUM(D29:D33)</f>
        <v>0</v>
      </c>
      <c r="E34" s="72">
        <f t="shared" si="3"/>
        <v>46531178</v>
      </c>
      <c r="F34" s="73">
        <f t="shared" si="3"/>
        <v>46531178</v>
      </c>
      <c r="G34" s="73">
        <f t="shared" si="3"/>
        <v>43558874</v>
      </c>
      <c r="H34" s="73">
        <f t="shared" si="3"/>
        <v>45593030</v>
      </c>
      <c r="I34" s="73">
        <f t="shared" si="3"/>
        <v>45356544</v>
      </c>
      <c r="J34" s="73">
        <f t="shared" si="3"/>
        <v>45356544</v>
      </c>
      <c r="K34" s="73">
        <f t="shared" si="3"/>
        <v>45197031</v>
      </c>
      <c r="L34" s="73">
        <f t="shared" si="3"/>
        <v>44564777</v>
      </c>
      <c r="M34" s="73">
        <f t="shared" si="3"/>
        <v>41937514</v>
      </c>
      <c r="N34" s="73">
        <f t="shared" si="3"/>
        <v>41937514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41937514</v>
      </c>
      <c r="X34" s="73">
        <f t="shared" si="3"/>
        <v>23265589</v>
      </c>
      <c r="Y34" s="73">
        <f t="shared" si="3"/>
        <v>18671925</v>
      </c>
      <c r="Z34" s="170">
        <f>+IF(X34&lt;&gt;0,+(Y34/X34)*100,0)</f>
        <v>80.25554392798739</v>
      </c>
      <c r="AA34" s="74">
        <f>SUM(AA29:AA33)</f>
        <v>46531178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6842467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6842467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39266402</v>
      </c>
      <c r="D40" s="168">
        <f>+D34+D39</f>
        <v>0</v>
      </c>
      <c r="E40" s="72">
        <f t="shared" si="5"/>
        <v>46531178</v>
      </c>
      <c r="F40" s="73">
        <f t="shared" si="5"/>
        <v>46531178</v>
      </c>
      <c r="G40" s="73">
        <f t="shared" si="5"/>
        <v>43558874</v>
      </c>
      <c r="H40" s="73">
        <f t="shared" si="5"/>
        <v>45593030</v>
      </c>
      <c r="I40" s="73">
        <f t="shared" si="5"/>
        <v>45356544</v>
      </c>
      <c r="J40" s="73">
        <f t="shared" si="5"/>
        <v>45356544</v>
      </c>
      <c r="K40" s="73">
        <f t="shared" si="5"/>
        <v>45197031</v>
      </c>
      <c r="L40" s="73">
        <f t="shared" si="5"/>
        <v>44564777</v>
      </c>
      <c r="M40" s="73">
        <f t="shared" si="5"/>
        <v>41937514</v>
      </c>
      <c r="N40" s="73">
        <f t="shared" si="5"/>
        <v>41937514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41937514</v>
      </c>
      <c r="X40" s="73">
        <f t="shared" si="5"/>
        <v>23265589</v>
      </c>
      <c r="Y40" s="73">
        <f t="shared" si="5"/>
        <v>18671925</v>
      </c>
      <c r="Z40" s="170">
        <f>+IF(X40&lt;&gt;0,+(Y40/X40)*100,0)</f>
        <v>80.25554392798739</v>
      </c>
      <c r="AA40" s="74">
        <f>+AA34+AA39</f>
        <v>46531178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190243797</v>
      </c>
      <c r="D42" s="257">
        <f>+D25-D40</f>
        <v>0</v>
      </c>
      <c r="E42" s="258">
        <f t="shared" si="6"/>
        <v>252322385</v>
      </c>
      <c r="F42" s="259">
        <f t="shared" si="6"/>
        <v>252322385</v>
      </c>
      <c r="G42" s="259">
        <f t="shared" si="6"/>
        <v>260840992</v>
      </c>
      <c r="H42" s="259">
        <f t="shared" si="6"/>
        <v>239965882</v>
      </c>
      <c r="I42" s="259">
        <f t="shared" si="6"/>
        <v>235355541</v>
      </c>
      <c r="J42" s="259">
        <f t="shared" si="6"/>
        <v>235355541</v>
      </c>
      <c r="K42" s="259">
        <f t="shared" si="6"/>
        <v>233449031</v>
      </c>
      <c r="L42" s="259">
        <f t="shared" si="6"/>
        <v>262839737</v>
      </c>
      <c r="M42" s="259">
        <f t="shared" si="6"/>
        <v>258862703</v>
      </c>
      <c r="N42" s="259">
        <f t="shared" si="6"/>
        <v>258862703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258862703</v>
      </c>
      <c r="X42" s="259">
        <f t="shared" si="6"/>
        <v>126161193</v>
      </c>
      <c r="Y42" s="259">
        <f t="shared" si="6"/>
        <v>132701510</v>
      </c>
      <c r="Z42" s="260">
        <f>+IF(X42&lt;&gt;0,+(Y42/X42)*100,0)</f>
        <v>105.18409571475755</v>
      </c>
      <c r="AA42" s="261">
        <f>+AA25-AA40</f>
        <v>252322385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190243797</v>
      </c>
      <c r="D45" s="155"/>
      <c r="E45" s="59">
        <v>252322385</v>
      </c>
      <c r="F45" s="60">
        <v>252322385</v>
      </c>
      <c r="G45" s="60">
        <v>260840992</v>
      </c>
      <c r="H45" s="60">
        <v>239965882</v>
      </c>
      <c r="I45" s="60">
        <v>235355541</v>
      </c>
      <c r="J45" s="60">
        <v>235355541</v>
      </c>
      <c r="K45" s="60">
        <v>233449031</v>
      </c>
      <c r="L45" s="60">
        <v>262839737</v>
      </c>
      <c r="M45" s="60">
        <v>258862703</v>
      </c>
      <c r="N45" s="60">
        <v>258862703</v>
      </c>
      <c r="O45" s="60"/>
      <c r="P45" s="60"/>
      <c r="Q45" s="60"/>
      <c r="R45" s="60"/>
      <c r="S45" s="60"/>
      <c r="T45" s="60"/>
      <c r="U45" s="60"/>
      <c r="V45" s="60"/>
      <c r="W45" s="60">
        <v>258862703</v>
      </c>
      <c r="X45" s="60">
        <v>126161193</v>
      </c>
      <c r="Y45" s="60">
        <v>132701510</v>
      </c>
      <c r="Z45" s="139">
        <v>105.18</v>
      </c>
      <c r="AA45" s="62">
        <v>252322385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190243797</v>
      </c>
      <c r="D48" s="217">
        <f>SUM(D45:D47)</f>
        <v>0</v>
      </c>
      <c r="E48" s="264">
        <f t="shared" si="7"/>
        <v>252322385</v>
      </c>
      <c r="F48" s="219">
        <f t="shared" si="7"/>
        <v>252322385</v>
      </c>
      <c r="G48" s="219">
        <f t="shared" si="7"/>
        <v>260840992</v>
      </c>
      <c r="H48" s="219">
        <f t="shared" si="7"/>
        <v>239965882</v>
      </c>
      <c r="I48" s="219">
        <f t="shared" si="7"/>
        <v>235355541</v>
      </c>
      <c r="J48" s="219">
        <f t="shared" si="7"/>
        <v>235355541</v>
      </c>
      <c r="K48" s="219">
        <f t="shared" si="7"/>
        <v>233449031</v>
      </c>
      <c r="L48" s="219">
        <f t="shared" si="7"/>
        <v>262839737</v>
      </c>
      <c r="M48" s="219">
        <f t="shared" si="7"/>
        <v>258862703</v>
      </c>
      <c r="N48" s="219">
        <f t="shared" si="7"/>
        <v>258862703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258862703</v>
      </c>
      <c r="X48" s="219">
        <f t="shared" si="7"/>
        <v>126161193</v>
      </c>
      <c r="Y48" s="219">
        <f t="shared" si="7"/>
        <v>132701510</v>
      </c>
      <c r="Z48" s="265">
        <f>+IF(X48&lt;&gt;0,+(Y48/X48)*100,0)</f>
        <v>105.18409571475755</v>
      </c>
      <c r="AA48" s="232">
        <f>SUM(AA45:AA47)</f>
        <v>252322385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19263112</v>
      </c>
      <c r="D6" s="155"/>
      <c r="E6" s="59">
        <v>15229802</v>
      </c>
      <c r="F6" s="60">
        <v>15229802</v>
      </c>
      <c r="G6" s="60">
        <v>1924837</v>
      </c>
      <c r="H6" s="60">
        <v>1153637</v>
      </c>
      <c r="I6" s="60">
        <v>5800559</v>
      </c>
      <c r="J6" s="60">
        <v>8879033</v>
      </c>
      <c r="K6" s="60">
        <v>2308295</v>
      </c>
      <c r="L6" s="60">
        <v>1221918</v>
      </c>
      <c r="M6" s="60">
        <v>483970</v>
      </c>
      <c r="N6" s="60">
        <v>4014183</v>
      </c>
      <c r="O6" s="60"/>
      <c r="P6" s="60"/>
      <c r="Q6" s="60"/>
      <c r="R6" s="60"/>
      <c r="S6" s="60"/>
      <c r="T6" s="60"/>
      <c r="U6" s="60"/>
      <c r="V6" s="60"/>
      <c r="W6" s="60">
        <v>12893216</v>
      </c>
      <c r="X6" s="60">
        <v>7615386</v>
      </c>
      <c r="Y6" s="60">
        <v>5277830</v>
      </c>
      <c r="Z6" s="140">
        <v>69.3</v>
      </c>
      <c r="AA6" s="62">
        <v>15229802</v>
      </c>
    </row>
    <row r="7" spans="1:27" ht="13.5">
      <c r="A7" s="249" t="s">
        <v>178</v>
      </c>
      <c r="B7" s="182"/>
      <c r="C7" s="155">
        <v>92429095</v>
      </c>
      <c r="D7" s="155"/>
      <c r="E7" s="59">
        <v>111119000</v>
      </c>
      <c r="F7" s="60">
        <v>111119000</v>
      </c>
      <c r="G7" s="60">
        <v>42839000</v>
      </c>
      <c r="H7" s="60">
        <v>2218000</v>
      </c>
      <c r="I7" s="60"/>
      <c r="J7" s="60">
        <v>45057000</v>
      </c>
      <c r="K7" s="60"/>
      <c r="L7" s="60">
        <v>35717989</v>
      </c>
      <c r="M7" s="60">
        <v>413310</v>
      </c>
      <c r="N7" s="60">
        <v>36131299</v>
      </c>
      <c r="O7" s="60"/>
      <c r="P7" s="60"/>
      <c r="Q7" s="60"/>
      <c r="R7" s="60"/>
      <c r="S7" s="60"/>
      <c r="T7" s="60"/>
      <c r="U7" s="60"/>
      <c r="V7" s="60"/>
      <c r="W7" s="60">
        <v>81188299</v>
      </c>
      <c r="X7" s="60">
        <v>88895200</v>
      </c>
      <c r="Y7" s="60">
        <v>-7706901</v>
      </c>
      <c r="Z7" s="140">
        <v>-8.67</v>
      </c>
      <c r="AA7" s="62">
        <v>111119000</v>
      </c>
    </row>
    <row r="8" spans="1:27" ht="13.5">
      <c r="A8" s="249" t="s">
        <v>179</v>
      </c>
      <c r="B8" s="182"/>
      <c r="C8" s="155">
        <v>33668671</v>
      </c>
      <c r="D8" s="155"/>
      <c r="E8" s="59">
        <v>40169000</v>
      </c>
      <c r="F8" s="60">
        <v>40169000</v>
      </c>
      <c r="G8" s="60">
        <v>9000000</v>
      </c>
      <c r="H8" s="60"/>
      <c r="I8" s="60"/>
      <c r="J8" s="60">
        <v>9000000</v>
      </c>
      <c r="K8" s="60">
        <v>3000000</v>
      </c>
      <c r="L8" s="60">
        <v>1000000</v>
      </c>
      <c r="M8" s="60">
        <v>603000</v>
      </c>
      <c r="N8" s="60">
        <v>4603000</v>
      </c>
      <c r="O8" s="60"/>
      <c r="P8" s="60"/>
      <c r="Q8" s="60"/>
      <c r="R8" s="60"/>
      <c r="S8" s="60"/>
      <c r="T8" s="60"/>
      <c r="U8" s="60"/>
      <c r="V8" s="60"/>
      <c r="W8" s="60">
        <v>13603000</v>
      </c>
      <c r="X8" s="60">
        <v>32135200</v>
      </c>
      <c r="Y8" s="60">
        <v>-18532200</v>
      </c>
      <c r="Z8" s="140">
        <v>-57.67</v>
      </c>
      <c r="AA8" s="62">
        <v>40169000</v>
      </c>
    </row>
    <row r="9" spans="1:27" ht="13.5">
      <c r="A9" s="249" t="s">
        <v>180</v>
      </c>
      <c r="B9" s="182"/>
      <c r="C9" s="155">
        <v>2011226</v>
      </c>
      <c r="D9" s="155"/>
      <c r="E9" s="59">
        <v>3983104</v>
      </c>
      <c r="F9" s="60">
        <v>3983104</v>
      </c>
      <c r="G9" s="60">
        <v>44487</v>
      </c>
      <c r="H9" s="60">
        <v>185592</v>
      </c>
      <c r="I9" s="60">
        <v>135013</v>
      </c>
      <c r="J9" s="60">
        <v>365092</v>
      </c>
      <c r="K9" s="60">
        <v>182471</v>
      </c>
      <c r="L9" s="60">
        <v>201576</v>
      </c>
      <c r="M9" s="60">
        <v>119498</v>
      </c>
      <c r="N9" s="60">
        <v>503545</v>
      </c>
      <c r="O9" s="60"/>
      <c r="P9" s="60"/>
      <c r="Q9" s="60"/>
      <c r="R9" s="60"/>
      <c r="S9" s="60"/>
      <c r="T9" s="60"/>
      <c r="U9" s="60"/>
      <c r="V9" s="60"/>
      <c r="W9" s="60">
        <v>868637</v>
      </c>
      <c r="X9" s="60">
        <v>1332405</v>
      </c>
      <c r="Y9" s="60">
        <v>-463768</v>
      </c>
      <c r="Z9" s="140">
        <v>-34.81</v>
      </c>
      <c r="AA9" s="62">
        <v>3983104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-122462898</v>
      </c>
      <c r="D12" s="155"/>
      <c r="E12" s="59">
        <v>-116911174</v>
      </c>
      <c r="F12" s="60">
        <v>-116911174</v>
      </c>
      <c r="G12" s="60">
        <v>-10596744</v>
      </c>
      <c r="H12" s="60">
        <v>-22129926</v>
      </c>
      <c r="I12" s="60">
        <v>-8057690</v>
      </c>
      <c r="J12" s="60">
        <v>-40784360</v>
      </c>
      <c r="K12" s="60">
        <v>-7733850</v>
      </c>
      <c r="L12" s="60">
        <v>-9378820</v>
      </c>
      <c r="M12" s="60">
        <v>-10619111</v>
      </c>
      <c r="N12" s="60">
        <v>-27731781</v>
      </c>
      <c r="O12" s="60"/>
      <c r="P12" s="60"/>
      <c r="Q12" s="60"/>
      <c r="R12" s="60"/>
      <c r="S12" s="60"/>
      <c r="T12" s="60"/>
      <c r="U12" s="60"/>
      <c r="V12" s="60"/>
      <c r="W12" s="60">
        <v>-68516141</v>
      </c>
      <c r="X12" s="60">
        <v>-56349924</v>
      </c>
      <c r="Y12" s="60">
        <v>-12166217</v>
      </c>
      <c r="Z12" s="140">
        <v>21.59</v>
      </c>
      <c r="AA12" s="62">
        <v>-116911174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-2000004</v>
      </c>
      <c r="F14" s="60">
        <v>-2000004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-1000002</v>
      </c>
      <c r="Y14" s="60">
        <v>1000002</v>
      </c>
      <c r="Z14" s="140">
        <v>-100</v>
      </c>
      <c r="AA14" s="62">
        <v>-2000004</v>
      </c>
    </row>
    <row r="15" spans="1:27" ht="13.5">
      <c r="A15" s="250" t="s">
        <v>184</v>
      </c>
      <c r="B15" s="251"/>
      <c r="C15" s="168">
        <f aca="true" t="shared" si="0" ref="C15:Y15">SUM(C6:C14)</f>
        <v>24909206</v>
      </c>
      <c r="D15" s="168">
        <f>SUM(D6:D14)</f>
        <v>0</v>
      </c>
      <c r="E15" s="72">
        <f t="shared" si="0"/>
        <v>51589728</v>
      </c>
      <c r="F15" s="73">
        <f t="shared" si="0"/>
        <v>51589728</v>
      </c>
      <c r="G15" s="73">
        <f t="shared" si="0"/>
        <v>43211580</v>
      </c>
      <c r="H15" s="73">
        <f t="shared" si="0"/>
        <v>-18572697</v>
      </c>
      <c r="I15" s="73">
        <f t="shared" si="0"/>
        <v>-2122118</v>
      </c>
      <c r="J15" s="73">
        <f t="shared" si="0"/>
        <v>22516765</v>
      </c>
      <c r="K15" s="73">
        <f t="shared" si="0"/>
        <v>-2243084</v>
      </c>
      <c r="L15" s="73">
        <f t="shared" si="0"/>
        <v>28762663</v>
      </c>
      <c r="M15" s="73">
        <f t="shared" si="0"/>
        <v>-8999333</v>
      </c>
      <c r="N15" s="73">
        <f t="shared" si="0"/>
        <v>17520246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40037011</v>
      </c>
      <c r="X15" s="73">
        <f t="shared" si="0"/>
        <v>72628265</v>
      </c>
      <c r="Y15" s="73">
        <f t="shared" si="0"/>
        <v>-32591254</v>
      </c>
      <c r="Z15" s="170">
        <f>+IF(X15&lt;&gt;0,+(Y15/X15)*100,0)</f>
        <v>-44.87406383726776</v>
      </c>
      <c r="AA15" s="74">
        <f>SUM(AA6:AA14)</f>
        <v>51589728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37527</v>
      </c>
      <c r="H22" s="60">
        <v>14001907</v>
      </c>
      <c r="I22" s="60"/>
      <c r="J22" s="60">
        <v>14039434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14039434</v>
      </c>
      <c r="X22" s="60"/>
      <c r="Y22" s="60">
        <v>14039434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-46356464</v>
      </c>
      <c r="D24" s="155"/>
      <c r="E24" s="59">
        <v>-71450916</v>
      </c>
      <c r="F24" s="60">
        <v>-71450916</v>
      </c>
      <c r="G24" s="60">
        <v>-4038178</v>
      </c>
      <c r="H24" s="60">
        <v>-613963</v>
      </c>
      <c r="I24" s="60">
        <v>-6270696</v>
      </c>
      <c r="J24" s="60">
        <v>-10922837</v>
      </c>
      <c r="K24" s="60">
        <v>-2982738</v>
      </c>
      <c r="L24" s="60">
        <v>-1209725</v>
      </c>
      <c r="M24" s="60">
        <v>-10791334</v>
      </c>
      <c r="N24" s="60">
        <v>-14983797</v>
      </c>
      <c r="O24" s="60"/>
      <c r="P24" s="60"/>
      <c r="Q24" s="60"/>
      <c r="R24" s="60"/>
      <c r="S24" s="60"/>
      <c r="T24" s="60"/>
      <c r="U24" s="60"/>
      <c r="V24" s="60"/>
      <c r="W24" s="60">
        <v>-25906634</v>
      </c>
      <c r="X24" s="60">
        <v>-35725458</v>
      </c>
      <c r="Y24" s="60">
        <v>9818824</v>
      </c>
      <c r="Z24" s="140">
        <v>-27.48</v>
      </c>
      <c r="AA24" s="62">
        <v>-71450916</v>
      </c>
    </row>
    <row r="25" spans="1:27" ht="13.5">
      <c r="A25" s="250" t="s">
        <v>191</v>
      </c>
      <c r="B25" s="251"/>
      <c r="C25" s="168">
        <f aca="true" t="shared" si="1" ref="C25:Y25">SUM(C19:C24)</f>
        <v>-46356464</v>
      </c>
      <c r="D25" s="168">
        <f>SUM(D19:D24)</f>
        <v>0</v>
      </c>
      <c r="E25" s="72">
        <f t="shared" si="1"/>
        <v>-71450916</v>
      </c>
      <c r="F25" s="73">
        <f t="shared" si="1"/>
        <v>-71450916</v>
      </c>
      <c r="G25" s="73">
        <f t="shared" si="1"/>
        <v>-4000651</v>
      </c>
      <c r="H25" s="73">
        <f t="shared" si="1"/>
        <v>13387944</v>
      </c>
      <c r="I25" s="73">
        <f t="shared" si="1"/>
        <v>-6270696</v>
      </c>
      <c r="J25" s="73">
        <f t="shared" si="1"/>
        <v>3116597</v>
      </c>
      <c r="K25" s="73">
        <f t="shared" si="1"/>
        <v>-2982738</v>
      </c>
      <c r="L25" s="73">
        <f t="shared" si="1"/>
        <v>-1209725</v>
      </c>
      <c r="M25" s="73">
        <f t="shared" si="1"/>
        <v>-10791334</v>
      </c>
      <c r="N25" s="73">
        <f t="shared" si="1"/>
        <v>-14983797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-11867200</v>
      </c>
      <c r="X25" s="73">
        <f t="shared" si="1"/>
        <v>-35725458</v>
      </c>
      <c r="Y25" s="73">
        <f t="shared" si="1"/>
        <v>23858258</v>
      </c>
      <c r="Z25" s="170">
        <f>+IF(X25&lt;&gt;0,+(Y25/X25)*100,0)</f>
        <v>-66.78223131527103</v>
      </c>
      <c r="AA25" s="74">
        <f>SUM(AA19:AA24)</f>
        <v>-71450916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-21447258</v>
      </c>
      <c r="D36" s="153">
        <f>+D15+D25+D34</f>
        <v>0</v>
      </c>
      <c r="E36" s="99">
        <f t="shared" si="3"/>
        <v>-19861188</v>
      </c>
      <c r="F36" s="100">
        <f t="shared" si="3"/>
        <v>-19861188</v>
      </c>
      <c r="G36" s="100">
        <f t="shared" si="3"/>
        <v>39210929</v>
      </c>
      <c r="H36" s="100">
        <f t="shared" si="3"/>
        <v>-5184753</v>
      </c>
      <c r="I36" s="100">
        <f t="shared" si="3"/>
        <v>-8392814</v>
      </c>
      <c r="J36" s="100">
        <f t="shared" si="3"/>
        <v>25633362</v>
      </c>
      <c r="K36" s="100">
        <f t="shared" si="3"/>
        <v>-5225822</v>
      </c>
      <c r="L36" s="100">
        <f t="shared" si="3"/>
        <v>27552938</v>
      </c>
      <c r="M36" s="100">
        <f t="shared" si="3"/>
        <v>-19790667</v>
      </c>
      <c r="N36" s="100">
        <f t="shared" si="3"/>
        <v>2536449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28169811</v>
      </c>
      <c r="X36" s="100">
        <f t="shared" si="3"/>
        <v>36902807</v>
      </c>
      <c r="Y36" s="100">
        <f t="shared" si="3"/>
        <v>-8732996</v>
      </c>
      <c r="Z36" s="137">
        <f>+IF(X36&lt;&gt;0,+(Y36/X36)*100,0)</f>
        <v>-23.664855630087978</v>
      </c>
      <c r="AA36" s="102">
        <f>+AA15+AA25+AA34</f>
        <v>-19861188</v>
      </c>
    </row>
    <row r="37" spans="1:27" ht="13.5">
      <c r="A37" s="249" t="s">
        <v>199</v>
      </c>
      <c r="B37" s="182"/>
      <c r="C37" s="153">
        <v>30088577</v>
      </c>
      <c r="D37" s="153"/>
      <c r="E37" s="99">
        <v>29570807</v>
      </c>
      <c r="F37" s="100">
        <v>29570807</v>
      </c>
      <c r="G37" s="100">
        <v>8643054</v>
      </c>
      <c r="H37" s="100">
        <v>47853983</v>
      </c>
      <c r="I37" s="100">
        <v>42669230</v>
      </c>
      <c r="J37" s="100">
        <v>8643054</v>
      </c>
      <c r="K37" s="100">
        <v>34276416</v>
      </c>
      <c r="L37" s="100">
        <v>29050594</v>
      </c>
      <c r="M37" s="100">
        <v>56603532</v>
      </c>
      <c r="N37" s="100">
        <v>34276416</v>
      </c>
      <c r="O37" s="100"/>
      <c r="P37" s="100"/>
      <c r="Q37" s="100"/>
      <c r="R37" s="100"/>
      <c r="S37" s="100"/>
      <c r="T37" s="100"/>
      <c r="U37" s="100"/>
      <c r="V37" s="100"/>
      <c r="W37" s="100">
        <v>8643054</v>
      </c>
      <c r="X37" s="100">
        <v>29570807</v>
      </c>
      <c r="Y37" s="100">
        <v>-20927753</v>
      </c>
      <c r="Z37" s="137">
        <v>-70.77</v>
      </c>
      <c r="AA37" s="102">
        <v>29570807</v>
      </c>
    </row>
    <row r="38" spans="1:27" ht="13.5">
      <c r="A38" s="269" t="s">
        <v>200</v>
      </c>
      <c r="B38" s="256"/>
      <c r="C38" s="257">
        <v>8641319</v>
      </c>
      <c r="D38" s="257"/>
      <c r="E38" s="258">
        <v>9709620</v>
      </c>
      <c r="F38" s="259">
        <v>9709620</v>
      </c>
      <c r="G38" s="259">
        <v>47853983</v>
      </c>
      <c r="H38" s="259">
        <v>42669230</v>
      </c>
      <c r="I38" s="259">
        <v>34276416</v>
      </c>
      <c r="J38" s="259">
        <v>34276416</v>
      </c>
      <c r="K38" s="259">
        <v>29050594</v>
      </c>
      <c r="L38" s="259">
        <v>56603532</v>
      </c>
      <c r="M38" s="259">
        <v>36812865</v>
      </c>
      <c r="N38" s="259">
        <v>36812865</v>
      </c>
      <c r="O38" s="259"/>
      <c r="P38" s="259"/>
      <c r="Q38" s="259"/>
      <c r="R38" s="259"/>
      <c r="S38" s="259"/>
      <c r="T38" s="259"/>
      <c r="U38" s="259"/>
      <c r="V38" s="259"/>
      <c r="W38" s="259">
        <v>36812865</v>
      </c>
      <c r="X38" s="259">
        <v>66473615</v>
      </c>
      <c r="Y38" s="259">
        <v>-29660750</v>
      </c>
      <c r="Z38" s="260">
        <v>-44.62</v>
      </c>
      <c r="AA38" s="261">
        <v>9709620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46278954</v>
      </c>
      <c r="D5" s="200">
        <f t="shared" si="0"/>
        <v>0</v>
      </c>
      <c r="E5" s="106">
        <f t="shared" si="0"/>
        <v>71450913</v>
      </c>
      <c r="F5" s="106">
        <f t="shared" si="0"/>
        <v>71450913</v>
      </c>
      <c r="G5" s="106">
        <f t="shared" si="0"/>
        <v>2930184</v>
      </c>
      <c r="H5" s="106">
        <f t="shared" si="0"/>
        <v>708334</v>
      </c>
      <c r="I5" s="106">
        <f t="shared" si="0"/>
        <v>6319359</v>
      </c>
      <c r="J5" s="106">
        <f t="shared" si="0"/>
        <v>9957877</v>
      </c>
      <c r="K5" s="106">
        <f t="shared" si="0"/>
        <v>2602122</v>
      </c>
      <c r="L5" s="106">
        <f t="shared" si="0"/>
        <v>1208759</v>
      </c>
      <c r="M5" s="106">
        <f t="shared" si="0"/>
        <v>9406706</v>
      </c>
      <c r="N5" s="106">
        <f t="shared" si="0"/>
        <v>13217587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23175464</v>
      </c>
      <c r="X5" s="106">
        <f t="shared" si="0"/>
        <v>35725458</v>
      </c>
      <c r="Y5" s="106">
        <f t="shared" si="0"/>
        <v>-12549994</v>
      </c>
      <c r="Z5" s="201">
        <f>+IF(X5&lt;&gt;0,+(Y5/X5)*100,0)</f>
        <v>-35.12899400757858</v>
      </c>
      <c r="AA5" s="199">
        <f>SUM(AA11:AA18)</f>
        <v>71450913</v>
      </c>
    </row>
    <row r="6" spans="1:27" ht="13.5">
      <c r="A6" s="291" t="s">
        <v>204</v>
      </c>
      <c r="B6" s="142"/>
      <c r="C6" s="62"/>
      <c r="D6" s="156"/>
      <c r="E6" s="60">
        <v>2167431</v>
      </c>
      <c r="F6" s="60">
        <v>2167431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1083716</v>
      </c>
      <c r="Y6" s="60">
        <v>-1083716</v>
      </c>
      <c r="Z6" s="140">
        <v>-100</v>
      </c>
      <c r="AA6" s="155">
        <v>2167431</v>
      </c>
    </row>
    <row r="7" spans="1:27" ht="13.5">
      <c r="A7" s="291" t="s">
        <v>205</v>
      </c>
      <c r="B7" s="142"/>
      <c r="C7" s="62"/>
      <c r="D7" s="156"/>
      <c r="E7" s="60">
        <v>27400000</v>
      </c>
      <c r="F7" s="60">
        <v>27400000</v>
      </c>
      <c r="G7" s="60">
        <v>2763008</v>
      </c>
      <c r="H7" s="60">
        <v>76818</v>
      </c>
      <c r="I7" s="60">
        <v>4941810</v>
      </c>
      <c r="J7" s="60">
        <v>7781636</v>
      </c>
      <c r="K7" s="60">
        <v>2473544</v>
      </c>
      <c r="L7" s="60">
        <v>987338</v>
      </c>
      <c r="M7" s="60">
        <v>2912119</v>
      </c>
      <c r="N7" s="60">
        <v>6373001</v>
      </c>
      <c r="O7" s="60"/>
      <c r="P7" s="60"/>
      <c r="Q7" s="60"/>
      <c r="R7" s="60"/>
      <c r="S7" s="60"/>
      <c r="T7" s="60"/>
      <c r="U7" s="60"/>
      <c r="V7" s="60"/>
      <c r="W7" s="60">
        <v>14154637</v>
      </c>
      <c r="X7" s="60">
        <v>13700000</v>
      </c>
      <c r="Y7" s="60">
        <v>454637</v>
      </c>
      <c r="Z7" s="140">
        <v>3.32</v>
      </c>
      <c r="AA7" s="155">
        <v>27400000</v>
      </c>
    </row>
    <row r="8" spans="1:27" ht="13.5">
      <c r="A8" s="291" t="s">
        <v>206</v>
      </c>
      <c r="B8" s="142"/>
      <c r="C8" s="62"/>
      <c r="D8" s="156"/>
      <c r="E8" s="60">
        <v>521807</v>
      </c>
      <c r="F8" s="60">
        <v>521807</v>
      </c>
      <c r="G8" s="60"/>
      <c r="H8" s="60"/>
      <c r="I8" s="60"/>
      <c r="J8" s="60"/>
      <c r="K8" s="60"/>
      <c r="L8" s="60">
        <v>22410</v>
      </c>
      <c r="M8" s="60"/>
      <c r="N8" s="60">
        <v>22410</v>
      </c>
      <c r="O8" s="60"/>
      <c r="P8" s="60"/>
      <c r="Q8" s="60"/>
      <c r="R8" s="60"/>
      <c r="S8" s="60"/>
      <c r="T8" s="60"/>
      <c r="U8" s="60"/>
      <c r="V8" s="60"/>
      <c r="W8" s="60">
        <v>22410</v>
      </c>
      <c r="X8" s="60">
        <v>260904</v>
      </c>
      <c r="Y8" s="60">
        <v>-238494</v>
      </c>
      <c r="Z8" s="140">
        <v>-91.41</v>
      </c>
      <c r="AA8" s="155">
        <v>521807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43163030</v>
      </c>
      <c r="D10" s="156"/>
      <c r="E10" s="60">
        <v>13630991</v>
      </c>
      <c r="F10" s="60">
        <v>13630991</v>
      </c>
      <c r="G10" s="60"/>
      <c r="H10" s="60"/>
      <c r="I10" s="60"/>
      <c r="J10" s="60"/>
      <c r="K10" s="60">
        <v>6235</v>
      </c>
      <c r="L10" s="60"/>
      <c r="M10" s="60">
        <v>468973</v>
      </c>
      <c r="N10" s="60">
        <v>475208</v>
      </c>
      <c r="O10" s="60"/>
      <c r="P10" s="60"/>
      <c r="Q10" s="60"/>
      <c r="R10" s="60"/>
      <c r="S10" s="60"/>
      <c r="T10" s="60"/>
      <c r="U10" s="60"/>
      <c r="V10" s="60"/>
      <c r="W10" s="60">
        <v>475208</v>
      </c>
      <c r="X10" s="60">
        <v>6815496</v>
      </c>
      <c r="Y10" s="60">
        <v>-6340288</v>
      </c>
      <c r="Z10" s="140">
        <v>-93.03</v>
      </c>
      <c r="AA10" s="155">
        <v>13630991</v>
      </c>
    </row>
    <row r="11" spans="1:27" ht="13.5">
      <c r="A11" s="292" t="s">
        <v>209</v>
      </c>
      <c r="B11" s="142"/>
      <c r="C11" s="293">
        <f aca="true" t="shared" si="1" ref="C11:Y11">SUM(C6:C10)</f>
        <v>43163030</v>
      </c>
      <c r="D11" s="294">
        <f t="shared" si="1"/>
        <v>0</v>
      </c>
      <c r="E11" s="295">
        <f t="shared" si="1"/>
        <v>43720229</v>
      </c>
      <c r="F11" s="295">
        <f t="shared" si="1"/>
        <v>43720229</v>
      </c>
      <c r="G11" s="295">
        <f t="shared" si="1"/>
        <v>2763008</v>
      </c>
      <c r="H11" s="295">
        <f t="shared" si="1"/>
        <v>76818</v>
      </c>
      <c r="I11" s="295">
        <f t="shared" si="1"/>
        <v>4941810</v>
      </c>
      <c r="J11" s="295">
        <f t="shared" si="1"/>
        <v>7781636</v>
      </c>
      <c r="K11" s="295">
        <f t="shared" si="1"/>
        <v>2479779</v>
      </c>
      <c r="L11" s="295">
        <f t="shared" si="1"/>
        <v>1009748</v>
      </c>
      <c r="M11" s="295">
        <f t="shared" si="1"/>
        <v>3381092</v>
      </c>
      <c r="N11" s="295">
        <f t="shared" si="1"/>
        <v>6870619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14652255</v>
      </c>
      <c r="X11" s="295">
        <f t="shared" si="1"/>
        <v>21860116</v>
      </c>
      <c r="Y11" s="295">
        <f t="shared" si="1"/>
        <v>-7207861</v>
      </c>
      <c r="Z11" s="296">
        <f>+IF(X11&lt;&gt;0,+(Y11/X11)*100,0)</f>
        <v>-32.97265668672573</v>
      </c>
      <c r="AA11" s="297">
        <f>SUM(AA6:AA10)</f>
        <v>43720229</v>
      </c>
    </row>
    <row r="12" spans="1:27" ht="13.5">
      <c r="A12" s="298" t="s">
        <v>210</v>
      </c>
      <c r="B12" s="136"/>
      <c r="C12" s="62"/>
      <c r="D12" s="156"/>
      <c r="E12" s="60">
        <v>25500684</v>
      </c>
      <c r="F12" s="60">
        <v>25500684</v>
      </c>
      <c r="G12" s="60">
        <v>167176</v>
      </c>
      <c r="H12" s="60">
        <v>12100</v>
      </c>
      <c r="I12" s="60">
        <v>1341844</v>
      </c>
      <c r="J12" s="60">
        <v>1521120</v>
      </c>
      <c r="K12" s="60">
        <v>15976</v>
      </c>
      <c r="L12" s="60">
        <v>150300</v>
      </c>
      <c r="M12" s="60">
        <v>1627649</v>
      </c>
      <c r="N12" s="60">
        <v>1793925</v>
      </c>
      <c r="O12" s="60"/>
      <c r="P12" s="60"/>
      <c r="Q12" s="60"/>
      <c r="R12" s="60"/>
      <c r="S12" s="60"/>
      <c r="T12" s="60"/>
      <c r="U12" s="60"/>
      <c r="V12" s="60"/>
      <c r="W12" s="60">
        <v>3315045</v>
      </c>
      <c r="X12" s="60">
        <v>12750342</v>
      </c>
      <c r="Y12" s="60">
        <v>-9435297</v>
      </c>
      <c r="Z12" s="140">
        <v>-74</v>
      </c>
      <c r="AA12" s="155">
        <v>25500684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3115924</v>
      </c>
      <c r="D15" s="156"/>
      <c r="E15" s="60">
        <v>2230000</v>
      </c>
      <c r="F15" s="60">
        <v>2230000</v>
      </c>
      <c r="G15" s="60"/>
      <c r="H15" s="60">
        <v>619416</v>
      </c>
      <c r="I15" s="60">
        <v>35705</v>
      </c>
      <c r="J15" s="60">
        <v>655121</v>
      </c>
      <c r="K15" s="60">
        <v>106367</v>
      </c>
      <c r="L15" s="60">
        <v>48711</v>
      </c>
      <c r="M15" s="60">
        <v>4397965</v>
      </c>
      <c r="N15" s="60">
        <v>4553043</v>
      </c>
      <c r="O15" s="60"/>
      <c r="P15" s="60"/>
      <c r="Q15" s="60"/>
      <c r="R15" s="60"/>
      <c r="S15" s="60"/>
      <c r="T15" s="60"/>
      <c r="U15" s="60"/>
      <c r="V15" s="60"/>
      <c r="W15" s="60">
        <v>5208164</v>
      </c>
      <c r="X15" s="60">
        <v>1115000</v>
      </c>
      <c r="Y15" s="60">
        <v>4093164</v>
      </c>
      <c r="Z15" s="140">
        <v>367.1</v>
      </c>
      <c r="AA15" s="155">
        <v>2230000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-150</v>
      </c>
      <c r="J20" s="100">
        <f t="shared" si="2"/>
        <v>-150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-150</v>
      </c>
      <c r="X20" s="100">
        <f t="shared" si="2"/>
        <v>0</v>
      </c>
      <c r="Y20" s="100">
        <f t="shared" si="2"/>
        <v>-150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>
        <v>-150</v>
      </c>
      <c r="J30" s="60">
        <v>-150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-150</v>
      </c>
      <c r="X30" s="60"/>
      <c r="Y30" s="60">
        <v>-150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2167431</v>
      </c>
      <c r="F36" s="60">
        <f t="shared" si="4"/>
        <v>2167431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1083716</v>
      </c>
      <c r="Y36" s="60">
        <f t="shared" si="4"/>
        <v>-1083716</v>
      </c>
      <c r="Z36" s="140">
        <f aca="true" t="shared" si="5" ref="Z36:Z49">+IF(X36&lt;&gt;0,+(Y36/X36)*100,0)</f>
        <v>-100</v>
      </c>
      <c r="AA36" s="155">
        <f>AA6+AA21</f>
        <v>2167431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27400000</v>
      </c>
      <c r="F37" s="60">
        <f t="shared" si="4"/>
        <v>27400000</v>
      </c>
      <c r="G37" s="60">
        <f t="shared" si="4"/>
        <v>2763008</v>
      </c>
      <c r="H37" s="60">
        <f t="shared" si="4"/>
        <v>76818</v>
      </c>
      <c r="I37" s="60">
        <f t="shared" si="4"/>
        <v>4941810</v>
      </c>
      <c r="J37" s="60">
        <f t="shared" si="4"/>
        <v>7781636</v>
      </c>
      <c r="K37" s="60">
        <f t="shared" si="4"/>
        <v>2473544</v>
      </c>
      <c r="L37" s="60">
        <f t="shared" si="4"/>
        <v>987338</v>
      </c>
      <c r="M37" s="60">
        <f t="shared" si="4"/>
        <v>2912119</v>
      </c>
      <c r="N37" s="60">
        <f t="shared" si="4"/>
        <v>6373001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14154637</v>
      </c>
      <c r="X37" s="60">
        <f t="shared" si="4"/>
        <v>13700000</v>
      </c>
      <c r="Y37" s="60">
        <f t="shared" si="4"/>
        <v>454637</v>
      </c>
      <c r="Z37" s="140">
        <f t="shared" si="5"/>
        <v>3.3185182481751827</v>
      </c>
      <c r="AA37" s="155">
        <f>AA7+AA22</f>
        <v>27400000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521807</v>
      </c>
      <c r="F38" s="60">
        <f t="shared" si="4"/>
        <v>521807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22410</v>
      </c>
      <c r="M38" s="60">
        <f t="shared" si="4"/>
        <v>0</v>
      </c>
      <c r="N38" s="60">
        <f t="shared" si="4"/>
        <v>22410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22410</v>
      </c>
      <c r="X38" s="60">
        <f t="shared" si="4"/>
        <v>260904</v>
      </c>
      <c r="Y38" s="60">
        <f t="shared" si="4"/>
        <v>-238494</v>
      </c>
      <c r="Z38" s="140">
        <f t="shared" si="5"/>
        <v>-91.41063379633889</v>
      </c>
      <c r="AA38" s="155">
        <f>AA8+AA23</f>
        <v>521807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43163030</v>
      </c>
      <c r="D40" s="156">
        <f t="shared" si="4"/>
        <v>0</v>
      </c>
      <c r="E40" s="60">
        <f t="shared" si="4"/>
        <v>13630991</v>
      </c>
      <c r="F40" s="60">
        <f t="shared" si="4"/>
        <v>13630991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6235</v>
      </c>
      <c r="L40" s="60">
        <f t="shared" si="4"/>
        <v>0</v>
      </c>
      <c r="M40" s="60">
        <f t="shared" si="4"/>
        <v>468973</v>
      </c>
      <c r="N40" s="60">
        <f t="shared" si="4"/>
        <v>475208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475208</v>
      </c>
      <c r="X40" s="60">
        <f t="shared" si="4"/>
        <v>6815496</v>
      </c>
      <c r="Y40" s="60">
        <f t="shared" si="4"/>
        <v>-6340288</v>
      </c>
      <c r="Z40" s="140">
        <f t="shared" si="5"/>
        <v>-93.02753607367681</v>
      </c>
      <c r="AA40" s="155">
        <f>AA10+AA25</f>
        <v>13630991</v>
      </c>
    </row>
    <row r="41" spans="1:27" ht="13.5">
      <c r="A41" s="292" t="s">
        <v>209</v>
      </c>
      <c r="B41" s="142"/>
      <c r="C41" s="293">
        <f aca="true" t="shared" si="6" ref="C41:Y41">SUM(C36:C40)</f>
        <v>43163030</v>
      </c>
      <c r="D41" s="294">
        <f t="shared" si="6"/>
        <v>0</v>
      </c>
      <c r="E41" s="295">
        <f t="shared" si="6"/>
        <v>43720229</v>
      </c>
      <c r="F41" s="295">
        <f t="shared" si="6"/>
        <v>43720229</v>
      </c>
      <c r="G41" s="295">
        <f t="shared" si="6"/>
        <v>2763008</v>
      </c>
      <c r="H41" s="295">
        <f t="shared" si="6"/>
        <v>76818</v>
      </c>
      <c r="I41" s="295">
        <f t="shared" si="6"/>
        <v>4941810</v>
      </c>
      <c r="J41" s="295">
        <f t="shared" si="6"/>
        <v>7781636</v>
      </c>
      <c r="K41" s="295">
        <f t="shared" si="6"/>
        <v>2479779</v>
      </c>
      <c r="L41" s="295">
        <f t="shared" si="6"/>
        <v>1009748</v>
      </c>
      <c r="M41" s="295">
        <f t="shared" si="6"/>
        <v>3381092</v>
      </c>
      <c r="N41" s="295">
        <f t="shared" si="6"/>
        <v>6870619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14652255</v>
      </c>
      <c r="X41" s="295">
        <f t="shared" si="6"/>
        <v>21860116</v>
      </c>
      <c r="Y41" s="295">
        <f t="shared" si="6"/>
        <v>-7207861</v>
      </c>
      <c r="Z41" s="296">
        <f t="shared" si="5"/>
        <v>-32.97265668672573</v>
      </c>
      <c r="AA41" s="297">
        <f>SUM(AA36:AA40)</f>
        <v>43720229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25500684</v>
      </c>
      <c r="F42" s="54">
        <f t="shared" si="7"/>
        <v>25500684</v>
      </c>
      <c r="G42" s="54">
        <f t="shared" si="7"/>
        <v>167176</v>
      </c>
      <c r="H42" s="54">
        <f t="shared" si="7"/>
        <v>12100</v>
      </c>
      <c r="I42" s="54">
        <f t="shared" si="7"/>
        <v>1341844</v>
      </c>
      <c r="J42" s="54">
        <f t="shared" si="7"/>
        <v>1521120</v>
      </c>
      <c r="K42" s="54">
        <f t="shared" si="7"/>
        <v>15976</v>
      </c>
      <c r="L42" s="54">
        <f t="shared" si="7"/>
        <v>150300</v>
      </c>
      <c r="M42" s="54">
        <f t="shared" si="7"/>
        <v>1627649</v>
      </c>
      <c r="N42" s="54">
        <f t="shared" si="7"/>
        <v>1793925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3315045</v>
      </c>
      <c r="X42" s="54">
        <f t="shared" si="7"/>
        <v>12750342</v>
      </c>
      <c r="Y42" s="54">
        <f t="shared" si="7"/>
        <v>-9435297</v>
      </c>
      <c r="Z42" s="184">
        <f t="shared" si="5"/>
        <v>-74.00034446134856</v>
      </c>
      <c r="AA42" s="130">
        <f aca="true" t="shared" si="8" ref="AA42:AA48">AA12+AA27</f>
        <v>25500684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3115924</v>
      </c>
      <c r="D45" s="129">
        <f t="shared" si="7"/>
        <v>0</v>
      </c>
      <c r="E45" s="54">
        <f t="shared" si="7"/>
        <v>2230000</v>
      </c>
      <c r="F45" s="54">
        <f t="shared" si="7"/>
        <v>2230000</v>
      </c>
      <c r="G45" s="54">
        <f t="shared" si="7"/>
        <v>0</v>
      </c>
      <c r="H45" s="54">
        <f t="shared" si="7"/>
        <v>619416</v>
      </c>
      <c r="I45" s="54">
        <f t="shared" si="7"/>
        <v>35555</v>
      </c>
      <c r="J45" s="54">
        <f t="shared" si="7"/>
        <v>654971</v>
      </c>
      <c r="K45" s="54">
        <f t="shared" si="7"/>
        <v>106367</v>
      </c>
      <c r="L45" s="54">
        <f t="shared" si="7"/>
        <v>48711</v>
      </c>
      <c r="M45" s="54">
        <f t="shared" si="7"/>
        <v>4397965</v>
      </c>
      <c r="N45" s="54">
        <f t="shared" si="7"/>
        <v>4553043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5208014</v>
      </c>
      <c r="X45" s="54">
        <f t="shared" si="7"/>
        <v>1115000</v>
      </c>
      <c r="Y45" s="54">
        <f t="shared" si="7"/>
        <v>4093014</v>
      </c>
      <c r="Z45" s="184">
        <f t="shared" si="5"/>
        <v>367.08645739910315</v>
      </c>
      <c r="AA45" s="130">
        <f t="shared" si="8"/>
        <v>2230000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46278954</v>
      </c>
      <c r="D49" s="218">
        <f t="shared" si="9"/>
        <v>0</v>
      </c>
      <c r="E49" s="220">
        <f t="shared" si="9"/>
        <v>71450913</v>
      </c>
      <c r="F49" s="220">
        <f t="shared" si="9"/>
        <v>71450913</v>
      </c>
      <c r="G49" s="220">
        <f t="shared" si="9"/>
        <v>2930184</v>
      </c>
      <c r="H49" s="220">
        <f t="shared" si="9"/>
        <v>708334</v>
      </c>
      <c r="I49" s="220">
        <f t="shared" si="9"/>
        <v>6319209</v>
      </c>
      <c r="J49" s="220">
        <f t="shared" si="9"/>
        <v>9957727</v>
      </c>
      <c r="K49" s="220">
        <f t="shared" si="9"/>
        <v>2602122</v>
      </c>
      <c r="L49" s="220">
        <f t="shared" si="9"/>
        <v>1208759</v>
      </c>
      <c r="M49" s="220">
        <f t="shared" si="9"/>
        <v>9406706</v>
      </c>
      <c r="N49" s="220">
        <f t="shared" si="9"/>
        <v>13217587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23175314</v>
      </c>
      <c r="X49" s="220">
        <f t="shared" si="9"/>
        <v>35725458</v>
      </c>
      <c r="Y49" s="220">
        <f t="shared" si="9"/>
        <v>-12550144</v>
      </c>
      <c r="Z49" s="221">
        <f t="shared" si="5"/>
        <v>-35.12941387623358</v>
      </c>
      <c r="AA49" s="222">
        <f>SUM(AA41:AA48)</f>
        <v>71450913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4360957</v>
      </c>
      <c r="F51" s="54">
        <f t="shared" si="10"/>
        <v>4360957</v>
      </c>
      <c r="G51" s="54">
        <f t="shared" si="10"/>
        <v>0</v>
      </c>
      <c r="H51" s="54">
        <f t="shared" si="10"/>
        <v>0</v>
      </c>
      <c r="I51" s="54">
        <f t="shared" si="10"/>
        <v>126591</v>
      </c>
      <c r="J51" s="54">
        <f t="shared" si="10"/>
        <v>126591</v>
      </c>
      <c r="K51" s="54">
        <f t="shared" si="10"/>
        <v>40897</v>
      </c>
      <c r="L51" s="54">
        <f t="shared" si="10"/>
        <v>0</v>
      </c>
      <c r="M51" s="54">
        <f t="shared" si="10"/>
        <v>0</v>
      </c>
      <c r="N51" s="54">
        <f t="shared" si="10"/>
        <v>40897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167488</v>
      </c>
      <c r="X51" s="54">
        <f t="shared" si="10"/>
        <v>2180479</v>
      </c>
      <c r="Y51" s="54">
        <f t="shared" si="10"/>
        <v>-2012991</v>
      </c>
      <c r="Z51" s="184">
        <f>+IF(X51&lt;&gt;0,+(Y51/X51)*100,0)</f>
        <v>-92.31875198064279</v>
      </c>
      <c r="AA51" s="130">
        <f>SUM(AA57:AA61)</f>
        <v>4360957</v>
      </c>
    </row>
    <row r="52" spans="1:27" ht="13.5">
      <c r="A52" s="310" t="s">
        <v>204</v>
      </c>
      <c r="B52" s="142"/>
      <c r="C52" s="62"/>
      <c r="D52" s="156"/>
      <c r="E52" s="60">
        <v>1000000</v>
      </c>
      <c r="F52" s="60">
        <v>1000000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500000</v>
      </c>
      <c r="Y52" s="60">
        <v>-500000</v>
      </c>
      <c r="Z52" s="140">
        <v>-100</v>
      </c>
      <c r="AA52" s="155">
        <v>1000000</v>
      </c>
    </row>
    <row r="53" spans="1:27" ht="13.5">
      <c r="A53" s="310" t="s">
        <v>205</v>
      </c>
      <c r="B53" s="142"/>
      <c r="C53" s="62"/>
      <c r="D53" s="156"/>
      <c r="E53" s="60">
        <v>100000</v>
      </c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50000</v>
      </c>
      <c r="Y53" s="60">
        <v>-50000</v>
      </c>
      <c r="Z53" s="140">
        <v>-100</v>
      </c>
      <c r="AA53" s="155">
        <v>100000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290000</v>
      </c>
      <c r="F56" s="60">
        <v>290000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145000</v>
      </c>
      <c r="Y56" s="60">
        <v>-145000</v>
      </c>
      <c r="Z56" s="140">
        <v>-100</v>
      </c>
      <c r="AA56" s="155">
        <v>290000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1390000</v>
      </c>
      <c r="F57" s="295">
        <f t="shared" si="11"/>
        <v>1390000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695000</v>
      </c>
      <c r="Y57" s="295">
        <f t="shared" si="11"/>
        <v>-695000</v>
      </c>
      <c r="Z57" s="296">
        <f>+IF(X57&lt;&gt;0,+(Y57/X57)*100,0)</f>
        <v>-100</v>
      </c>
      <c r="AA57" s="297">
        <f>SUM(AA52:AA56)</f>
        <v>1390000</v>
      </c>
    </row>
    <row r="58" spans="1:27" ht="13.5">
      <c r="A58" s="311" t="s">
        <v>210</v>
      </c>
      <c r="B58" s="136"/>
      <c r="C58" s="62"/>
      <c r="D58" s="156"/>
      <c r="E58" s="60">
        <v>460000</v>
      </c>
      <c r="F58" s="60">
        <v>460000</v>
      </c>
      <c r="G58" s="60"/>
      <c r="H58" s="60"/>
      <c r="I58" s="60">
        <v>29885</v>
      </c>
      <c r="J58" s="60">
        <v>29885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29885</v>
      </c>
      <c r="X58" s="60">
        <v>230000</v>
      </c>
      <c r="Y58" s="60">
        <v>-200115</v>
      </c>
      <c r="Z58" s="140">
        <v>-87.01</v>
      </c>
      <c r="AA58" s="155">
        <v>460000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2510957</v>
      </c>
      <c r="F61" s="60">
        <v>2510957</v>
      </c>
      <c r="G61" s="60"/>
      <c r="H61" s="60"/>
      <c r="I61" s="60">
        <v>96706</v>
      </c>
      <c r="J61" s="60">
        <v>96706</v>
      </c>
      <c r="K61" s="60">
        <v>40897</v>
      </c>
      <c r="L61" s="60"/>
      <c r="M61" s="60"/>
      <c r="N61" s="60">
        <v>40897</v>
      </c>
      <c r="O61" s="60"/>
      <c r="P61" s="60"/>
      <c r="Q61" s="60"/>
      <c r="R61" s="60"/>
      <c r="S61" s="60"/>
      <c r="T61" s="60"/>
      <c r="U61" s="60"/>
      <c r="V61" s="60"/>
      <c r="W61" s="60">
        <v>137603</v>
      </c>
      <c r="X61" s="60">
        <v>1255479</v>
      </c>
      <c r="Y61" s="60">
        <v>-1117876</v>
      </c>
      <c r="Z61" s="140">
        <v>-89.04</v>
      </c>
      <c r="AA61" s="155">
        <v>2510957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4460957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49709</v>
      </c>
      <c r="H68" s="60">
        <v>265152</v>
      </c>
      <c r="I68" s="60">
        <v>126412</v>
      </c>
      <c r="J68" s="60">
        <v>441273</v>
      </c>
      <c r="K68" s="60">
        <v>40897</v>
      </c>
      <c r="L68" s="60">
        <v>58206</v>
      </c>
      <c r="M68" s="60">
        <v>176846</v>
      </c>
      <c r="N68" s="60">
        <v>275949</v>
      </c>
      <c r="O68" s="60"/>
      <c r="P68" s="60"/>
      <c r="Q68" s="60"/>
      <c r="R68" s="60"/>
      <c r="S68" s="60"/>
      <c r="T68" s="60"/>
      <c r="U68" s="60"/>
      <c r="V68" s="60"/>
      <c r="W68" s="60">
        <v>717222</v>
      </c>
      <c r="X68" s="60"/>
      <c r="Y68" s="60">
        <v>717222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4460957</v>
      </c>
      <c r="F69" s="220">
        <f t="shared" si="12"/>
        <v>0</v>
      </c>
      <c r="G69" s="220">
        <f t="shared" si="12"/>
        <v>49709</v>
      </c>
      <c r="H69" s="220">
        <f t="shared" si="12"/>
        <v>265152</v>
      </c>
      <c r="I69" s="220">
        <f t="shared" si="12"/>
        <v>126412</v>
      </c>
      <c r="J69" s="220">
        <f t="shared" si="12"/>
        <v>441273</v>
      </c>
      <c r="K69" s="220">
        <f t="shared" si="12"/>
        <v>40897</v>
      </c>
      <c r="L69" s="220">
        <f t="shared" si="12"/>
        <v>58206</v>
      </c>
      <c r="M69" s="220">
        <f t="shared" si="12"/>
        <v>176846</v>
      </c>
      <c r="N69" s="220">
        <f t="shared" si="12"/>
        <v>275949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717222</v>
      </c>
      <c r="X69" s="220">
        <f t="shared" si="12"/>
        <v>0</v>
      </c>
      <c r="Y69" s="220">
        <f t="shared" si="12"/>
        <v>717222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43163030</v>
      </c>
      <c r="D5" s="344">
        <f t="shared" si="0"/>
        <v>0</v>
      </c>
      <c r="E5" s="343">
        <f t="shared" si="0"/>
        <v>43720229</v>
      </c>
      <c r="F5" s="345">
        <f t="shared" si="0"/>
        <v>43720229</v>
      </c>
      <c r="G5" s="345">
        <f t="shared" si="0"/>
        <v>2763008</v>
      </c>
      <c r="H5" s="343">
        <f t="shared" si="0"/>
        <v>76818</v>
      </c>
      <c r="I5" s="343">
        <f t="shared" si="0"/>
        <v>4941810</v>
      </c>
      <c r="J5" s="345">
        <f t="shared" si="0"/>
        <v>7781636</v>
      </c>
      <c r="K5" s="345">
        <f t="shared" si="0"/>
        <v>2479779</v>
      </c>
      <c r="L5" s="343">
        <f t="shared" si="0"/>
        <v>1009748</v>
      </c>
      <c r="M5" s="343">
        <f t="shared" si="0"/>
        <v>3381092</v>
      </c>
      <c r="N5" s="345">
        <f t="shared" si="0"/>
        <v>6870619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14652255</v>
      </c>
      <c r="X5" s="343">
        <f t="shared" si="0"/>
        <v>21860116</v>
      </c>
      <c r="Y5" s="345">
        <f t="shared" si="0"/>
        <v>-7207861</v>
      </c>
      <c r="Z5" s="346">
        <f>+IF(X5&lt;&gt;0,+(Y5/X5)*100,0)</f>
        <v>-32.97265668672573</v>
      </c>
      <c r="AA5" s="347">
        <f>+AA6+AA8+AA11+AA13+AA15</f>
        <v>43720229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2167431</v>
      </c>
      <c r="F6" s="59">
        <f t="shared" si="1"/>
        <v>2167431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1083716</v>
      </c>
      <c r="Y6" s="59">
        <f t="shared" si="1"/>
        <v>-1083716</v>
      </c>
      <c r="Z6" s="61">
        <f>+IF(X6&lt;&gt;0,+(Y6/X6)*100,0)</f>
        <v>-100</v>
      </c>
      <c r="AA6" s="62">
        <f t="shared" si="1"/>
        <v>2167431</v>
      </c>
    </row>
    <row r="7" spans="1:27" ht="13.5">
      <c r="A7" s="291" t="s">
        <v>228</v>
      </c>
      <c r="B7" s="142"/>
      <c r="C7" s="60"/>
      <c r="D7" s="327"/>
      <c r="E7" s="60">
        <v>2167431</v>
      </c>
      <c r="F7" s="59">
        <v>2167431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1083716</v>
      </c>
      <c r="Y7" s="59">
        <v>-1083716</v>
      </c>
      <c r="Z7" s="61">
        <v>-100</v>
      </c>
      <c r="AA7" s="62">
        <v>2167431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27400000</v>
      </c>
      <c r="F8" s="59">
        <f t="shared" si="2"/>
        <v>27400000</v>
      </c>
      <c r="G8" s="59">
        <f t="shared" si="2"/>
        <v>2763008</v>
      </c>
      <c r="H8" s="60">
        <f t="shared" si="2"/>
        <v>76818</v>
      </c>
      <c r="I8" s="60">
        <f t="shared" si="2"/>
        <v>4941810</v>
      </c>
      <c r="J8" s="59">
        <f t="shared" si="2"/>
        <v>7781636</v>
      </c>
      <c r="K8" s="59">
        <f t="shared" si="2"/>
        <v>2473544</v>
      </c>
      <c r="L8" s="60">
        <f t="shared" si="2"/>
        <v>987338</v>
      </c>
      <c r="M8" s="60">
        <f t="shared" si="2"/>
        <v>2912119</v>
      </c>
      <c r="N8" s="59">
        <f t="shared" si="2"/>
        <v>6373001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14154637</v>
      </c>
      <c r="X8" s="60">
        <f t="shared" si="2"/>
        <v>13700000</v>
      </c>
      <c r="Y8" s="59">
        <f t="shared" si="2"/>
        <v>454637</v>
      </c>
      <c r="Z8" s="61">
        <f>+IF(X8&lt;&gt;0,+(Y8/X8)*100,0)</f>
        <v>3.3185182481751827</v>
      </c>
      <c r="AA8" s="62">
        <f>SUM(AA9:AA10)</f>
        <v>27400000</v>
      </c>
    </row>
    <row r="9" spans="1:27" ht="13.5">
      <c r="A9" s="291" t="s">
        <v>229</v>
      </c>
      <c r="B9" s="142"/>
      <c r="C9" s="60"/>
      <c r="D9" s="327"/>
      <c r="E9" s="60">
        <v>27400000</v>
      </c>
      <c r="F9" s="59">
        <v>27400000</v>
      </c>
      <c r="G9" s="59">
        <v>2631558</v>
      </c>
      <c r="H9" s="60">
        <v>76818</v>
      </c>
      <c r="I9" s="60">
        <v>4941810</v>
      </c>
      <c r="J9" s="59">
        <v>7650186</v>
      </c>
      <c r="K9" s="59">
        <v>2473544</v>
      </c>
      <c r="L9" s="60">
        <v>987338</v>
      </c>
      <c r="M9" s="60">
        <v>2912119</v>
      </c>
      <c r="N9" s="59">
        <v>6373001</v>
      </c>
      <c r="O9" s="59"/>
      <c r="P9" s="60"/>
      <c r="Q9" s="60"/>
      <c r="R9" s="59"/>
      <c r="S9" s="59"/>
      <c r="T9" s="60"/>
      <c r="U9" s="60"/>
      <c r="V9" s="59"/>
      <c r="W9" s="59">
        <v>14023187</v>
      </c>
      <c r="X9" s="60">
        <v>13700000</v>
      </c>
      <c r="Y9" s="59">
        <v>323187</v>
      </c>
      <c r="Z9" s="61">
        <v>2.36</v>
      </c>
      <c r="AA9" s="62">
        <v>27400000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>
        <v>131450</v>
      </c>
      <c r="H10" s="60"/>
      <c r="I10" s="60"/>
      <c r="J10" s="59">
        <v>131450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131450</v>
      </c>
      <c r="X10" s="60"/>
      <c r="Y10" s="59">
        <v>131450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521807</v>
      </c>
      <c r="F11" s="351">
        <f t="shared" si="3"/>
        <v>521807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22410</v>
      </c>
      <c r="M11" s="349">
        <f t="shared" si="3"/>
        <v>0</v>
      </c>
      <c r="N11" s="351">
        <f t="shared" si="3"/>
        <v>22410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22410</v>
      </c>
      <c r="X11" s="349">
        <f t="shared" si="3"/>
        <v>260904</v>
      </c>
      <c r="Y11" s="351">
        <f t="shared" si="3"/>
        <v>-238494</v>
      </c>
      <c r="Z11" s="352">
        <f>+IF(X11&lt;&gt;0,+(Y11/X11)*100,0)</f>
        <v>-91.41063379633889</v>
      </c>
      <c r="AA11" s="353">
        <f t="shared" si="3"/>
        <v>521807</v>
      </c>
    </row>
    <row r="12" spans="1:27" ht="13.5">
      <c r="A12" s="291" t="s">
        <v>231</v>
      </c>
      <c r="B12" s="136"/>
      <c r="C12" s="60"/>
      <c r="D12" s="327"/>
      <c r="E12" s="60">
        <v>521807</v>
      </c>
      <c r="F12" s="59">
        <v>521807</v>
      </c>
      <c r="G12" s="59"/>
      <c r="H12" s="60"/>
      <c r="I12" s="60"/>
      <c r="J12" s="59"/>
      <c r="K12" s="59"/>
      <c r="L12" s="60">
        <v>22410</v>
      </c>
      <c r="M12" s="60"/>
      <c r="N12" s="59">
        <v>22410</v>
      </c>
      <c r="O12" s="59"/>
      <c r="P12" s="60"/>
      <c r="Q12" s="60"/>
      <c r="R12" s="59"/>
      <c r="S12" s="59"/>
      <c r="T12" s="60"/>
      <c r="U12" s="60"/>
      <c r="V12" s="59"/>
      <c r="W12" s="59">
        <v>22410</v>
      </c>
      <c r="X12" s="60">
        <v>260904</v>
      </c>
      <c r="Y12" s="59">
        <v>-238494</v>
      </c>
      <c r="Z12" s="61">
        <v>-91.41</v>
      </c>
      <c r="AA12" s="62">
        <v>521807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43163030</v>
      </c>
      <c r="D15" s="327">
        <f t="shared" si="5"/>
        <v>0</v>
      </c>
      <c r="E15" s="60">
        <f t="shared" si="5"/>
        <v>13630991</v>
      </c>
      <c r="F15" s="59">
        <f t="shared" si="5"/>
        <v>13630991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6235</v>
      </c>
      <c r="L15" s="60">
        <f t="shared" si="5"/>
        <v>0</v>
      </c>
      <c r="M15" s="60">
        <f t="shared" si="5"/>
        <v>468973</v>
      </c>
      <c r="N15" s="59">
        <f t="shared" si="5"/>
        <v>475208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475208</v>
      </c>
      <c r="X15" s="60">
        <f t="shared" si="5"/>
        <v>6815496</v>
      </c>
      <c r="Y15" s="59">
        <f t="shared" si="5"/>
        <v>-6340288</v>
      </c>
      <c r="Z15" s="61">
        <f>+IF(X15&lt;&gt;0,+(Y15/X15)*100,0)</f>
        <v>-93.02753607367681</v>
      </c>
      <c r="AA15" s="62">
        <f>SUM(AA16:AA20)</f>
        <v>13630991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>
        <v>6235</v>
      </c>
      <c r="L17" s="60"/>
      <c r="M17" s="60"/>
      <c r="N17" s="59">
        <v>6235</v>
      </c>
      <c r="O17" s="59"/>
      <c r="P17" s="60"/>
      <c r="Q17" s="60"/>
      <c r="R17" s="59"/>
      <c r="S17" s="59"/>
      <c r="T17" s="60"/>
      <c r="U17" s="60"/>
      <c r="V17" s="59"/>
      <c r="W17" s="59">
        <v>6235</v>
      </c>
      <c r="X17" s="60"/>
      <c r="Y17" s="59">
        <v>6235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43163030</v>
      </c>
      <c r="D20" s="327"/>
      <c r="E20" s="60">
        <v>13630991</v>
      </c>
      <c r="F20" s="59">
        <v>13630991</v>
      </c>
      <c r="G20" s="59"/>
      <c r="H20" s="60"/>
      <c r="I20" s="60"/>
      <c r="J20" s="59"/>
      <c r="K20" s="59"/>
      <c r="L20" s="60"/>
      <c r="M20" s="60">
        <v>468973</v>
      </c>
      <c r="N20" s="59">
        <v>468973</v>
      </c>
      <c r="O20" s="59"/>
      <c r="P20" s="60"/>
      <c r="Q20" s="60"/>
      <c r="R20" s="59"/>
      <c r="S20" s="59"/>
      <c r="T20" s="60"/>
      <c r="U20" s="60"/>
      <c r="V20" s="59"/>
      <c r="W20" s="59">
        <v>468973</v>
      </c>
      <c r="X20" s="60">
        <v>6815496</v>
      </c>
      <c r="Y20" s="59">
        <v>-6346523</v>
      </c>
      <c r="Z20" s="61">
        <v>-93.12</v>
      </c>
      <c r="AA20" s="62">
        <v>13630991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25500684</v>
      </c>
      <c r="F22" s="332">
        <f t="shared" si="6"/>
        <v>25500684</v>
      </c>
      <c r="G22" s="332">
        <f t="shared" si="6"/>
        <v>167176</v>
      </c>
      <c r="H22" s="330">
        <f t="shared" si="6"/>
        <v>12100</v>
      </c>
      <c r="I22" s="330">
        <f t="shared" si="6"/>
        <v>1341844</v>
      </c>
      <c r="J22" s="332">
        <f t="shared" si="6"/>
        <v>1521120</v>
      </c>
      <c r="K22" s="332">
        <f t="shared" si="6"/>
        <v>15976</v>
      </c>
      <c r="L22" s="330">
        <f t="shared" si="6"/>
        <v>150300</v>
      </c>
      <c r="M22" s="330">
        <f t="shared" si="6"/>
        <v>1627649</v>
      </c>
      <c r="N22" s="332">
        <f t="shared" si="6"/>
        <v>1793925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3315045</v>
      </c>
      <c r="X22" s="330">
        <f t="shared" si="6"/>
        <v>12750342</v>
      </c>
      <c r="Y22" s="332">
        <f t="shared" si="6"/>
        <v>-9435297</v>
      </c>
      <c r="Z22" s="323">
        <f>+IF(X22&lt;&gt;0,+(Y22/X22)*100,0)</f>
        <v>-74.00034446134856</v>
      </c>
      <c r="AA22" s="337">
        <f>SUM(AA23:AA32)</f>
        <v>25500684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>
        <v>3596</v>
      </c>
      <c r="J24" s="59">
        <v>3596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3596</v>
      </c>
      <c r="X24" s="60"/>
      <c r="Y24" s="59">
        <v>3596</v>
      </c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25250684</v>
      </c>
      <c r="F25" s="59">
        <v>25250684</v>
      </c>
      <c r="G25" s="59">
        <v>167176</v>
      </c>
      <c r="H25" s="60"/>
      <c r="I25" s="60">
        <v>1338248</v>
      </c>
      <c r="J25" s="59">
        <v>1505424</v>
      </c>
      <c r="K25" s="59">
        <v>15976</v>
      </c>
      <c r="L25" s="60"/>
      <c r="M25" s="60">
        <v>834558</v>
      </c>
      <c r="N25" s="59">
        <v>850534</v>
      </c>
      <c r="O25" s="59"/>
      <c r="P25" s="60"/>
      <c r="Q25" s="60"/>
      <c r="R25" s="59"/>
      <c r="S25" s="59"/>
      <c r="T25" s="60"/>
      <c r="U25" s="60"/>
      <c r="V25" s="59"/>
      <c r="W25" s="59">
        <v>2355958</v>
      </c>
      <c r="X25" s="60">
        <v>12625342</v>
      </c>
      <c r="Y25" s="59">
        <v>-10269384</v>
      </c>
      <c r="Z25" s="61">
        <v>-81.34</v>
      </c>
      <c r="AA25" s="62">
        <v>25250684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250000</v>
      </c>
      <c r="F32" s="59">
        <v>250000</v>
      </c>
      <c r="G32" s="59"/>
      <c r="H32" s="60">
        <v>12100</v>
      </c>
      <c r="I32" s="60"/>
      <c r="J32" s="59">
        <v>12100</v>
      </c>
      <c r="K32" s="59"/>
      <c r="L32" s="60">
        <v>150300</v>
      </c>
      <c r="M32" s="60">
        <v>793091</v>
      </c>
      <c r="N32" s="59">
        <v>943391</v>
      </c>
      <c r="O32" s="59"/>
      <c r="P32" s="60"/>
      <c r="Q32" s="60"/>
      <c r="R32" s="59"/>
      <c r="S32" s="59"/>
      <c r="T32" s="60"/>
      <c r="U32" s="60"/>
      <c r="V32" s="59"/>
      <c r="W32" s="59">
        <v>955491</v>
      </c>
      <c r="X32" s="60">
        <v>125000</v>
      </c>
      <c r="Y32" s="59">
        <v>830491</v>
      </c>
      <c r="Z32" s="61">
        <v>664.39</v>
      </c>
      <c r="AA32" s="62">
        <v>250000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3115924</v>
      </c>
      <c r="D40" s="331">
        <f t="shared" si="9"/>
        <v>0</v>
      </c>
      <c r="E40" s="330">
        <f t="shared" si="9"/>
        <v>2230000</v>
      </c>
      <c r="F40" s="332">
        <f t="shared" si="9"/>
        <v>2230000</v>
      </c>
      <c r="G40" s="332">
        <f t="shared" si="9"/>
        <v>0</v>
      </c>
      <c r="H40" s="330">
        <f t="shared" si="9"/>
        <v>619416</v>
      </c>
      <c r="I40" s="330">
        <f t="shared" si="9"/>
        <v>35705</v>
      </c>
      <c r="J40" s="332">
        <f t="shared" si="9"/>
        <v>655121</v>
      </c>
      <c r="K40" s="332">
        <f t="shared" si="9"/>
        <v>106367</v>
      </c>
      <c r="L40" s="330">
        <f t="shared" si="9"/>
        <v>48711</v>
      </c>
      <c r="M40" s="330">
        <f t="shared" si="9"/>
        <v>4397965</v>
      </c>
      <c r="N40" s="332">
        <f t="shared" si="9"/>
        <v>4553043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5208164</v>
      </c>
      <c r="X40" s="330">
        <f t="shared" si="9"/>
        <v>1115000</v>
      </c>
      <c r="Y40" s="332">
        <f t="shared" si="9"/>
        <v>4093164</v>
      </c>
      <c r="Z40" s="323">
        <f>+IF(X40&lt;&gt;0,+(Y40/X40)*100,0)</f>
        <v>367.0999103139013</v>
      </c>
      <c r="AA40" s="337">
        <f>SUM(AA41:AA49)</f>
        <v>2230000</v>
      </c>
    </row>
    <row r="41" spans="1:27" ht="13.5">
      <c r="A41" s="348" t="s">
        <v>247</v>
      </c>
      <c r="B41" s="142"/>
      <c r="C41" s="349">
        <v>1740993</v>
      </c>
      <c r="D41" s="350"/>
      <c r="E41" s="349">
        <v>1850000</v>
      </c>
      <c r="F41" s="351">
        <v>1850000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925000</v>
      </c>
      <c r="Y41" s="351">
        <v>-925000</v>
      </c>
      <c r="Z41" s="352">
        <v>-100</v>
      </c>
      <c r="AA41" s="353">
        <v>1850000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50000</v>
      </c>
      <c r="F43" s="357">
        <v>50000</v>
      </c>
      <c r="G43" s="357"/>
      <c r="H43" s="305">
        <v>52091</v>
      </c>
      <c r="I43" s="305"/>
      <c r="J43" s="357">
        <v>52091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52091</v>
      </c>
      <c r="X43" s="305">
        <v>25000</v>
      </c>
      <c r="Y43" s="357">
        <v>27091</v>
      </c>
      <c r="Z43" s="358">
        <v>108.36</v>
      </c>
      <c r="AA43" s="303">
        <v>50000</v>
      </c>
    </row>
    <row r="44" spans="1:27" ht="13.5">
      <c r="A44" s="348" t="s">
        <v>250</v>
      </c>
      <c r="B44" s="136"/>
      <c r="C44" s="60">
        <v>1254760</v>
      </c>
      <c r="D44" s="355"/>
      <c r="E44" s="54">
        <v>330000</v>
      </c>
      <c r="F44" s="53">
        <v>330000</v>
      </c>
      <c r="G44" s="53"/>
      <c r="H44" s="54">
        <v>48603</v>
      </c>
      <c r="I44" s="54"/>
      <c r="J44" s="53">
        <v>48603</v>
      </c>
      <c r="K44" s="53">
        <v>22694</v>
      </c>
      <c r="L44" s="54">
        <v>48711</v>
      </c>
      <c r="M44" s="54">
        <v>12000</v>
      </c>
      <c r="N44" s="53">
        <v>83405</v>
      </c>
      <c r="O44" s="53"/>
      <c r="P44" s="54"/>
      <c r="Q44" s="54"/>
      <c r="R44" s="53"/>
      <c r="S44" s="53"/>
      <c r="T44" s="54"/>
      <c r="U44" s="54"/>
      <c r="V44" s="53"/>
      <c r="W44" s="53">
        <v>132008</v>
      </c>
      <c r="X44" s="54">
        <v>165000</v>
      </c>
      <c r="Y44" s="53">
        <v>-32992</v>
      </c>
      <c r="Z44" s="94">
        <v>-20</v>
      </c>
      <c r="AA44" s="95">
        <v>330000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>
        <v>4385965</v>
      </c>
      <c r="N47" s="53">
        <v>4385965</v>
      </c>
      <c r="O47" s="53"/>
      <c r="P47" s="54"/>
      <c r="Q47" s="54"/>
      <c r="R47" s="53"/>
      <c r="S47" s="53"/>
      <c r="T47" s="54"/>
      <c r="U47" s="54"/>
      <c r="V47" s="53"/>
      <c r="W47" s="53">
        <v>4385965</v>
      </c>
      <c r="X47" s="54"/>
      <c r="Y47" s="53">
        <v>4385965</v>
      </c>
      <c r="Z47" s="94"/>
      <c r="AA47" s="95"/>
    </row>
    <row r="48" spans="1:27" ht="13.5">
      <c r="A48" s="348" t="s">
        <v>254</v>
      </c>
      <c r="B48" s="136"/>
      <c r="C48" s="60">
        <v>120171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>
        <v>518722</v>
      </c>
      <c r="I49" s="54">
        <v>35705</v>
      </c>
      <c r="J49" s="53">
        <v>554427</v>
      </c>
      <c r="K49" s="53">
        <v>83673</v>
      </c>
      <c r="L49" s="54"/>
      <c r="M49" s="54"/>
      <c r="N49" s="53">
        <v>83673</v>
      </c>
      <c r="O49" s="53"/>
      <c r="P49" s="54"/>
      <c r="Q49" s="54"/>
      <c r="R49" s="53"/>
      <c r="S49" s="53"/>
      <c r="T49" s="54"/>
      <c r="U49" s="54"/>
      <c r="V49" s="53"/>
      <c r="W49" s="53">
        <v>638100</v>
      </c>
      <c r="X49" s="54"/>
      <c r="Y49" s="53">
        <v>638100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46278954</v>
      </c>
      <c r="D60" s="333">
        <f t="shared" si="14"/>
        <v>0</v>
      </c>
      <c r="E60" s="219">
        <f t="shared" si="14"/>
        <v>71450913</v>
      </c>
      <c r="F60" s="264">
        <f t="shared" si="14"/>
        <v>71450913</v>
      </c>
      <c r="G60" s="264">
        <f t="shared" si="14"/>
        <v>2930184</v>
      </c>
      <c r="H60" s="219">
        <f t="shared" si="14"/>
        <v>708334</v>
      </c>
      <c r="I60" s="219">
        <f t="shared" si="14"/>
        <v>6319359</v>
      </c>
      <c r="J60" s="264">
        <f t="shared" si="14"/>
        <v>9957877</v>
      </c>
      <c r="K60" s="264">
        <f t="shared" si="14"/>
        <v>2602122</v>
      </c>
      <c r="L60" s="219">
        <f t="shared" si="14"/>
        <v>1208759</v>
      </c>
      <c r="M60" s="219">
        <f t="shared" si="14"/>
        <v>9406706</v>
      </c>
      <c r="N60" s="264">
        <f t="shared" si="14"/>
        <v>13217587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23175464</v>
      </c>
      <c r="X60" s="219">
        <f t="shared" si="14"/>
        <v>35725458</v>
      </c>
      <c r="Y60" s="264">
        <f t="shared" si="14"/>
        <v>-12549994</v>
      </c>
      <c r="Z60" s="324">
        <f>+IF(X60&lt;&gt;0,+(Y60/X60)*100,0)</f>
        <v>-35.12899400757858</v>
      </c>
      <c r="AA60" s="232">
        <f>+AA57+AA54+AA51+AA40+AA37+AA34+AA22+AA5</f>
        <v>71450913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-150</v>
      </c>
      <c r="J40" s="332">
        <f t="shared" si="9"/>
        <v>-150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-150</v>
      </c>
      <c r="X40" s="330">
        <f t="shared" si="9"/>
        <v>0</v>
      </c>
      <c r="Y40" s="332">
        <f t="shared" si="9"/>
        <v>-150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>
        <v>-150</v>
      </c>
      <c r="J41" s="351">
        <v>-150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-150</v>
      </c>
      <c r="X41" s="349"/>
      <c r="Y41" s="351">
        <v>-150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-150</v>
      </c>
      <c r="J60" s="264">
        <f t="shared" si="14"/>
        <v>-150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-150</v>
      </c>
      <c r="X60" s="219">
        <f t="shared" si="14"/>
        <v>0</v>
      </c>
      <c r="Y60" s="264">
        <f t="shared" si="14"/>
        <v>-150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2015-02-02T11:43:01Z</dcterms:created>
  <dcterms:modified xsi:type="dcterms:W3CDTF">2015-02-02T11:45:36Z</dcterms:modified>
  <cp:category/>
  <cp:version/>
  <cp:contentType/>
  <cp:contentStatus/>
</cp:coreProperties>
</file>