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<sst xmlns="http://schemas.openxmlformats.org/spreadsheetml/2006/main" count="855" uniqueCount="302">
  <si>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The Big 5 False Bay(KZN273)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</si>
  <si>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</si>
  <si>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</si>
  <si>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</si>
  <si>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</si>
  <si>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</si>
  <si>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</si>
  <si>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</si>
  <si>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</si>
  <si>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</si>
  <si>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</si>
  <si>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</si>
  <si>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</si>
  <si>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</si>
  <si>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</si>
  <si>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</si>
  <si>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</si>
  <si>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</si>
  <si>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</si>
  <si>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</si>
  <si>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</si>
  <si>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</si>
  <si>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</si>
  <si>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</si>
  <si>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</si>
  <si>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</si>
  <si>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</si>
  <si>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</si>
  <si>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</si>
  <si>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</si>
  <si>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</si>
  <si>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</si>
  <si>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</si>
  <si>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</si>
  <si>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</si>
  <si>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</si>
  <si>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</si>
  <si>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</si>
  <si>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</si>
  <si>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</si>
  <si>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</si>
  <si>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</si>
  <si>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</si>
  <si>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</si>
  <si>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</si>
  <si>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</si>
  <si>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</si>
  <si>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</si>
  <si>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</si>
  <si>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</si>
  <si>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</si>
  <si>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</si>
  <si>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</si>
  <si>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</si>
  <si>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</si>
  <si>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</si>
  <si>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</si>
  <si>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</si>
  <si>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</si>
  <si>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</si>
  <si>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</si>
  <si>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</si>
  <si>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</si>
  <si>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</si>
  <si>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</si>
  <si>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</si>
  <si>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</si>
  <si>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</si>
  <si>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</si>
  <si>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</si>
  <si>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The Big 5 False Bay(KZN273)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</si>
  <si>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</si>
  <si>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</si>
  <si>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</si>
  <si>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</si>
  <si>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</si>
  <si>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</si>
  <si>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</si>
  <si>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</si>
  <si>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</si>
  <si>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</si>
  <si>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</si>
  <si>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</si>
  <si>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</si>
  <si>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</si>
  <si>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</si>
  <si>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</si>
  <si>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</si>
  <si>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</si>
  <si>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</si>
  <si>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</si>
  <si>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</si>
  <si>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</si>
  <si>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</si>
  <si>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</si>
  <si>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</si>
  <si>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</si>
  <si>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</si>
  <si>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</si>
  <si>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</si>
  <si>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The Big 5 False Bay(KZN273)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</si>
  <si>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</si>
  <si>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</si>
  <si>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</si>
  <si>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</si>
  <si>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</si>
  <si>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</si>
  <si>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</si>
  <si>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</si>
  <si>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</si>
  <si>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</si>
  <si>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</si>
  <si>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</si>
  <si>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</si>
  <si>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</si>
  <si>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</si>
  <si>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</si>
  <si>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</si>
  <si>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</si>
  <si>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</si>
  <si>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</si>
  <si>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</si>
  <si>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</si>
  <si>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</si>
  <si>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</si>
  <si>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</si>
  <si>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</si>
  <si>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</si>
  <si>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</si>
  <si>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The Big 5 False Bay(KZN273)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</si>
  <si>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</si>
  <si>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</si>
  <si>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</si>
  <si>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</si>
  <si>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</si>
  <si>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</si>
  <si>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</si>
  <si>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</si>
  <si>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</si>
  <si>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</si>
  <si>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The Big 5 False Bay(KZN273)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</si>
  <si>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</si>
  <si>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</si>
  <si>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</si>
  <si>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</si>
  <si>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</si>
  <si>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</si>
  <si>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</si>
  <si>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</si>
  <si>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</si>
  <si>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</si>
  <si>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</si>
  <si>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</si>
  <si>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</si>
  <si>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</si>
  <si>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</si>
  <si>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</si>
  <si>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</si>
  <si>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</si>
  <si>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</si>
  <si>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</si>
  <si>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</si>
  <si>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</si>
  <si>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</si>
  <si>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</si>
  <si>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</si>
  <si>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</si>
  <si>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</si>
  <si>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</si>
  <si>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</si>
  <si>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</si>
  <si>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</si>
  <si>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</si>
  <si>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</si>
  <si>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The Big 5 False Bay(KZN273)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</si>
  <si>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</si>
  <si>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</si>
  <si>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</si>
  <si>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</si>
  <si>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</si>
  <si>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</si>
  <si>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</si>
  <si>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</si>
  <si>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</si>
  <si>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</si>
  <si>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</si>
  <si>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</si>
  <si>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</si>
  <si>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</si>
  <si>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</si>
  <si>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</si>
  <si>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</si>
  <si>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</si>
  <si>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</si>
  <si>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</si>
  <si>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</si>
  <si>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</si>
  <si>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</si>
  <si>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</si>
  <si>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</si>
  <si>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</si>
  <si>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The Big 5 False Bay(KZN273)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</si>
  <si>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</si>
  <si>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</si>
  <si>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</si>
  <si>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</si>
  <si>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</si>
  <si>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</si>
  <si>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</si>
  <si>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</si>
  <si>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</si>
  <si>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</si>
  <si>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</si>
  <si>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</si>
  <si>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</si>
  <si>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</si>
  <si>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</si>
  <si>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</si>
  <si>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</si>
  <si>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</si>
  <si>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</si>
  <si>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</si>
  <si>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</si>
  <si>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</si>
  <si>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</si>
  <si>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</si>
  <si>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The Big 5 False Bay(KZN273)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</si>
  <si>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</si>
  <si>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</si>
  <si>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</si>
  <si>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</si>
  <si>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</si>
  <si>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</si>
  <si>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</si>
  <si>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</si>
  <si>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</si>
  <si>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</si>
  <si>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</si>
  <si>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</si>
  <si>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</si>
  <si>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</si>
  <si>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</si>
  <si>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</si>
  <si>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</si>
  <si>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</si>
  <si>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</si>
  <si>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</si>
  <si>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</si>
  <si>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</si>
  <si>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</si>
  <si>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</si>
  <si>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</si>
  <si>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</si>
  <si>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</si>
  <si>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</si>
  <si>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</si>
  <si>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</si>
  <si>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</si>
  <si>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</si>
  <si>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</si>
  <si>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</si>
  <si>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</si>
  <si>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The Big 5 False Bay(KZN273)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</si>
  <si>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</si>
  <si>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</si>
  <si>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Kwazulu-Natal: The Big 5 False Bay(KZN273)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</si>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</sst>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7371628</v>
      </c>
      <c r="C5" s="19">
        <v>0</v>
      </c>
      <c r="D5" s="59">
        <v>9745000</v>
      </c>
      <c r="E5" s="60">
        <v>9745000</v>
      </c>
      <c r="F5" s="60">
        <v>1291742</v>
      </c>
      <c r="G5" s="60">
        <v>897625</v>
      </c>
      <c r="H5" s="60">
        <v>907987</v>
      </c>
      <c r="I5" s="60">
        <v>3097354</v>
      </c>
      <c r="J5" s="60">
        <v>1566972</v>
      </c>
      <c r="K5" s="60">
        <v>1600333</v>
      </c>
      <c r="L5" s="60">
        <v>592355</v>
      </c>
      <c r="M5" s="60">
        <v>3759660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6857014</v>
      </c>
      <c r="W5" s="60">
        <v>4872480</v>
      </c>
      <c r="X5" s="60">
        <v>1984534</v>
      </c>
      <c r="Y5" s="61">
        <v>40.73</v>
      </c>
      <c r="Z5" s="62">
        <v>9745000</v>
      </c>
    </row>
    <row r="6" spans="1:26" ht="13.5">
      <c r="A6" s="58" t="s">
        <v>32</v>
      </c>
      <c r="B6" s="19">
        <v>1077816</v>
      </c>
      <c r="C6" s="19">
        <v>0</v>
      </c>
      <c r="D6" s="59">
        <v>1566000</v>
      </c>
      <c r="E6" s="60">
        <v>1566000</v>
      </c>
      <c r="F6" s="60">
        <v>124947</v>
      </c>
      <c r="G6" s="60">
        <v>123627</v>
      </c>
      <c r="H6" s="60">
        <v>123627</v>
      </c>
      <c r="I6" s="60">
        <v>372201</v>
      </c>
      <c r="J6" s="60">
        <v>100875</v>
      </c>
      <c r="K6" s="60">
        <v>124764</v>
      </c>
      <c r="L6" s="60">
        <v>122670</v>
      </c>
      <c r="M6" s="60">
        <v>348309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720510</v>
      </c>
      <c r="W6" s="60">
        <v>783000</v>
      </c>
      <c r="X6" s="60">
        <v>-62490</v>
      </c>
      <c r="Y6" s="61">
        <v>-7.98</v>
      </c>
      <c r="Z6" s="62">
        <v>1566000</v>
      </c>
    </row>
    <row r="7" spans="1:26" ht="13.5">
      <c r="A7" s="58" t="s">
        <v>33</v>
      </c>
      <c r="B7" s="19">
        <v>178241</v>
      </c>
      <c r="C7" s="19">
        <v>0</v>
      </c>
      <c r="D7" s="59">
        <v>0</v>
      </c>
      <c r="E7" s="60">
        <v>0</v>
      </c>
      <c r="F7" s="60">
        <v>9105</v>
      </c>
      <c r="G7" s="60">
        <v>20114</v>
      </c>
      <c r="H7" s="60">
        <v>1277</v>
      </c>
      <c r="I7" s="60">
        <v>30496</v>
      </c>
      <c r="J7" s="60">
        <v>1202</v>
      </c>
      <c r="K7" s="60">
        <v>40647</v>
      </c>
      <c r="L7" s="60">
        <v>17364</v>
      </c>
      <c r="M7" s="60">
        <v>59213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89709</v>
      </c>
      <c r="W7" s="60"/>
      <c r="X7" s="60">
        <v>89709</v>
      </c>
      <c r="Y7" s="61">
        <v>0</v>
      </c>
      <c r="Z7" s="62">
        <v>0</v>
      </c>
    </row>
    <row r="8" spans="1:26" ht="13.5">
      <c r="A8" s="58" t="s">
        <v>34</v>
      </c>
      <c r="B8" s="19">
        <v>17537322</v>
      </c>
      <c r="C8" s="19">
        <v>0</v>
      </c>
      <c r="D8" s="59">
        <v>33874000</v>
      </c>
      <c r="E8" s="60">
        <v>33874000</v>
      </c>
      <c r="F8" s="60">
        <v>9447904</v>
      </c>
      <c r="G8" s="60">
        <v>200129</v>
      </c>
      <c r="H8" s="60">
        <v>246436</v>
      </c>
      <c r="I8" s="60">
        <v>9894469</v>
      </c>
      <c r="J8" s="60">
        <v>3138130</v>
      </c>
      <c r="K8" s="60">
        <v>8011620</v>
      </c>
      <c r="L8" s="60">
        <v>1227180</v>
      </c>
      <c r="M8" s="60">
        <v>12376930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22271399</v>
      </c>
      <c r="W8" s="60">
        <v>27597750</v>
      </c>
      <c r="X8" s="60">
        <v>-5326351</v>
      </c>
      <c r="Y8" s="61">
        <v>-19.3</v>
      </c>
      <c r="Z8" s="62">
        <v>33874000</v>
      </c>
    </row>
    <row r="9" spans="1:26" ht="13.5">
      <c r="A9" s="58" t="s">
        <v>35</v>
      </c>
      <c r="B9" s="19">
        <v>10240095</v>
      </c>
      <c r="C9" s="19">
        <v>0</v>
      </c>
      <c r="D9" s="59">
        <v>7001000</v>
      </c>
      <c r="E9" s="60">
        <v>7001000</v>
      </c>
      <c r="F9" s="60">
        <v>264838</v>
      </c>
      <c r="G9" s="60">
        <v>32021</v>
      </c>
      <c r="H9" s="60">
        <v>75784</v>
      </c>
      <c r="I9" s="60">
        <v>372643</v>
      </c>
      <c r="J9" s="60">
        <v>1382967</v>
      </c>
      <c r="K9" s="60">
        <v>1373278</v>
      </c>
      <c r="L9" s="60">
        <v>1991143</v>
      </c>
      <c r="M9" s="60">
        <v>4747388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5120031</v>
      </c>
      <c r="W9" s="60">
        <v>4200496</v>
      </c>
      <c r="X9" s="60">
        <v>919535</v>
      </c>
      <c r="Y9" s="61">
        <v>21.89</v>
      </c>
      <c r="Z9" s="62">
        <v>7001000</v>
      </c>
    </row>
    <row r="10" spans="1:26" ht="25.5">
      <c r="A10" s="63" t="s">
        <v>277</v>
      </c>
      <c r="B10" s="64">
        <f>SUM(B5:B9)</f>
        <v>36405102</v>
      </c>
      <c r="C10" s="64">
        <f>SUM(C5:C9)</f>
        <v>0</v>
      </c>
      <c r="D10" s="65">
        <f aca="true" t="shared" si="0" ref="D10:Z10">SUM(D5:D9)</f>
        <v>52186000</v>
      </c>
      <c r="E10" s="66">
        <f t="shared" si="0"/>
        <v>52186000</v>
      </c>
      <c r="F10" s="66">
        <f t="shared" si="0"/>
        <v>11138536</v>
      </c>
      <c r="G10" s="66">
        <f t="shared" si="0"/>
        <v>1273516</v>
      </c>
      <c r="H10" s="66">
        <f t="shared" si="0"/>
        <v>1355111</v>
      </c>
      <c r="I10" s="66">
        <f t="shared" si="0"/>
        <v>13767163</v>
      </c>
      <c r="J10" s="66">
        <f t="shared" si="0"/>
        <v>6190146</v>
      </c>
      <c r="K10" s="66">
        <f t="shared" si="0"/>
        <v>11150642</v>
      </c>
      <c r="L10" s="66">
        <f t="shared" si="0"/>
        <v>3950712</v>
      </c>
      <c r="M10" s="66">
        <f t="shared" si="0"/>
        <v>21291500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35058663</v>
      </c>
      <c r="W10" s="66">
        <f t="shared" si="0"/>
        <v>37453726</v>
      </c>
      <c r="X10" s="66">
        <f t="shared" si="0"/>
        <v>-2395063</v>
      </c>
      <c r="Y10" s="67">
        <f>+IF(W10&lt;&gt;0,(X10/W10)*100,0)</f>
        <v>-6.394725587515645</v>
      </c>
      <c r="Z10" s="68">
        <f t="shared" si="0"/>
        <v>52186000</v>
      </c>
    </row>
    <row r="11" spans="1:26" ht="13.5">
      <c r="A11" s="58" t="s">
        <v>37</v>
      </c>
      <c r="B11" s="19">
        <v>9813874</v>
      </c>
      <c r="C11" s="19">
        <v>0</v>
      </c>
      <c r="D11" s="59">
        <v>16715000</v>
      </c>
      <c r="E11" s="60">
        <v>16715000</v>
      </c>
      <c r="F11" s="60">
        <v>1065687</v>
      </c>
      <c r="G11" s="60">
        <v>1434822</v>
      </c>
      <c r="H11" s="60">
        <v>1174297</v>
      </c>
      <c r="I11" s="60">
        <v>3674806</v>
      </c>
      <c r="J11" s="60">
        <v>1146601</v>
      </c>
      <c r="K11" s="60">
        <v>1138314</v>
      </c>
      <c r="L11" s="60">
        <v>1759945</v>
      </c>
      <c r="M11" s="60">
        <v>4044860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7719666</v>
      </c>
      <c r="W11" s="60">
        <v>9000390</v>
      </c>
      <c r="X11" s="60">
        <v>-1280724</v>
      </c>
      <c r="Y11" s="61">
        <v>-14.23</v>
      </c>
      <c r="Z11" s="62">
        <v>16715000</v>
      </c>
    </row>
    <row r="12" spans="1:26" ht="13.5">
      <c r="A12" s="58" t="s">
        <v>38</v>
      </c>
      <c r="B12" s="19">
        <v>1707472</v>
      </c>
      <c r="C12" s="19">
        <v>0</v>
      </c>
      <c r="D12" s="59">
        <v>1760000</v>
      </c>
      <c r="E12" s="60">
        <v>1760000</v>
      </c>
      <c r="F12" s="60">
        <v>138280</v>
      </c>
      <c r="G12" s="60">
        <v>138279</v>
      </c>
      <c r="H12" s="60">
        <v>138280</v>
      </c>
      <c r="I12" s="60">
        <v>414839</v>
      </c>
      <c r="J12" s="60">
        <v>125029</v>
      </c>
      <c r="K12" s="60">
        <v>124658</v>
      </c>
      <c r="L12" s="60">
        <v>164658</v>
      </c>
      <c r="M12" s="60">
        <v>414345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829184</v>
      </c>
      <c r="W12" s="60">
        <v>880020</v>
      </c>
      <c r="X12" s="60">
        <v>-50836</v>
      </c>
      <c r="Y12" s="61">
        <v>-5.78</v>
      </c>
      <c r="Z12" s="62">
        <v>1760000</v>
      </c>
    </row>
    <row r="13" spans="1:26" ht="13.5">
      <c r="A13" s="58" t="s">
        <v>278</v>
      </c>
      <c r="B13" s="19">
        <v>3241550</v>
      </c>
      <c r="C13" s="19">
        <v>0</v>
      </c>
      <c r="D13" s="59">
        <v>2000000</v>
      </c>
      <c r="E13" s="60">
        <v>2000000</v>
      </c>
      <c r="F13" s="60">
        <v>166667</v>
      </c>
      <c r="G13" s="60">
        <v>166667</v>
      </c>
      <c r="H13" s="60">
        <v>166667</v>
      </c>
      <c r="I13" s="60">
        <v>500001</v>
      </c>
      <c r="J13" s="60">
        <v>166667</v>
      </c>
      <c r="K13" s="60">
        <v>166667</v>
      </c>
      <c r="L13" s="60">
        <v>166667</v>
      </c>
      <c r="M13" s="60">
        <v>500001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1000002</v>
      </c>
      <c r="W13" s="60"/>
      <c r="X13" s="60">
        <v>1000002</v>
      </c>
      <c r="Y13" s="61">
        <v>0</v>
      </c>
      <c r="Z13" s="62">
        <v>2000000</v>
      </c>
    </row>
    <row r="14" spans="1:26" ht="13.5">
      <c r="A14" s="58" t="s">
        <v>40</v>
      </c>
      <c r="B14" s="19">
        <v>608966</v>
      </c>
      <c r="C14" s="19">
        <v>0</v>
      </c>
      <c r="D14" s="59">
        <v>150000</v>
      </c>
      <c r="E14" s="60">
        <v>150000</v>
      </c>
      <c r="F14" s="60">
        <v>14807</v>
      </c>
      <c r="G14" s="60">
        <v>7388</v>
      </c>
      <c r="H14" s="60">
        <v>38516</v>
      </c>
      <c r="I14" s="60">
        <v>60711</v>
      </c>
      <c r="J14" s="60">
        <v>6592</v>
      </c>
      <c r="K14" s="60">
        <v>6071</v>
      </c>
      <c r="L14" s="60">
        <v>5421</v>
      </c>
      <c r="M14" s="60">
        <v>18084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78795</v>
      </c>
      <c r="W14" s="60">
        <v>75000</v>
      </c>
      <c r="X14" s="60">
        <v>3795</v>
      </c>
      <c r="Y14" s="61">
        <v>5.06</v>
      </c>
      <c r="Z14" s="62">
        <v>150000</v>
      </c>
    </row>
    <row r="15" spans="1:26" ht="13.5">
      <c r="A15" s="58" t="s">
        <v>41</v>
      </c>
      <c r="B15" s="19">
        <v>168631</v>
      </c>
      <c r="C15" s="19">
        <v>0</v>
      </c>
      <c r="D15" s="59">
        <v>3700000</v>
      </c>
      <c r="E15" s="60">
        <v>3700000</v>
      </c>
      <c r="F15" s="60">
        <v>157265</v>
      </c>
      <c r="G15" s="60">
        <v>218230</v>
      </c>
      <c r="H15" s="60">
        <v>64830</v>
      </c>
      <c r="I15" s="60">
        <v>440325</v>
      </c>
      <c r="J15" s="60">
        <v>81440</v>
      </c>
      <c r="K15" s="60">
        <v>406113</v>
      </c>
      <c r="L15" s="60">
        <v>82524</v>
      </c>
      <c r="M15" s="60">
        <v>570077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1010402</v>
      </c>
      <c r="W15" s="60">
        <v>1999998</v>
      </c>
      <c r="X15" s="60">
        <v>-989596</v>
      </c>
      <c r="Y15" s="61">
        <v>-49.48</v>
      </c>
      <c r="Z15" s="62">
        <v>3700000</v>
      </c>
    </row>
    <row r="16" spans="1:26" ht="13.5">
      <c r="A16" s="69" t="s">
        <v>42</v>
      </c>
      <c r="B16" s="19">
        <v>4374576</v>
      </c>
      <c r="C16" s="19">
        <v>0</v>
      </c>
      <c r="D16" s="59">
        <v>180000</v>
      </c>
      <c r="E16" s="60">
        <v>180000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81000</v>
      </c>
      <c r="L16" s="60">
        <v>16000</v>
      </c>
      <c r="M16" s="60">
        <v>97000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97000</v>
      </c>
      <c r="W16" s="60">
        <v>90000</v>
      </c>
      <c r="X16" s="60">
        <v>7000</v>
      </c>
      <c r="Y16" s="61">
        <v>7.78</v>
      </c>
      <c r="Z16" s="62">
        <v>180000</v>
      </c>
    </row>
    <row r="17" spans="1:26" ht="13.5">
      <c r="A17" s="58" t="s">
        <v>43</v>
      </c>
      <c r="B17" s="19">
        <v>18366964</v>
      </c>
      <c r="C17" s="19">
        <v>0</v>
      </c>
      <c r="D17" s="59">
        <v>27130000</v>
      </c>
      <c r="E17" s="60">
        <v>27130000</v>
      </c>
      <c r="F17" s="60">
        <v>3701425</v>
      </c>
      <c r="G17" s="60">
        <v>2382636</v>
      </c>
      <c r="H17" s="60">
        <v>1788661</v>
      </c>
      <c r="I17" s="60">
        <v>7872722</v>
      </c>
      <c r="J17" s="60">
        <v>1006675</v>
      </c>
      <c r="K17" s="60">
        <v>2931012</v>
      </c>
      <c r="L17" s="60">
        <v>3402641</v>
      </c>
      <c r="M17" s="60">
        <v>7340328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15213050</v>
      </c>
      <c r="W17" s="60">
        <v>12565020</v>
      </c>
      <c r="X17" s="60">
        <v>2648030</v>
      </c>
      <c r="Y17" s="61">
        <v>21.07</v>
      </c>
      <c r="Z17" s="62">
        <v>27130000</v>
      </c>
    </row>
    <row r="18" spans="1:26" ht="13.5">
      <c r="A18" s="70" t="s">
        <v>44</v>
      </c>
      <c r="B18" s="71">
        <f>SUM(B11:B17)</f>
        <v>38282033</v>
      </c>
      <c r="C18" s="71">
        <f>SUM(C11:C17)</f>
        <v>0</v>
      </c>
      <c r="D18" s="72">
        <f aca="true" t="shared" si="1" ref="D18:Z18">SUM(D11:D17)</f>
        <v>51635000</v>
      </c>
      <c r="E18" s="73">
        <f t="shared" si="1"/>
        <v>51635000</v>
      </c>
      <c r="F18" s="73">
        <f t="shared" si="1"/>
        <v>5244131</v>
      </c>
      <c r="G18" s="73">
        <f t="shared" si="1"/>
        <v>4348022</v>
      </c>
      <c r="H18" s="73">
        <f t="shared" si="1"/>
        <v>3371251</v>
      </c>
      <c r="I18" s="73">
        <f t="shared" si="1"/>
        <v>12963404</v>
      </c>
      <c r="J18" s="73">
        <f t="shared" si="1"/>
        <v>2533004</v>
      </c>
      <c r="K18" s="73">
        <f t="shared" si="1"/>
        <v>4853835</v>
      </c>
      <c r="L18" s="73">
        <f t="shared" si="1"/>
        <v>5597856</v>
      </c>
      <c r="M18" s="73">
        <f t="shared" si="1"/>
        <v>12984695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25948099</v>
      </c>
      <c r="W18" s="73">
        <f t="shared" si="1"/>
        <v>24610428</v>
      </c>
      <c r="X18" s="73">
        <f t="shared" si="1"/>
        <v>1337671</v>
      </c>
      <c r="Y18" s="67">
        <f>+IF(W18&lt;&gt;0,(X18/W18)*100,0)</f>
        <v>5.435382919793187</v>
      </c>
      <c r="Z18" s="74">
        <f t="shared" si="1"/>
        <v>51635000</v>
      </c>
    </row>
    <row r="19" spans="1:26" ht="13.5">
      <c r="A19" s="70" t="s">
        <v>45</v>
      </c>
      <c r="B19" s="75">
        <f>+B10-B18</f>
        <v>-1876931</v>
      </c>
      <c r="C19" s="75">
        <f>+C10-C18</f>
        <v>0</v>
      </c>
      <c r="D19" s="76">
        <f aca="true" t="shared" si="2" ref="D19:Z19">+D10-D18</f>
        <v>551000</v>
      </c>
      <c r="E19" s="77">
        <f t="shared" si="2"/>
        <v>551000</v>
      </c>
      <c r="F19" s="77">
        <f t="shared" si="2"/>
        <v>5894405</v>
      </c>
      <c r="G19" s="77">
        <f t="shared" si="2"/>
        <v>-3074506</v>
      </c>
      <c r="H19" s="77">
        <f t="shared" si="2"/>
        <v>-2016140</v>
      </c>
      <c r="I19" s="77">
        <f t="shared" si="2"/>
        <v>803759</v>
      </c>
      <c r="J19" s="77">
        <f t="shared" si="2"/>
        <v>3657142</v>
      </c>
      <c r="K19" s="77">
        <f t="shared" si="2"/>
        <v>6296807</v>
      </c>
      <c r="L19" s="77">
        <f t="shared" si="2"/>
        <v>-1647144</v>
      </c>
      <c r="M19" s="77">
        <f t="shared" si="2"/>
        <v>8306805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9110564</v>
      </c>
      <c r="W19" s="77">
        <f>IF(E10=E18,0,W10-W18)</f>
        <v>12843298</v>
      </c>
      <c r="X19" s="77">
        <f t="shared" si="2"/>
        <v>-3732734</v>
      </c>
      <c r="Y19" s="78">
        <f>+IF(W19&lt;&gt;0,(X19/W19)*100,0)</f>
        <v>-29.063671963385108</v>
      </c>
      <c r="Z19" s="79">
        <f t="shared" si="2"/>
        <v>551000</v>
      </c>
    </row>
    <row r="20" spans="1:26" ht="13.5">
      <c r="A20" s="58" t="s">
        <v>46</v>
      </c>
      <c r="B20" s="19">
        <v>10166814</v>
      </c>
      <c r="C20" s="19">
        <v>0</v>
      </c>
      <c r="D20" s="59">
        <v>0</v>
      </c>
      <c r="E20" s="60">
        <v>0</v>
      </c>
      <c r="F20" s="60">
        <v>353322</v>
      </c>
      <c r="G20" s="60">
        <v>283355</v>
      </c>
      <c r="H20" s="60">
        <v>177140</v>
      </c>
      <c r="I20" s="60">
        <v>813817</v>
      </c>
      <c r="J20" s="60">
        <v>2929651</v>
      </c>
      <c r="K20" s="60">
        <v>1406945</v>
      </c>
      <c r="L20" s="60">
        <v>2439506</v>
      </c>
      <c r="M20" s="60">
        <v>6776102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7589919</v>
      </c>
      <c r="W20" s="60">
        <v>7251400</v>
      </c>
      <c r="X20" s="60">
        <v>338519</v>
      </c>
      <c r="Y20" s="61">
        <v>4.67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8289883</v>
      </c>
      <c r="C22" s="86">
        <f>SUM(C19:C21)</f>
        <v>0</v>
      </c>
      <c r="D22" s="87">
        <f aca="true" t="shared" si="3" ref="D22:Z22">SUM(D19:D21)</f>
        <v>551000</v>
      </c>
      <c r="E22" s="88">
        <f t="shared" si="3"/>
        <v>551000</v>
      </c>
      <c r="F22" s="88">
        <f t="shared" si="3"/>
        <v>6247727</v>
      </c>
      <c r="G22" s="88">
        <f t="shared" si="3"/>
        <v>-2791151</v>
      </c>
      <c r="H22" s="88">
        <f t="shared" si="3"/>
        <v>-1839000</v>
      </c>
      <c r="I22" s="88">
        <f t="shared" si="3"/>
        <v>1617576</v>
      </c>
      <c r="J22" s="88">
        <f t="shared" si="3"/>
        <v>6586793</v>
      </c>
      <c r="K22" s="88">
        <f t="shared" si="3"/>
        <v>7703752</v>
      </c>
      <c r="L22" s="88">
        <f t="shared" si="3"/>
        <v>792362</v>
      </c>
      <c r="M22" s="88">
        <f t="shared" si="3"/>
        <v>15082907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16700483</v>
      </c>
      <c r="W22" s="88">
        <f t="shared" si="3"/>
        <v>20094698</v>
      </c>
      <c r="X22" s="88">
        <f t="shared" si="3"/>
        <v>-3394215</v>
      </c>
      <c r="Y22" s="89">
        <f>+IF(W22&lt;&gt;0,(X22/W22)*100,0)</f>
        <v>-16.89109734318973</v>
      </c>
      <c r="Z22" s="90">
        <f t="shared" si="3"/>
        <v>551000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8289883</v>
      </c>
      <c r="C24" s="75">
        <f>SUM(C22:C23)</f>
        <v>0</v>
      </c>
      <c r="D24" s="76">
        <f aca="true" t="shared" si="4" ref="D24:Z24">SUM(D22:D23)</f>
        <v>551000</v>
      </c>
      <c r="E24" s="77">
        <f t="shared" si="4"/>
        <v>551000</v>
      </c>
      <c r="F24" s="77">
        <f t="shared" si="4"/>
        <v>6247727</v>
      </c>
      <c r="G24" s="77">
        <f t="shared" si="4"/>
        <v>-2791151</v>
      </c>
      <c r="H24" s="77">
        <f t="shared" si="4"/>
        <v>-1839000</v>
      </c>
      <c r="I24" s="77">
        <f t="shared" si="4"/>
        <v>1617576</v>
      </c>
      <c r="J24" s="77">
        <f t="shared" si="4"/>
        <v>6586793</v>
      </c>
      <c r="K24" s="77">
        <f t="shared" si="4"/>
        <v>7703752</v>
      </c>
      <c r="L24" s="77">
        <f t="shared" si="4"/>
        <v>792362</v>
      </c>
      <c r="M24" s="77">
        <f t="shared" si="4"/>
        <v>15082907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16700483</v>
      </c>
      <c r="W24" s="77">
        <f t="shared" si="4"/>
        <v>20094698</v>
      </c>
      <c r="X24" s="77">
        <f t="shared" si="4"/>
        <v>-3394215</v>
      </c>
      <c r="Y24" s="78">
        <f>+IF(W24&lt;&gt;0,(X24/W24)*100,0)</f>
        <v>-16.89109734318973</v>
      </c>
      <c r="Z24" s="79">
        <f t="shared" si="4"/>
        <v>551000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8738757</v>
      </c>
      <c r="C27" s="22">
        <v>0</v>
      </c>
      <c r="D27" s="99">
        <v>11556000</v>
      </c>
      <c r="E27" s="100">
        <v>11556000</v>
      </c>
      <c r="F27" s="100">
        <v>353322</v>
      </c>
      <c r="G27" s="100">
        <v>283355</v>
      </c>
      <c r="H27" s="100">
        <v>177140</v>
      </c>
      <c r="I27" s="100">
        <v>813817</v>
      </c>
      <c r="J27" s="100">
        <v>2929651</v>
      </c>
      <c r="K27" s="100">
        <v>1406945</v>
      </c>
      <c r="L27" s="100">
        <v>2487674</v>
      </c>
      <c r="M27" s="100">
        <v>6824270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7638087</v>
      </c>
      <c r="W27" s="100">
        <v>5778000</v>
      </c>
      <c r="X27" s="100">
        <v>1860087</v>
      </c>
      <c r="Y27" s="101">
        <v>32.19</v>
      </c>
      <c r="Z27" s="102">
        <v>11556000</v>
      </c>
    </row>
    <row r="28" spans="1:26" ht="13.5">
      <c r="A28" s="103" t="s">
        <v>46</v>
      </c>
      <c r="B28" s="19">
        <v>8738757</v>
      </c>
      <c r="C28" s="19">
        <v>0</v>
      </c>
      <c r="D28" s="59">
        <v>11156000</v>
      </c>
      <c r="E28" s="60">
        <v>11156000</v>
      </c>
      <c r="F28" s="60">
        <v>353322</v>
      </c>
      <c r="G28" s="60">
        <v>283355</v>
      </c>
      <c r="H28" s="60">
        <v>177140</v>
      </c>
      <c r="I28" s="60">
        <v>813817</v>
      </c>
      <c r="J28" s="60">
        <v>2929651</v>
      </c>
      <c r="K28" s="60">
        <v>1406945</v>
      </c>
      <c r="L28" s="60">
        <v>2487674</v>
      </c>
      <c r="M28" s="60">
        <v>6824270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7638087</v>
      </c>
      <c r="W28" s="60">
        <v>5578000</v>
      </c>
      <c r="X28" s="60">
        <v>2060087</v>
      </c>
      <c r="Y28" s="61">
        <v>36.93</v>
      </c>
      <c r="Z28" s="62">
        <v>11156000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400000</v>
      </c>
      <c r="E31" s="60">
        <v>400000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200000</v>
      </c>
      <c r="X31" s="60">
        <v>-200000</v>
      </c>
      <c r="Y31" s="61">
        <v>-100</v>
      </c>
      <c r="Z31" s="62">
        <v>400000</v>
      </c>
    </row>
    <row r="32" spans="1:26" ht="13.5">
      <c r="A32" s="70" t="s">
        <v>54</v>
      </c>
      <c r="B32" s="22">
        <f>SUM(B28:B31)</f>
        <v>8738757</v>
      </c>
      <c r="C32" s="22">
        <f>SUM(C28:C31)</f>
        <v>0</v>
      </c>
      <c r="D32" s="99">
        <f aca="true" t="shared" si="5" ref="D32:Z32">SUM(D28:D31)</f>
        <v>11556000</v>
      </c>
      <c r="E32" s="100">
        <f t="shared" si="5"/>
        <v>11556000</v>
      </c>
      <c r="F32" s="100">
        <f t="shared" si="5"/>
        <v>353322</v>
      </c>
      <c r="G32" s="100">
        <f t="shared" si="5"/>
        <v>283355</v>
      </c>
      <c r="H32" s="100">
        <f t="shared" si="5"/>
        <v>177140</v>
      </c>
      <c r="I32" s="100">
        <f t="shared" si="5"/>
        <v>813817</v>
      </c>
      <c r="J32" s="100">
        <f t="shared" si="5"/>
        <v>2929651</v>
      </c>
      <c r="K32" s="100">
        <f t="shared" si="5"/>
        <v>1406945</v>
      </c>
      <c r="L32" s="100">
        <f t="shared" si="5"/>
        <v>2487674</v>
      </c>
      <c r="M32" s="100">
        <f t="shared" si="5"/>
        <v>6824270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7638087</v>
      </c>
      <c r="W32" s="100">
        <f t="shared" si="5"/>
        <v>5778000</v>
      </c>
      <c r="X32" s="100">
        <f t="shared" si="5"/>
        <v>1860087</v>
      </c>
      <c r="Y32" s="101">
        <f>+IF(W32&lt;&gt;0,(X32/W32)*100,0)</f>
        <v>32.19257528556594</v>
      </c>
      <c r="Z32" s="102">
        <f t="shared" si="5"/>
        <v>11556000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15927365</v>
      </c>
      <c r="C35" s="19">
        <v>0</v>
      </c>
      <c r="D35" s="59">
        <v>8678000</v>
      </c>
      <c r="E35" s="60">
        <v>8678000</v>
      </c>
      <c r="F35" s="60">
        <v>22755937</v>
      </c>
      <c r="G35" s="60">
        <v>28360881</v>
      </c>
      <c r="H35" s="60">
        <v>29617721</v>
      </c>
      <c r="I35" s="60">
        <v>29617721</v>
      </c>
      <c r="J35" s="60">
        <v>29837100</v>
      </c>
      <c r="K35" s="60">
        <v>34497558</v>
      </c>
      <c r="L35" s="60">
        <v>35858896</v>
      </c>
      <c r="M35" s="60">
        <v>35858896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35858896</v>
      </c>
      <c r="W35" s="60">
        <v>4339000</v>
      </c>
      <c r="X35" s="60">
        <v>31519896</v>
      </c>
      <c r="Y35" s="61">
        <v>726.43</v>
      </c>
      <c r="Z35" s="62">
        <v>8678000</v>
      </c>
    </row>
    <row r="36" spans="1:26" ht="13.5">
      <c r="A36" s="58" t="s">
        <v>57</v>
      </c>
      <c r="B36" s="19">
        <v>106386270</v>
      </c>
      <c r="C36" s="19">
        <v>0</v>
      </c>
      <c r="D36" s="59">
        <v>117041000</v>
      </c>
      <c r="E36" s="60">
        <v>117041000</v>
      </c>
      <c r="F36" s="60">
        <v>107414226</v>
      </c>
      <c r="G36" s="60">
        <v>107426176</v>
      </c>
      <c r="H36" s="60">
        <v>107654478</v>
      </c>
      <c r="I36" s="60">
        <v>107654478</v>
      </c>
      <c r="J36" s="60">
        <v>109327657</v>
      </c>
      <c r="K36" s="60">
        <v>111298850</v>
      </c>
      <c r="L36" s="60">
        <v>113499868</v>
      </c>
      <c r="M36" s="60">
        <v>113499868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113499868</v>
      </c>
      <c r="W36" s="60">
        <v>58520500</v>
      </c>
      <c r="X36" s="60">
        <v>54979368</v>
      </c>
      <c r="Y36" s="61">
        <v>93.95</v>
      </c>
      <c r="Z36" s="62">
        <v>117041000</v>
      </c>
    </row>
    <row r="37" spans="1:26" ht="13.5">
      <c r="A37" s="58" t="s">
        <v>58</v>
      </c>
      <c r="B37" s="19">
        <v>14323300</v>
      </c>
      <c r="C37" s="19">
        <v>0</v>
      </c>
      <c r="D37" s="59">
        <v>4400000</v>
      </c>
      <c r="E37" s="60">
        <v>4400000</v>
      </c>
      <c r="F37" s="60">
        <v>22846910</v>
      </c>
      <c r="G37" s="60">
        <v>28740765</v>
      </c>
      <c r="H37" s="60">
        <v>29766059</v>
      </c>
      <c r="I37" s="60">
        <v>29766059</v>
      </c>
      <c r="J37" s="60">
        <v>26685944</v>
      </c>
      <c r="K37" s="60">
        <v>29940804</v>
      </c>
      <c r="L37" s="60">
        <v>27488957</v>
      </c>
      <c r="M37" s="60">
        <v>27488957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27488957</v>
      </c>
      <c r="W37" s="60">
        <v>2200000</v>
      </c>
      <c r="X37" s="60">
        <v>25288957</v>
      </c>
      <c r="Y37" s="61">
        <v>1149.5</v>
      </c>
      <c r="Z37" s="62">
        <v>4400000</v>
      </c>
    </row>
    <row r="38" spans="1:26" ht="13.5">
      <c r="A38" s="58" t="s">
        <v>59</v>
      </c>
      <c r="B38" s="19">
        <v>4982001</v>
      </c>
      <c r="C38" s="19">
        <v>0</v>
      </c>
      <c r="D38" s="59">
        <v>4850000</v>
      </c>
      <c r="E38" s="60">
        <v>4850000</v>
      </c>
      <c r="F38" s="60">
        <v>754767</v>
      </c>
      <c r="G38" s="60">
        <v>716292</v>
      </c>
      <c r="H38" s="60">
        <v>677055</v>
      </c>
      <c r="I38" s="60">
        <v>677055</v>
      </c>
      <c r="J38" s="60">
        <v>637819</v>
      </c>
      <c r="K38" s="60">
        <v>598009</v>
      </c>
      <c r="L38" s="60">
        <v>557604</v>
      </c>
      <c r="M38" s="60">
        <v>557604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557604</v>
      </c>
      <c r="W38" s="60">
        <v>2425000</v>
      </c>
      <c r="X38" s="60">
        <v>-1867396</v>
      </c>
      <c r="Y38" s="61">
        <v>-77.01</v>
      </c>
      <c r="Z38" s="62">
        <v>4850000</v>
      </c>
    </row>
    <row r="39" spans="1:26" ht="13.5">
      <c r="A39" s="58" t="s">
        <v>60</v>
      </c>
      <c r="B39" s="19">
        <v>103008334</v>
      </c>
      <c r="C39" s="19">
        <v>0</v>
      </c>
      <c r="D39" s="59">
        <v>116469000</v>
      </c>
      <c r="E39" s="60">
        <v>116469000</v>
      </c>
      <c r="F39" s="60">
        <v>106568486</v>
      </c>
      <c r="G39" s="60">
        <v>106330000</v>
      </c>
      <c r="H39" s="60">
        <v>106829085</v>
      </c>
      <c r="I39" s="60">
        <v>106829085</v>
      </c>
      <c r="J39" s="60">
        <v>111840994</v>
      </c>
      <c r="K39" s="60">
        <v>115257595</v>
      </c>
      <c r="L39" s="60">
        <v>121312203</v>
      </c>
      <c r="M39" s="60">
        <v>121312203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121312203</v>
      </c>
      <c r="W39" s="60">
        <v>58234500</v>
      </c>
      <c r="X39" s="60">
        <v>63077703</v>
      </c>
      <c r="Y39" s="61">
        <v>108.32</v>
      </c>
      <c r="Z39" s="62">
        <v>116469000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7964550</v>
      </c>
      <c r="C42" s="19">
        <v>0</v>
      </c>
      <c r="D42" s="59">
        <v>9884536</v>
      </c>
      <c r="E42" s="60">
        <v>9884536</v>
      </c>
      <c r="F42" s="60">
        <v>8940397</v>
      </c>
      <c r="G42" s="60">
        <v>-3661315</v>
      </c>
      <c r="H42" s="60">
        <v>1812335</v>
      </c>
      <c r="I42" s="60">
        <v>7091417</v>
      </c>
      <c r="J42" s="60">
        <v>330000</v>
      </c>
      <c r="K42" s="60">
        <v>5029400</v>
      </c>
      <c r="L42" s="60">
        <v>1326000</v>
      </c>
      <c r="M42" s="60">
        <v>6685400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13776817</v>
      </c>
      <c r="W42" s="60">
        <v>15450716</v>
      </c>
      <c r="X42" s="60">
        <v>-1673899</v>
      </c>
      <c r="Y42" s="61">
        <v>-10.83</v>
      </c>
      <c r="Z42" s="62">
        <v>9884536</v>
      </c>
    </row>
    <row r="43" spans="1:26" ht="13.5">
      <c r="A43" s="58" t="s">
        <v>63</v>
      </c>
      <c r="B43" s="19">
        <v>-10346341</v>
      </c>
      <c r="C43" s="19">
        <v>0</v>
      </c>
      <c r="D43" s="59">
        <v>-9256000</v>
      </c>
      <c r="E43" s="60">
        <v>-9256000</v>
      </c>
      <c r="F43" s="60">
        <v>-353322</v>
      </c>
      <c r="G43" s="60">
        <v>-283355</v>
      </c>
      <c r="H43" s="60">
        <v>-177140</v>
      </c>
      <c r="I43" s="60">
        <v>-813817</v>
      </c>
      <c r="J43" s="60">
        <v>-2616000</v>
      </c>
      <c r="K43" s="60">
        <v>-450000</v>
      </c>
      <c r="L43" s="60">
        <v>-4138000</v>
      </c>
      <c r="M43" s="60">
        <v>-7204000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-8017817</v>
      </c>
      <c r="W43" s="60">
        <v>-4278000</v>
      </c>
      <c r="X43" s="60">
        <v>-3739817</v>
      </c>
      <c r="Y43" s="61">
        <v>87.42</v>
      </c>
      <c r="Z43" s="62">
        <v>-9256000</v>
      </c>
    </row>
    <row r="44" spans="1:26" ht="13.5">
      <c r="A44" s="58" t="s">
        <v>64</v>
      </c>
      <c r="B44" s="19">
        <v>434384</v>
      </c>
      <c r="C44" s="19">
        <v>0</v>
      </c>
      <c r="D44" s="59">
        <v>-500004</v>
      </c>
      <c r="E44" s="60">
        <v>-500004</v>
      </c>
      <c r="F44" s="60">
        <v>-45735</v>
      </c>
      <c r="G44" s="60">
        <v>-45826</v>
      </c>
      <c r="H44" s="60">
        <v>-45826</v>
      </c>
      <c r="I44" s="60">
        <v>-137387</v>
      </c>
      <c r="J44" s="60">
        <v>-46000</v>
      </c>
      <c r="K44" s="60">
        <v>-46000</v>
      </c>
      <c r="L44" s="60">
        <v>-46000</v>
      </c>
      <c r="M44" s="60">
        <v>-138000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-275387</v>
      </c>
      <c r="W44" s="60">
        <v>-250002</v>
      </c>
      <c r="X44" s="60">
        <v>-25385</v>
      </c>
      <c r="Y44" s="61">
        <v>10.15</v>
      </c>
      <c r="Z44" s="62">
        <v>-500004</v>
      </c>
    </row>
    <row r="45" spans="1:26" ht="13.5">
      <c r="A45" s="70" t="s">
        <v>65</v>
      </c>
      <c r="B45" s="22">
        <v>-1354534</v>
      </c>
      <c r="C45" s="22">
        <v>0</v>
      </c>
      <c r="D45" s="99">
        <v>1601532</v>
      </c>
      <c r="E45" s="100">
        <v>1601532</v>
      </c>
      <c r="F45" s="100">
        <v>6628712</v>
      </c>
      <c r="G45" s="100">
        <v>2638216</v>
      </c>
      <c r="H45" s="100">
        <v>4227585</v>
      </c>
      <c r="I45" s="100">
        <v>4227585</v>
      </c>
      <c r="J45" s="100">
        <v>1895585</v>
      </c>
      <c r="K45" s="100">
        <v>6428985</v>
      </c>
      <c r="L45" s="100">
        <v>3570985</v>
      </c>
      <c r="M45" s="100">
        <v>3570985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3570985</v>
      </c>
      <c r="W45" s="100">
        <v>12395714</v>
      </c>
      <c r="X45" s="100">
        <v>-8824729</v>
      </c>
      <c r="Y45" s="101">
        <v>-71.19</v>
      </c>
      <c r="Z45" s="102">
        <v>1601532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808173</v>
      </c>
      <c r="C49" s="52">
        <v>0</v>
      </c>
      <c r="D49" s="129">
        <v>671635</v>
      </c>
      <c r="E49" s="54">
        <v>582974</v>
      </c>
      <c r="F49" s="54">
        <v>0</v>
      </c>
      <c r="G49" s="54">
        <v>0</v>
      </c>
      <c r="H49" s="54">
        <v>0</v>
      </c>
      <c r="I49" s="54">
        <v>512783</v>
      </c>
      <c r="J49" s="54">
        <v>0</v>
      </c>
      <c r="K49" s="54">
        <v>0</v>
      </c>
      <c r="L49" s="54">
        <v>0</v>
      </c>
      <c r="M49" s="54">
        <v>388496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1425453</v>
      </c>
      <c r="W49" s="54">
        <v>13321617</v>
      </c>
      <c r="X49" s="54">
        <v>0</v>
      </c>
      <c r="Y49" s="54">
        <v>17711131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233011</v>
      </c>
      <c r="C51" s="52">
        <v>0</v>
      </c>
      <c r="D51" s="129">
        <v>518077</v>
      </c>
      <c r="E51" s="54">
        <v>730067</v>
      </c>
      <c r="F51" s="54">
        <v>0</v>
      </c>
      <c r="G51" s="54">
        <v>0</v>
      </c>
      <c r="H51" s="54">
        <v>0</v>
      </c>
      <c r="I51" s="54">
        <v>293482</v>
      </c>
      <c r="J51" s="54">
        <v>0</v>
      </c>
      <c r="K51" s="54">
        <v>0</v>
      </c>
      <c r="L51" s="54">
        <v>0</v>
      </c>
      <c r="M51" s="54">
        <v>22474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120</v>
      </c>
      <c r="W51" s="54">
        <v>342002</v>
      </c>
      <c r="X51" s="54">
        <v>0</v>
      </c>
      <c r="Y51" s="54">
        <v>2139233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137.8104387329788</v>
      </c>
      <c r="C58" s="5">
        <f>IF(C67=0,0,+(C76/C67)*100)</f>
        <v>0</v>
      </c>
      <c r="D58" s="6">
        <f aca="true" t="shared" si="6" ref="D58:Z58">IF(D67=0,0,+(D76/D67)*100)</f>
        <v>68.52248962655601</v>
      </c>
      <c r="E58" s="7">
        <f t="shared" si="6"/>
        <v>68.52248962655601</v>
      </c>
      <c r="F58" s="7">
        <f t="shared" si="6"/>
        <v>31.484374460183783</v>
      </c>
      <c r="G58" s="7">
        <f t="shared" si="6"/>
        <v>23.025854539330158</v>
      </c>
      <c r="H58" s="7">
        <f t="shared" si="6"/>
        <v>407.4210509233716</v>
      </c>
      <c r="I58" s="7">
        <f t="shared" si="6"/>
        <v>136.7026032266691</v>
      </c>
      <c r="J58" s="7">
        <f t="shared" si="6"/>
        <v>27.386583243468326</v>
      </c>
      <c r="K58" s="7">
        <f t="shared" si="6"/>
        <v>26.399878188113917</v>
      </c>
      <c r="L58" s="7">
        <f t="shared" si="6"/>
        <v>33.84888904269286</v>
      </c>
      <c r="M58" s="7">
        <f t="shared" si="6"/>
        <v>28.28937522006452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76.19594886659303</v>
      </c>
      <c r="W58" s="7">
        <f t="shared" si="6"/>
        <v>68.52273983407076</v>
      </c>
      <c r="X58" s="7">
        <f t="shared" si="6"/>
        <v>0</v>
      </c>
      <c r="Y58" s="7">
        <f t="shared" si="6"/>
        <v>0</v>
      </c>
      <c r="Z58" s="8">
        <f t="shared" si="6"/>
        <v>68.52248962655601</v>
      </c>
    </row>
    <row r="59" spans="1:26" ht="13.5">
      <c r="A59" s="37" t="s">
        <v>31</v>
      </c>
      <c r="B59" s="9">
        <f aca="true" t="shared" si="7" ref="B59:Z66">IF(B68=0,0,+(B77/B68)*100)</f>
        <v>139.60512252931474</v>
      </c>
      <c r="C59" s="9">
        <f t="shared" si="7"/>
        <v>0</v>
      </c>
      <c r="D59" s="2">
        <f t="shared" si="7"/>
        <v>73.00112878399179</v>
      </c>
      <c r="E59" s="10">
        <f t="shared" si="7"/>
        <v>73.00112878399179</v>
      </c>
      <c r="F59" s="10">
        <f t="shared" si="7"/>
        <v>33.646347335613456</v>
      </c>
      <c r="G59" s="10">
        <f t="shared" si="7"/>
        <v>25.103467483637377</v>
      </c>
      <c r="H59" s="10">
        <f t="shared" si="7"/>
        <v>467.5392929634455</v>
      </c>
      <c r="I59" s="10">
        <f t="shared" si="7"/>
        <v>158.36597947796733</v>
      </c>
      <c r="J59" s="10">
        <f t="shared" si="7"/>
        <v>28.853175636684895</v>
      </c>
      <c r="K59" s="10">
        <f t="shared" si="7"/>
        <v>29.368887600268195</v>
      </c>
      <c r="L59" s="10">
        <f t="shared" si="7"/>
        <v>50.13885254619274</v>
      </c>
      <c r="M59" s="10">
        <f t="shared" si="7"/>
        <v>32.426767112501466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89.3177428910039</v>
      </c>
      <c r="W59" s="10">
        <f t="shared" si="7"/>
        <v>73.00142843069648</v>
      </c>
      <c r="X59" s="10">
        <f t="shared" si="7"/>
        <v>0</v>
      </c>
      <c r="Y59" s="10">
        <f t="shared" si="7"/>
        <v>0</v>
      </c>
      <c r="Z59" s="11">
        <f t="shared" si="7"/>
        <v>73.00112878399179</v>
      </c>
    </row>
    <row r="60" spans="1:26" ht="13.5">
      <c r="A60" s="38" t="s">
        <v>32</v>
      </c>
      <c r="B60" s="12">
        <f t="shared" si="7"/>
        <v>126.94522998359645</v>
      </c>
      <c r="C60" s="12">
        <f t="shared" si="7"/>
        <v>0</v>
      </c>
      <c r="D60" s="3">
        <f t="shared" si="7"/>
        <v>72.98850574712644</v>
      </c>
      <c r="E60" s="13">
        <f t="shared" si="7"/>
        <v>72.98850574712644</v>
      </c>
      <c r="F60" s="13">
        <f t="shared" si="7"/>
        <v>53.30260030252827</v>
      </c>
      <c r="G60" s="13">
        <f t="shared" si="7"/>
        <v>7.940821988724147</v>
      </c>
      <c r="H60" s="13">
        <f t="shared" si="7"/>
        <v>18.475737500707773</v>
      </c>
      <c r="I60" s="13">
        <f t="shared" si="7"/>
        <v>26.667848823619494</v>
      </c>
      <c r="J60" s="13">
        <f t="shared" si="7"/>
        <v>60.470879801734824</v>
      </c>
      <c r="K60" s="13">
        <f t="shared" si="7"/>
        <v>9.618159084351255</v>
      </c>
      <c r="L60" s="13">
        <f t="shared" si="7"/>
        <v>13.043123828156844</v>
      </c>
      <c r="M60" s="13">
        <f t="shared" si="7"/>
        <v>25.55202420838968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26.1284368017099</v>
      </c>
      <c r="W60" s="13">
        <f t="shared" si="7"/>
        <v>72.98850574712644</v>
      </c>
      <c r="X60" s="13">
        <f t="shared" si="7"/>
        <v>0</v>
      </c>
      <c r="Y60" s="13">
        <f t="shared" si="7"/>
        <v>0</v>
      </c>
      <c r="Z60" s="14">
        <f t="shared" si="7"/>
        <v>72.98850574712644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126.94522998359645</v>
      </c>
      <c r="C64" s="12">
        <f t="shared" si="7"/>
        <v>0</v>
      </c>
      <c r="D64" s="3">
        <f t="shared" si="7"/>
        <v>72.98850574712644</v>
      </c>
      <c r="E64" s="13">
        <f t="shared" si="7"/>
        <v>72.98850574712644</v>
      </c>
      <c r="F64" s="13">
        <f t="shared" si="7"/>
        <v>53.30260030252827</v>
      </c>
      <c r="G64" s="13">
        <f t="shared" si="7"/>
        <v>7.940821988724147</v>
      </c>
      <c r="H64" s="13">
        <f t="shared" si="7"/>
        <v>18.475737500707773</v>
      </c>
      <c r="I64" s="13">
        <f t="shared" si="7"/>
        <v>26.667848823619494</v>
      </c>
      <c r="J64" s="13">
        <f t="shared" si="7"/>
        <v>60.470879801734824</v>
      </c>
      <c r="K64" s="13">
        <f t="shared" si="7"/>
        <v>9.618159084351255</v>
      </c>
      <c r="L64" s="13">
        <f t="shared" si="7"/>
        <v>13.043123828156844</v>
      </c>
      <c r="M64" s="13">
        <f t="shared" si="7"/>
        <v>25.55202420838968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26.1284368017099</v>
      </c>
      <c r="W64" s="13">
        <f t="shared" si="7"/>
        <v>72.98850574712644</v>
      </c>
      <c r="X64" s="13">
        <f t="shared" si="7"/>
        <v>0</v>
      </c>
      <c r="Y64" s="13">
        <f t="shared" si="7"/>
        <v>0</v>
      </c>
      <c r="Z64" s="14">
        <f t="shared" si="7"/>
        <v>72.98850574712644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7603030</v>
      </c>
      <c r="C67" s="24"/>
      <c r="D67" s="25">
        <v>12050000</v>
      </c>
      <c r="E67" s="26">
        <v>12050000</v>
      </c>
      <c r="F67" s="26">
        <v>1591977</v>
      </c>
      <c r="G67" s="26">
        <v>1021252</v>
      </c>
      <c r="H67" s="26">
        <v>1047574</v>
      </c>
      <c r="I67" s="26">
        <v>3660803</v>
      </c>
      <c r="J67" s="26">
        <v>1873180</v>
      </c>
      <c r="K67" s="26">
        <v>1825766</v>
      </c>
      <c r="L67" s="26">
        <v>924698</v>
      </c>
      <c r="M67" s="26">
        <v>4623644</v>
      </c>
      <c r="N67" s="26"/>
      <c r="O67" s="26"/>
      <c r="P67" s="26"/>
      <c r="Q67" s="26"/>
      <c r="R67" s="26"/>
      <c r="S67" s="26"/>
      <c r="T67" s="26"/>
      <c r="U67" s="26"/>
      <c r="V67" s="26">
        <v>8284447</v>
      </c>
      <c r="W67" s="26">
        <v>6024978</v>
      </c>
      <c r="X67" s="26"/>
      <c r="Y67" s="25"/>
      <c r="Z67" s="27">
        <v>12050000</v>
      </c>
    </row>
    <row r="68" spans="1:26" ht="13.5" hidden="1">
      <c r="A68" s="37" t="s">
        <v>31</v>
      </c>
      <c r="B68" s="19">
        <v>6525214</v>
      </c>
      <c r="C68" s="19"/>
      <c r="D68" s="20">
        <v>9745000</v>
      </c>
      <c r="E68" s="21">
        <v>9745000</v>
      </c>
      <c r="F68" s="21">
        <v>1291742</v>
      </c>
      <c r="G68" s="21">
        <v>897625</v>
      </c>
      <c r="H68" s="21">
        <v>907987</v>
      </c>
      <c r="I68" s="21">
        <v>3097354</v>
      </c>
      <c r="J68" s="21">
        <v>1566552</v>
      </c>
      <c r="K68" s="21">
        <v>1600333</v>
      </c>
      <c r="L68" s="21">
        <v>592355</v>
      </c>
      <c r="M68" s="21">
        <v>3759240</v>
      </c>
      <c r="N68" s="21"/>
      <c r="O68" s="21"/>
      <c r="P68" s="21"/>
      <c r="Q68" s="21"/>
      <c r="R68" s="21"/>
      <c r="S68" s="21"/>
      <c r="T68" s="21"/>
      <c r="U68" s="21"/>
      <c r="V68" s="21">
        <v>6856594</v>
      </c>
      <c r="W68" s="21">
        <v>4872480</v>
      </c>
      <c r="X68" s="21"/>
      <c r="Y68" s="20"/>
      <c r="Z68" s="23">
        <v>9745000</v>
      </c>
    </row>
    <row r="69" spans="1:26" ht="13.5" hidden="1">
      <c r="A69" s="38" t="s">
        <v>32</v>
      </c>
      <c r="B69" s="19">
        <v>1077816</v>
      </c>
      <c r="C69" s="19"/>
      <c r="D69" s="20">
        <v>1566000</v>
      </c>
      <c r="E69" s="21">
        <v>1566000</v>
      </c>
      <c r="F69" s="21">
        <v>124947</v>
      </c>
      <c r="G69" s="21">
        <v>123627</v>
      </c>
      <c r="H69" s="21">
        <v>123627</v>
      </c>
      <c r="I69" s="21">
        <v>372201</v>
      </c>
      <c r="J69" s="21">
        <v>100875</v>
      </c>
      <c r="K69" s="21">
        <v>124764</v>
      </c>
      <c r="L69" s="21">
        <v>122670</v>
      </c>
      <c r="M69" s="21">
        <v>348309</v>
      </c>
      <c r="N69" s="21"/>
      <c r="O69" s="21"/>
      <c r="P69" s="21"/>
      <c r="Q69" s="21"/>
      <c r="R69" s="21"/>
      <c r="S69" s="21"/>
      <c r="T69" s="21"/>
      <c r="U69" s="21"/>
      <c r="V69" s="21">
        <v>720510</v>
      </c>
      <c r="W69" s="21">
        <v>783000</v>
      </c>
      <c r="X69" s="21"/>
      <c r="Y69" s="20"/>
      <c r="Z69" s="23">
        <v>1566000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1077816</v>
      </c>
      <c r="C73" s="19"/>
      <c r="D73" s="20">
        <v>1566000</v>
      </c>
      <c r="E73" s="21">
        <v>1566000</v>
      </c>
      <c r="F73" s="21">
        <v>124947</v>
      </c>
      <c r="G73" s="21">
        <v>123627</v>
      </c>
      <c r="H73" s="21">
        <v>123627</v>
      </c>
      <c r="I73" s="21">
        <v>372201</v>
      </c>
      <c r="J73" s="21">
        <v>100875</v>
      </c>
      <c r="K73" s="21">
        <v>124764</v>
      </c>
      <c r="L73" s="21">
        <v>122670</v>
      </c>
      <c r="M73" s="21">
        <v>348309</v>
      </c>
      <c r="N73" s="21"/>
      <c r="O73" s="21"/>
      <c r="P73" s="21"/>
      <c r="Q73" s="21"/>
      <c r="R73" s="21"/>
      <c r="S73" s="21"/>
      <c r="T73" s="21"/>
      <c r="U73" s="21"/>
      <c r="V73" s="21">
        <v>720510</v>
      </c>
      <c r="W73" s="21">
        <v>783000</v>
      </c>
      <c r="X73" s="21"/>
      <c r="Y73" s="20"/>
      <c r="Z73" s="23">
        <v>1566000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739000</v>
      </c>
      <c r="E75" s="30">
        <v>739000</v>
      </c>
      <c r="F75" s="30">
        <v>175288</v>
      </c>
      <c r="G75" s="30"/>
      <c r="H75" s="30">
        <v>15960</v>
      </c>
      <c r="I75" s="30">
        <v>191248</v>
      </c>
      <c r="J75" s="30">
        <v>205753</v>
      </c>
      <c r="K75" s="30">
        <v>100669</v>
      </c>
      <c r="L75" s="30">
        <v>209673</v>
      </c>
      <c r="M75" s="30">
        <v>516095</v>
      </c>
      <c r="N75" s="30"/>
      <c r="O75" s="30"/>
      <c r="P75" s="30"/>
      <c r="Q75" s="30"/>
      <c r="R75" s="30"/>
      <c r="S75" s="30"/>
      <c r="T75" s="30"/>
      <c r="U75" s="30"/>
      <c r="V75" s="30">
        <v>707343</v>
      </c>
      <c r="W75" s="30">
        <v>369498</v>
      </c>
      <c r="X75" s="30"/>
      <c r="Y75" s="29"/>
      <c r="Z75" s="31">
        <v>739000</v>
      </c>
    </row>
    <row r="76" spans="1:26" ht="13.5" hidden="1">
      <c r="A76" s="42" t="s">
        <v>286</v>
      </c>
      <c r="B76" s="32">
        <v>10477769</v>
      </c>
      <c r="C76" s="32"/>
      <c r="D76" s="33">
        <v>8256960</v>
      </c>
      <c r="E76" s="34">
        <v>8256960</v>
      </c>
      <c r="F76" s="34">
        <v>501224</v>
      </c>
      <c r="G76" s="34">
        <v>235152</v>
      </c>
      <c r="H76" s="34">
        <v>4268037</v>
      </c>
      <c r="I76" s="34">
        <v>5004413</v>
      </c>
      <c r="J76" s="34">
        <v>513000</v>
      </c>
      <c r="K76" s="34">
        <v>482000</v>
      </c>
      <c r="L76" s="34">
        <v>313000</v>
      </c>
      <c r="M76" s="34">
        <v>1308000</v>
      </c>
      <c r="N76" s="34"/>
      <c r="O76" s="34"/>
      <c r="P76" s="34"/>
      <c r="Q76" s="34"/>
      <c r="R76" s="34"/>
      <c r="S76" s="34"/>
      <c r="T76" s="34"/>
      <c r="U76" s="34"/>
      <c r="V76" s="34">
        <v>6312413</v>
      </c>
      <c r="W76" s="34">
        <v>4128480</v>
      </c>
      <c r="X76" s="34"/>
      <c r="Y76" s="33"/>
      <c r="Z76" s="35">
        <v>8256960</v>
      </c>
    </row>
    <row r="77" spans="1:26" ht="13.5" hidden="1">
      <c r="A77" s="37" t="s">
        <v>31</v>
      </c>
      <c r="B77" s="19">
        <v>9109533</v>
      </c>
      <c r="C77" s="19"/>
      <c r="D77" s="20">
        <v>7113960</v>
      </c>
      <c r="E77" s="21">
        <v>7113960</v>
      </c>
      <c r="F77" s="21">
        <v>434624</v>
      </c>
      <c r="G77" s="21">
        <v>225335</v>
      </c>
      <c r="H77" s="21">
        <v>4245196</v>
      </c>
      <c r="I77" s="21">
        <v>4905155</v>
      </c>
      <c r="J77" s="21">
        <v>452000</v>
      </c>
      <c r="K77" s="21">
        <v>470000</v>
      </c>
      <c r="L77" s="21">
        <v>297000</v>
      </c>
      <c r="M77" s="21">
        <v>1219000</v>
      </c>
      <c r="N77" s="21"/>
      <c r="O77" s="21"/>
      <c r="P77" s="21"/>
      <c r="Q77" s="21"/>
      <c r="R77" s="21"/>
      <c r="S77" s="21"/>
      <c r="T77" s="21"/>
      <c r="U77" s="21"/>
      <c r="V77" s="21">
        <v>6124155</v>
      </c>
      <c r="W77" s="21">
        <v>3556980</v>
      </c>
      <c r="X77" s="21"/>
      <c r="Y77" s="20"/>
      <c r="Z77" s="23">
        <v>7113960</v>
      </c>
    </row>
    <row r="78" spans="1:26" ht="13.5" hidden="1">
      <c r="A78" s="38" t="s">
        <v>32</v>
      </c>
      <c r="B78" s="19">
        <v>1368236</v>
      </c>
      <c r="C78" s="19"/>
      <c r="D78" s="20">
        <v>1143000</v>
      </c>
      <c r="E78" s="21">
        <v>1143000</v>
      </c>
      <c r="F78" s="21">
        <v>66600</v>
      </c>
      <c r="G78" s="21">
        <v>9817</v>
      </c>
      <c r="H78" s="21">
        <v>22841</v>
      </c>
      <c r="I78" s="21">
        <v>99258</v>
      </c>
      <c r="J78" s="21">
        <v>61000</v>
      </c>
      <c r="K78" s="21">
        <v>12000</v>
      </c>
      <c r="L78" s="21">
        <v>16000</v>
      </c>
      <c r="M78" s="21">
        <v>89000</v>
      </c>
      <c r="N78" s="21"/>
      <c r="O78" s="21"/>
      <c r="P78" s="21"/>
      <c r="Q78" s="21"/>
      <c r="R78" s="21"/>
      <c r="S78" s="21"/>
      <c r="T78" s="21"/>
      <c r="U78" s="21"/>
      <c r="V78" s="21">
        <v>188258</v>
      </c>
      <c r="W78" s="21">
        <v>571500</v>
      </c>
      <c r="X78" s="21"/>
      <c r="Y78" s="20"/>
      <c r="Z78" s="23">
        <v>1143000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1368236</v>
      </c>
      <c r="C82" s="19"/>
      <c r="D82" s="20">
        <v>1143000</v>
      </c>
      <c r="E82" s="21">
        <v>1143000</v>
      </c>
      <c r="F82" s="21">
        <v>66600</v>
      </c>
      <c r="G82" s="21">
        <v>9817</v>
      </c>
      <c r="H82" s="21">
        <v>22841</v>
      </c>
      <c r="I82" s="21">
        <v>99258</v>
      </c>
      <c r="J82" s="21">
        <v>61000</v>
      </c>
      <c r="K82" s="21">
        <v>12000</v>
      </c>
      <c r="L82" s="21">
        <v>16000</v>
      </c>
      <c r="M82" s="21">
        <v>89000</v>
      </c>
      <c r="N82" s="21"/>
      <c r="O82" s="21"/>
      <c r="P82" s="21"/>
      <c r="Q82" s="21"/>
      <c r="R82" s="21"/>
      <c r="S82" s="21"/>
      <c r="T82" s="21"/>
      <c r="U82" s="21"/>
      <c r="V82" s="21">
        <v>188258</v>
      </c>
      <c r="W82" s="21">
        <v>571500</v>
      </c>
      <c r="X82" s="21"/>
      <c r="Y82" s="20"/>
      <c r="Z82" s="23">
        <v>1143000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1650000</v>
      </c>
      <c r="F5" s="345">
        <f t="shared" si="0"/>
        <v>1650000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825000</v>
      </c>
      <c r="Y5" s="345">
        <f t="shared" si="0"/>
        <v>-825000</v>
      </c>
      <c r="Z5" s="346">
        <f>+IF(X5&lt;&gt;0,+(Y5/X5)*100,0)</f>
        <v>-100</v>
      </c>
      <c r="AA5" s="347">
        <f>+AA6+AA8+AA11+AA13+AA15</f>
        <v>1650000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600000</v>
      </c>
      <c r="F6" s="59">
        <f t="shared" si="1"/>
        <v>600000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300000</v>
      </c>
      <c r="Y6" s="59">
        <f t="shared" si="1"/>
        <v>-300000</v>
      </c>
      <c r="Z6" s="61">
        <f>+IF(X6&lt;&gt;0,+(Y6/X6)*100,0)</f>
        <v>-100</v>
      </c>
      <c r="AA6" s="62">
        <f t="shared" si="1"/>
        <v>600000</v>
      </c>
    </row>
    <row r="7" spans="1:27" ht="13.5">
      <c r="A7" s="291" t="s">
        <v>228</v>
      </c>
      <c r="B7" s="142"/>
      <c r="C7" s="60"/>
      <c r="D7" s="327"/>
      <c r="E7" s="60">
        <v>600000</v>
      </c>
      <c r="F7" s="59">
        <v>600000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300000</v>
      </c>
      <c r="Y7" s="59">
        <v>-300000</v>
      </c>
      <c r="Z7" s="61">
        <v>-100</v>
      </c>
      <c r="AA7" s="62">
        <v>600000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500000</v>
      </c>
      <c r="F8" s="59">
        <f t="shared" si="2"/>
        <v>500000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250000</v>
      </c>
      <c r="Y8" s="59">
        <f t="shared" si="2"/>
        <v>-250000</v>
      </c>
      <c r="Z8" s="61">
        <f>+IF(X8&lt;&gt;0,+(Y8/X8)*100,0)</f>
        <v>-100</v>
      </c>
      <c r="AA8" s="62">
        <f>SUM(AA9:AA10)</f>
        <v>500000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>
        <v>500000</v>
      </c>
      <c r="F10" s="59">
        <v>500000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250000</v>
      </c>
      <c r="Y10" s="59">
        <v>-250000</v>
      </c>
      <c r="Z10" s="61">
        <v>-100</v>
      </c>
      <c r="AA10" s="62">
        <v>500000</v>
      </c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550000</v>
      </c>
      <c r="F15" s="59">
        <f t="shared" si="5"/>
        <v>550000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275000</v>
      </c>
      <c r="Y15" s="59">
        <f t="shared" si="5"/>
        <v>-275000</v>
      </c>
      <c r="Z15" s="61">
        <f>+IF(X15&lt;&gt;0,+(Y15/X15)*100,0)</f>
        <v>-100</v>
      </c>
      <c r="AA15" s="62">
        <f>SUM(AA16:AA20)</f>
        <v>550000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550000</v>
      </c>
      <c r="F20" s="59">
        <v>550000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275000</v>
      </c>
      <c r="Y20" s="59">
        <v>-275000</v>
      </c>
      <c r="Z20" s="61">
        <v>-100</v>
      </c>
      <c r="AA20" s="62">
        <v>550000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650000</v>
      </c>
      <c r="F22" s="332">
        <f t="shared" si="6"/>
        <v>650000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325000</v>
      </c>
      <c r="Y22" s="332">
        <f t="shared" si="6"/>
        <v>-325000</v>
      </c>
      <c r="Z22" s="323">
        <f>+IF(X22&lt;&gt;0,+(Y22/X22)*100,0)</f>
        <v>-100</v>
      </c>
      <c r="AA22" s="337">
        <f>SUM(AA23:AA32)</f>
        <v>650000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>
        <v>500000</v>
      </c>
      <c r="F25" s="59">
        <v>500000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250000</v>
      </c>
      <c r="Y25" s="59">
        <v>-250000</v>
      </c>
      <c r="Z25" s="61">
        <v>-100</v>
      </c>
      <c r="AA25" s="62">
        <v>500000</v>
      </c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150000</v>
      </c>
      <c r="F32" s="59">
        <v>150000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75000</v>
      </c>
      <c r="Y32" s="59">
        <v>-75000</v>
      </c>
      <c r="Z32" s="61">
        <v>-100</v>
      </c>
      <c r="AA32" s="62">
        <v>150000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1400000</v>
      </c>
      <c r="F40" s="332">
        <f t="shared" si="9"/>
        <v>1400000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700000</v>
      </c>
      <c r="Y40" s="332">
        <f t="shared" si="9"/>
        <v>-700000</v>
      </c>
      <c r="Z40" s="323">
        <f>+IF(X40&lt;&gt;0,+(Y40/X40)*100,0)</f>
        <v>-100</v>
      </c>
      <c r="AA40" s="337">
        <f>SUM(AA41:AA49)</f>
        <v>1400000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800000</v>
      </c>
      <c r="F43" s="357">
        <v>800000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400000</v>
      </c>
      <c r="Y43" s="357">
        <v>-400000</v>
      </c>
      <c r="Z43" s="358">
        <v>-100</v>
      </c>
      <c r="AA43" s="303">
        <v>800000</v>
      </c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>
        <v>600000</v>
      </c>
      <c r="F47" s="53">
        <v>600000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300000</v>
      </c>
      <c r="Y47" s="53">
        <v>-300000</v>
      </c>
      <c r="Z47" s="94">
        <v>-100</v>
      </c>
      <c r="AA47" s="95">
        <v>600000</v>
      </c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3700000</v>
      </c>
      <c r="F60" s="264">
        <f t="shared" si="14"/>
        <v>3700000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1850000</v>
      </c>
      <c r="Y60" s="264">
        <f t="shared" si="14"/>
        <v>-1850000</v>
      </c>
      <c r="Z60" s="324">
        <f>+IF(X60&lt;&gt;0,+(Y60/X60)*100,0)</f>
        <v>-100</v>
      </c>
      <c r="AA60" s="232">
        <f>+AA57+AA54+AA51+AA40+AA37+AA34+AA22+AA5</f>
        <v>3700000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22063571</v>
      </c>
      <c r="D5" s="153">
        <f>SUM(D6:D8)</f>
        <v>0</v>
      </c>
      <c r="E5" s="154">
        <f t="shared" si="0"/>
        <v>25629000</v>
      </c>
      <c r="F5" s="100">
        <f t="shared" si="0"/>
        <v>25629000</v>
      </c>
      <c r="G5" s="100">
        <f t="shared" si="0"/>
        <v>10929738</v>
      </c>
      <c r="H5" s="100">
        <f t="shared" si="0"/>
        <v>1025121</v>
      </c>
      <c r="I5" s="100">
        <f t="shared" si="0"/>
        <v>1078199</v>
      </c>
      <c r="J5" s="100">
        <f t="shared" si="0"/>
        <v>13033058</v>
      </c>
      <c r="K5" s="100">
        <f t="shared" si="0"/>
        <v>2281546</v>
      </c>
      <c r="L5" s="100">
        <f t="shared" si="0"/>
        <v>9675224</v>
      </c>
      <c r="M5" s="100">
        <f t="shared" si="0"/>
        <v>1049217</v>
      </c>
      <c r="N5" s="100">
        <f t="shared" si="0"/>
        <v>13005987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26039045</v>
      </c>
      <c r="X5" s="100">
        <f t="shared" si="0"/>
        <v>12814500</v>
      </c>
      <c r="Y5" s="100">
        <f t="shared" si="0"/>
        <v>13224545</v>
      </c>
      <c r="Z5" s="137">
        <f>+IF(X5&lt;&gt;0,+(Y5/X5)*100,0)</f>
        <v>103.19985173046157</v>
      </c>
      <c r="AA5" s="153">
        <f>SUM(AA6:AA8)</f>
        <v>25629000</v>
      </c>
    </row>
    <row r="6" spans="1:27" ht="13.5">
      <c r="A6" s="138" t="s">
        <v>75</v>
      </c>
      <c r="B6" s="136"/>
      <c r="C6" s="155">
        <v>11682112</v>
      </c>
      <c r="D6" s="155"/>
      <c r="E6" s="156">
        <v>9499000</v>
      </c>
      <c r="F6" s="60">
        <v>9499000</v>
      </c>
      <c r="G6" s="60">
        <v>327100</v>
      </c>
      <c r="H6" s="60">
        <v>25500</v>
      </c>
      <c r="I6" s="60">
        <v>68000</v>
      </c>
      <c r="J6" s="60">
        <v>420600</v>
      </c>
      <c r="K6" s="60">
        <v>42500</v>
      </c>
      <c r="L6" s="60">
        <v>38000</v>
      </c>
      <c r="M6" s="60">
        <v>41000</v>
      </c>
      <c r="N6" s="60">
        <v>121500</v>
      </c>
      <c r="O6" s="60"/>
      <c r="P6" s="60"/>
      <c r="Q6" s="60"/>
      <c r="R6" s="60"/>
      <c r="S6" s="60"/>
      <c r="T6" s="60"/>
      <c r="U6" s="60"/>
      <c r="V6" s="60"/>
      <c r="W6" s="60">
        <v>542100</v>
      </c>
      <c r="X6" s="60">
        <v>4749480</v>
      </c>
      <c r="Y6" s="60">
        <v>-4207380</v>
      </c>
      <c r="Z6" s="140">
        <v>-88.59</v>
      </c>
      <c r="AA6" s="155">
        <v>9499000</v>
      </c>
    </row>
    <row r="7" spans="1:27" ht="13.5">
      <c r="A7" s="138" t="s">
        <v>76</v>
      </c>
      <c r="B7" s="136"/>
      <c r="C7" s="157">
        <v>10381459</v>
      </c>
      <c r="D7" s="157"/>
      <c r="E7" s="158">
        <v>11717000</v>
      </c>
      <c r="F7" s="159">
        <v>11717000</v>
      </c>
      <c r="G7" s="159">
        <v>10602638</v>
      </c>
      <c r="H7" s="159">
        <v>999621</v>
      </c>
      <c r="I7" s="159">
        <v>1010199</v>
      </c>
      <c r="J7" s="159">
        <v>12612458</v>
      </c>
      <c r="K7" s="159">
        <v>2239046</v>
      </c>
      <c r="L7" s="159">
        <v>9606140</v>
      </c>
      <c r="M7" s="159">
        <v>1008217</v>
      </c>
      <c r="N7" s="159">
        <v>12853403</v>
      </c>
      <c r="O7" s="159"/>
      <c r="P7" s="159"/>
      <c r="Q7" s="159"/>
      <c r="R7" s="159"/>
      <c r="S7" s="159"/>
      <c r="T7" s="159"/>
      <c r="U7" s="159"/>
      <c r="V7" s="159"/>
      <c r="W7" s="159">
        <v>25465861</v>
      </c>
      <c r="X7" s="159">
        <v>5858520</v>
      </c>
      <c r="Y7" s="159">
        <v>19607341</v>
      </c>
      <c r="Z7" s="141">
        <v>334.68</v>
      </c>
      <c r="AA7" s="157">
        <v>11717000</v>
      </c>
    </row>
    <row r="8" spans="1:27" ht="13.5">
      <c r="A8" s="138" t="s">
        <v>77</v>
      </c>
      <c r="B8" s="136"/>
      <c r="C8" s="155"/>
      <c r="D8" s="155"/>
      <c r="E8" s="156">
        <v>4413000</v>
      </c>
      <c r="F8" s="60">
        <v>4413000</v>
      </c>
      <c r="G8" s="60"/>
      <c r="H8" s="60"/>
      <c r="I8" s="60"/>
      <c r="J8" s="60"/>
      <c r="K8" s="60"/>
      <c r="L8" s="60">
        <v>31084</v>
      </c>
      <c r="M8" s="60"/>
      <c r="N8" s="60">
        <v>31084</v>
      </c>
      <c r="O8" s="60"/>
      <c r="P8" s="60"/>
      <c r="Q8" s="60"/>
      <c r="R8" s="60"/>
      <c r="S8" s="60"/>
      <c r="T8" s="60"/>
      <c r="U8" s="60"/>
      <c r="V8" s="60"/>
      <c r="W8" s="60">
        <v>31084</v>
      </c>
      <c r="X8" s="60">
        <v>2206500</v>
      </c>
      <c r="Y8" s="60">
        <v>-2175416</v>
      </c>
      <c r="Z8" s="140">
        <v>-98.59</v>
      </c>
      <c r="AA8" s="155">
        <v>4413000</v>
      </c>
    </row>
    <row r="9" spans="1:27" ht="13.5">
      <c r="A9" s="135" t="s">
        <v>78</v>
      </c>
      <c r="B9" s="136"/>
      <c r="C9" s="153">
        <f aca="true" t="shared" si="1" ref="C9:Y9">SUM(C10:C14)</f>
        <v>600000</v>
      </c>
      <c r="D9" s="153">
        <f>SUM(D10:D14)</f>
        <v>0</v>
      </c>
      <c r="E9" s="154">
        <f t="shared" si="1"/>
        <v>12002000</v>
      </c>
      <c r="F9" s="100">
        <f t="shared" si="1"/>
        <v>12002000</v>
      </c>
      <c r="G9" s="100">
        <f t="shared" si="1"/>
        <v>83851</v>
      </c>
      <c r="H9" s="100">
        <f t="shared" si="1"/>
        <v>64968</v>
      </c>
      <c r="I9" s="100">
        <f t="shared" si="1"/>
        <v>93692</v>
      </c>
      <c r="J9" s="100">
        <f t="shared" si="1"/>
        <v>242511</v>
      </c>
      <c r="K9" s="100">
        <f t="shared" si="1"/>
        <v>1175681</v>
      </c>
      <c r="L9" s="100">
        <f t="shared" si="1"/>
        <v>1275166</v>
      </c>
      <c r="M9" s="100">
        <f t="shared" si="1"/>
        <v>1818643</v>
      </c>
      <c r="N9" s="100">
        <f t="shared" si="1"/>
        <v>4269490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4512001</v>
      </c>
      <c r="X9" s="100">
        <f t="shared" si="1"/>
        <v>5959020</v>
      </c>
      <c r="Y9" s="100">
        <f t="shared" si="1"/>
        <v>-1447019</v>
      </c>
      <c r="Z9" s="137">
        <f>+IF(X9&lt;&gt;0,+(Y9/X9)*100,0)</f>
        <v>-24.28283509704616</v>
      </c>
      <c r="AA9" s="153">
        <f>SUM(AA10:AA14)</f>
        <v>12002000</v>
      </c>
    </row>
    <row r="10" spans="1:27" ht="13.5">
      <c r="A10" s="138" t="s">
        <v>79</v>
      </c>
      <c r="B10" s="136"/>
      <c r="C10" s="155">
        <v>600000</v>
      </c>
      <c r="D10" s="155"/>
      <c r="E10" s="156">
        <v>8002000</v>
      </c>
      <c r="F10" s="60">
        <v>8002000</v>
      </c>
      <c r="G10" s="60">
        <v>47015</v>
      </c>
      <c r="H10" s="60">
        <v>40418</v>
      </c>
      <c r="I10" s="60">
        <v>53967</v>
      </c>
      <c r="J10" s="60">
        <v>141400</v>
      </c>
      <c r="K10" s="60">
        <v>47156</v>
      </c>
      <c r="L10" s="60">
        <v>47344</v>
      </c>
      <c r="M10" s="60">
        <v>40393</v>
      </c>
      <c r="N10" s="60">
        <v>134893</v>
      </c>
      <c r="O10" s="60"/>
      <c r="P10" s="60"/>
      <c r="Q10" s="60"/>
      <c r="R10" s="60"/>
      <c r="S10" s="60"/>
      <c r="T10" s="60"/>
      <c r="U10" s="60"/>
      <c r="V10" s="60"/>
      <c r="W10" s="60">
        <v>276293</v>
      </c>
      <c r="X10" s="60">
        <v>4459020</v>
      </c>
      <c r="Y10" s="60">
        <v>-4182727</v>
      </c>
      <c r="Z10" s="140">
        <v>-93.8</v>
      </c>
      <c r="AA10" s="155">
        <v>8002000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4000000</v>
      </c>
      <c r="F12" s="60">
        <v>4000000</v>
      </c>
      <c r="G12" s="60">
        <v>36836</v>
      </c>
      <c r="H12" s="60">
        <v>24550</v>
      </c>
      <c r="I12" s="60">
        <v>39725</v>
      </c>
      <c r="J12" s="60">
        <v>101111</v>
      </c>
      <c r="K12" s="60">
        <v>1128525</v>
      </c>
      <c r="L12" s="60">
        <v>1227822</v>
      </c>
      <c r="M12" s="60">
        <v>1778250</v>
      </c>
      <c r="N12" s="60">
        <v>4134597</v>
      </c>
      <c r="O12" s="60"/>
      <c r="P12" s="60"/>
      <c r="Q12" s="60"/>
      <c r="R12" s="60"/>
      <c r="S12" s="60"/>
      <c r="T12" s="60"/>
      <c r="U12" s="60"/>
      <c r="V12" s="60"/>
      <c r="W12" s="60">
        <v>4235708</v>
      </c>
      <c r="X12" s="60">
        <v>1500000</v>
      </c>
      <c r="Y12" s="60">
        <v>2735708</v>
      </c>
      <c r="Z12" s="140">
        <v>182.38</v>
      </c>
      <c r="AA12" s="155">
        <v>4000000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22830529</v>
      </c>
      <c r="D15" s="153">
        <f>SUM(D16:D18)</f>
        <v>0</v>
      </c>
      <c r="E15" s="154">
        <f t="shared" si="2"/>
        <v>12989000</v>
      </c>
      <c r="F15" s="100">
        <f t="shared" si="2"/>
        <v>12989000</v>
      </c>
      <c r="G15" s="100">
        <f t="shared" si="2"/>
        <v>353322</v>
      </c>
      <c r="H15" s="100">
        <f t="shared" si="2"/>
        <v>343155</v>
      </c>
      <c r="I15" s="100">
        <f t="shared" si="2"/>
        <v>236733</v>
      </c>
      <c r="J15" s="100">
        <f t="shared" si="2"/>
        <v>933210</v>
      </c>
      <c r="K15" s="100">
        <f t="shared" si="2"/>
        <v>5561695</v>
      </c>
      <c r="L15" s="100">
        <f t="shared" si="2"/>
        <v>1482433</v>
      </c>
      <c r="M15" s="100">
        <f t="shared" si="2"/>
        <v>3399688</v>
      </c>
      <c r="N15" s="100">
        <f t="shared" si="2"/>
        <v>10443816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11377026</v>
      </c>
      <c r="X15" s="100">
        <f t="shared" si="2"/>
        <v>12072520</v>
      </c>
      <c r="Y15" s="100">
        <f t="shared" si="2"/>
        <v>-695494</v>
      </c>
      <c r="Z15" s="137">
        <f>+IF(X15&lt;&gt;0,+(Y15/X15)*100,0)</f>
        <v>-5.760967884087167</v>
      </c>
      <c r="AA15" s="153">
        <f>SUM(AA16:AA18)</f>
        <v>12989000</v>
      </c>
    </row>
    <row r="16" spans="1:27" ht="13.5">
      <c r="A16" s="138" t="s">
        <v>85</v>
      </c>
      <c r="B16" s="136"/>
      <c r="C16" s="155">
        <v>2700440</v>
      </c>
      <c r="D16" s="155"/>
      <c r="E16" s="156">
        <v>12989000</v>
      </c>
      <c r="F16" s="60">
        <v>12989000</v>
      </c>
      <c r="G16" s="60"/>
      <c r="H16" s="60"/>
      <c r="I16" s="60">
        <v>4993</v>
      </c>
      <c r="J16" s="60">
        <v>4993</v>
      </c>
      <c r="K16" s="60">
        <v>9100</v>
      </c>
      <c r="L16" s="60"/>
      <c r="M16" s="60"/>
      <c r="N16" s="60">
        <v>9100</v>
      </c>
      <c r="O16" s="60"/>
      <c r="P16" s="60"/>
      <c r="Q16" s="60"/>
      <c r="R16" s="60"/>
      <c r="S16" s="60"/>
      <c r="T16" s="60"/>
      <c r="U16" s="60"/>
      <c r="V16" s="60"/>
      <c r="W16" s="60">
        <v>14093</v>
      </c>
      <c r="X16" s="60">
        <v>6494520</v>
      </c>
      <c r="Y16" s="60">
        <v>-6480427</v>
      </c>
      <c r="Z16" s="140">
        <v>-99.78</v>
      </c>
      <c r="AA16" s="155">
        <v>12989000</v>
      </c>
    </row>
    <row r="17" spans="1:27" ht="13.5">
      <c r="A17" s="138" t="s">
        <v>86</v>
      </c>
      <c r="B17" s="136"/>
      <c r="C17" s="155">
        <v>20130089</v>
      </c>
      <c r="D17" s="155"/>
      <c r="E17" s="156"/>
      <c r="F17" s="60"/>
      <c r="G17" s="60">
        <v>353322</v>
      </c>
      <c r="H17" s="60">
        <v>343155</v>
      </c>
      <c r="I17" s="60">
        <v>231740</v>
      </c>
      <c r="J17" s="60">
        <v>928217</v>
      </c>
      <c r="K17" s="60">
        <v>5552595</v>
      </c>
      <c r="L17" s="60">
        <v>1482433</v>
      </c>
      <c r="M17" s="60">
        <v>3399688</v>
      </c>
      <c r="N17" s="60">
        <v>10434716</v>
      </c>
      <c r="O17" s="60"/>
      <c r="P17" s="60"/>
      <c r="Q17" s="60"/>
      <c r="R17" s="60"/>
      <c r="S17" s="60"/>
      <c r="T17" s="60"/>
      <c r="U17" s="60"/>
      <c r="V17" s="60"/>
      <c r="W17" s="60">
        <v>11362933</v>
      </c>
      <c r="X17" s="60">
        <v>5578000</v>
      </c>
      <c r="Y17" s="60">
        <v>5784933</v>
      </c>
      <c r="Z17" s="140">
        <v>103.71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1077816</v>
      </c>
      <c r="D19" s="153">
        <f>SUM(D20:D23)</f>
        <v>0</v>
      </c>
      <c r="E19" s="154">
        <f t="shared" si="3"/>
        <v>1566000</v>
      </c>
      <c r="F19" s="100">
        <f t="shared" si="3"/>
        <v>1566000</v>
      </c>
      <c r="G19" s="100">
        <f t="shared" si="3"/>
        <v>124947</v>
      </c>
      <c r="H19" s="100">
        <f t="shared" si="3"/>
        <v>123627</v>
      </c>
      <c r="I19" s="100">
        <f t="shared" si="3"/>
        <v>123627</v>
      </c>
      <c r="J19" s="100">
        <f t="shared" si="3"/>
        <v>372201</v>
      </c>
      <c r="K19" s="100">
        <f t="shared" si="3"/>
        <v>100875</v>
      </c>
      <c r="L19" s="100">
        <f t="shared" si="3"/>
        <v>124764</v>
      </c>
      <c r="M19" s="100">
        <f t="shared" si="3"/>
        <v>122670</v>
      </c>
      <c r="N19" s="100">
        <f t="shared" si="3"/>
        <v>348309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720510</v>
      </c>
      <c r="X19" s="100">
        <f t="shared" si="3"/>
        <v>820998</v>
      </c>
      <c r="Y19" s="100">
        <f t="shared" si="3"/>
        <v>-100488</v>
      </c>
      <c r="Z19" s="137">
        <f>+IF(X19&lt;&gt;0,+(Y19/X19)*100,0)</f>
        <v>-12.23973749022531</v>
      </c>
      <c r="AA19" s="153">
        <f>SUM(AA20:AA23)</f>
        <v>1566000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1077816</v>
      </c>
      <c r="D23" s="155"/>
      <c r="E23" s="156">
        <v>1566000</v>
      </c>
      <c r="F23" s="60">
        <v>1566000</v>
      </c>
      <c r="G23" s="60">
        <v>124947</v>
      </c>
      <c r="H23" s="60">
        <v>123627</v>
      </c>
      <c r="I23" s="60">
        <v>123627</v>
      </c>
      <c r="J23" s="60">
        <v>372201</v>
      </c>
      <c r="K23" s="60">
        <v>100875</v>
      </c>
      <c r="L23" s="60">
        <v>124764</v>
      </c>
      <c r="M23" s="60">
        <v>122670</v>
      </c>
      <c r="N23" s="60">
        <v>348309</v>
      </c>
      <c r="O23" s="60"/>
      <c r="P23" s="60"/>
      <c r="Q23" s="60"/>
      <c r="R23" s="60"/>
      <c r="S23" s="60"/>
      <c r="T23" s="60"/>
      <c r="U23" s="60"/>
      <c r="V23" s="60"/>
      <c r="W23" s="60">
        <v>720510</v>
      </c>
      <c r="X23" s="60">
        <v>820998</v>
      </c>
      <c r="Y23" s="60">
        <v>-100488</v>
      </c>
      <c r="Z23" s="140">
        <v>-12.24</v>
      </c>
      <c r="AA23" s="155">
        <v>1566000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46571916</v>
      </c>
      <c r="D25" s="168">
        <f>+D5+D9+D15+D19+D24</f>
        <v>0</v>
      </c>
      <c r="E25" s="169">
        <f t="shared" si="4"/>
        <v>52186000</v>
      </c>
      <c r="F25" s="73">
        <f t="shared" si="4"/>
        <v>52186000</v>
      </c>
      <c r="G25" s="73">
        <f t="shared" si="4"/>
        <v>11491858</v>
      </c>
      <c r="H25" s="73">
        <f t="shared" si="4"/>
        <v>1556871</v>
      </c>
      <c r="I25" s="73">
        <f t="shared" si="4"/>
        <v>1532251</v>
      </c>
      <c r="J25" s="73">
        <f t="shared" si="4"/>
        <v>14580980</v>
      </c>
      <c r="K25" s="73">
        <f t="shared" si="4"/>
        <v>9119797</v>
      </c>
      <c r="L25" s="73">
        <f t="shared" si="4"/>
        <v>12557587</v>
      </c>
      <c r="M25" s="73">
        <f t="shared" si="4"/>
        <v>6390218</v>
      </c>
      <c r="N25" s="73">
        <f t="shared" si="4"/>
        <v>28067602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42648582</v>
      </c>
      <c r="X25" s="73">
        <f t="shared" si="4"/>
        <v>31667038</v>
      </c>
      <c r="Y25" s="73">
        <f t="shared" si="4"/>
        <v>10981544</v>
      </c>
      <c r="Z25" s="170">
        <f>+IF(X25&lt;&gt;0,+(Y25/X25)*100,0)</f>
        <v>34.678153353022786</v>
      </c>
      <c r="AA25" s="168">
        <f>+AA5+AA9+AA15+AA19+AA24</f>
        <v>52186000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18148547</v>
      </c>
      <c r="D28" s="153">
        <f>SUM(D29:D31)</f>
        <v>0</v>
      </c>
      <c r="E28" s="154">
        <f t="shared" si="5"/>
        <v>25634000</v>
      </c>
      <c r="F28" s="100">
        <f t="shared" si="5"/>
        <v>25634000</v>
      </c>
      <c r="G28" s="100">
        <f t="shared" si="5"/>
        <v>3086701</v>
      </c>
      <c r="H28" s="100">
        <f t="shared" si="5"/>
        <v>2600293</v>
      </c>
      <c r="I28" s="100">
        <f t="shared" si="5"/>
        <v>2450297</v>
      </c>
      <c r="J28" s="100">
        <f t="shared" si="5"/>
        <v>8137291</v>
      </c>
      <c r="K28" s="100">
        <f t="shared" si="5"/>
        <v>1703147</v>
      </c>
      <c r="L28" s="100">
        <f t="shared" si="5"/>
        <v>3614785</v>
      </c>
      <c r="M28" s="100">
        <f t="shared" si="5"/>
        <v>4523287</v>
      </c>
      <c r="N28" s="100">
        <f t="shared" si="5"/>
        <v>9841219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17978510</v>
      </c>
      <c r="X28" s="100">
        <f t="shared" si="5"/>
        <v>12817020</v>
      </c>
      <c r="Y28" s="100">
        <f t="shared" si="5"/>
        <v>5161490</v>
      </c>
      <c r="Z28" s="137">
        <f>+IF(X28&lt;&gt;0,+(Y28/X28)*100,0)</f>
        <v>40.27059332044422</v>
      </c>
      <c r="AA28" s="153">
        <f>SUM(AA29:AA31)</f>
        <v>25634000</v>
      </c>
    </row>
    <row r="29" spans="1:27" ht="13.5">
      <c r="A29" s="138" t="s">
        <v>75</v>
      </c>
      <c r="B29" s="136"/>
      <c r="C29" s="155">
        <v>3647169</v>
      </c>
      <c r="D29" s="155"/>
      <c r="E29" s="156">
        <v>9499000</v>
      </c>
      <c r="F29" s="60">
        <v>9499000</v>
      </c>
      <c r="G29" s="60">
        <v>1189087</v>
      </c>
      <c r="H29" s="60">
        <v>1008951</v>
      </c>
      <c r="I29" s="60">
        <v>959922</v>
      </c>
      <c r="J29" s="60">
        <v>3157960</v>
      </c>
      <c r="K29" s="60">
        <v>574395</v>
      </c>
      <c r="L29" s="60">
        <v>1008200</v>
      </c>
      <c r="M29" s="60">
        <v>504463</v>
      </c>
      <c r="N29" s="60">
        <v>2087058</v>
      </c>
      <c r="O29" s="60"/>
      <c r="P29" s="60"/>
      <c r="Q29" s="60"/>
      <c r="R29" s="60"/>
      <c r="S29" s="60"/>
      <c r="T29" s="60"/>
      <c r="U29" s="60"/>
      <c r="V29" s="60"/>
      <c r="W29" s="60">
        <v>5245018</v>
      </c>
      <c r="X29" s="60">
        <v>4749480</v>
      </c>
      <c r="Y29" s="60">
        <v>495538</v>
      </c>
      <c r="Z29" s="140">
        <v>10.43</v>
      </c>
      <c r="AA29" s="155">
        <v>9499000</v>
      </c>
    </row>
    <row r="30" spans="1:27" ht="13.5">
      <c r="A30" s="138" t="s">
        <v>76</v>
      </c>
      <c r="B30" s="136"/>
      <c r="C30" s="157">
        <v>12519721</v>
      </c>
      <c r="D30" s="157"/>
      <c r="E30" s="158">
        <v>11717000</v>
      </c>
      <c r="F30" s="159">
        <v>11717000</v>
      </c>
      <c r="G30" s="159">
        <v>1436560</v>
      </c>
      <c r="H30" s="159">
        <v>1130203</v>
      </c>
      <c r="I30" s="159">
        <v>855571</v>
      </c>
      <c r="J30" s="159">
        <v>3422334</v>
      </c>
      <c r="K30" s="159">
        <v>665658</v>
      </c>
      <c r="L30" s="159">
        <v>2145633</v>
      </c>
      <c r="M30" s="159">
        <v>3246014</v>
      </c>
      <c r="N30" s="159">
        <v>6057305</v>
      </c>
      <c r="O30" s="159"/>
      <c r="P30" s="159"/>
      <c r="Q30" s="159"/>
      <c r="R30" s="159"/>
      <c r="S30" s="159"/>
      <c r="T30" s="159"/>
      <c r="U30" s="159"/>
      <c r="V30" s="159"/>
      <c r="W30" s="159">
        <v>9479639</v>
      </c>
      <c r="X30" s="159">
        <v>5858520</v>
      </c>
      <c r="Y30" s="159">
        <v>3621119</v>
      </c>
      <c r="Z30" s="141">
        <v>61.81</v>
      </c>
      <c r="AA30" s="157">
        <v>11717000</v>
      </c>
    </row>
    <row r="31" spans="1:27" ht="13.5">
      <c r="A31" s="138" t="s">
        <v>77</v>
      </c>
      <c r="B31" s="136"/>
      <c r="C31" s="155">
        <v>1981657</v>
      </c>
      <c r="D31" s="155"/>
      <c r="E31" s="156">
        <v>4418000</v>
      </c>
      <c r="F31" s="60">
        <v>4418000</v>
      </c>
      <c r="G31" s="60">
        <v>461054</v>
      </c>
      <c r="H31" s="60">
        <v>461139</v>
      </c>
      <c r="I31" s="60">
        <v>634804</v>
      </c>
      <c r="J31" s="60">
        <v>1556997</v>
      </c>
      <c r="K31" s="60">
        <v>463094</v>
      </c>
      <c r="L31" s="60">
        <v>460952</v>
      </c>
      <c r="M31" s="60">
        <v>772810</v>
      </c>
      <c r="N31" s="60">
        <v>1696856</v>
      </c>
      <c r="O31" s="60"/>
      <c r="P31" s="60"/>
      <c r="Q31" s="60"/>
      <c r="R31" s="60"/>
      <c r="S31" s="60"/>
      <c r="T31" s="60"/>
      <c r="U31" s="60"/>
      <c r="V31" s="60"/>
      <c r="W31" s="60">
        <v>3253853</v>
      </c>
      <c r="X31" s="60">
        <v>2209020</v>
      </c>
      <c r="Y31" s="60">
        <v>1044833</v>
      </c>
      <c r="Z31" s="140">
        <v>47.3</v>
      </c>
      <c r="AA31" s="155">
        <v>4418000</v>
      </c>
    </row>
    <row r="32" spans="1:27" ht="13.5">
      <c r="A32" s="135" t="s">
        <v>78</v>
      </c>
      <c r="B32" s="136"/>
      <c r="C32" s="153">
        <f aca="true" t="shared" si="6" ref="C32:Y32">SUM(C33:C37)</f>
        <v>1846658</v>
      </c>
      <c r="D32" s="153">
        <f>SUM(D33:D37)</f>
        <v>0</v>
      </c>
      <c r="E32" s="154">
        <f t="shared" si="6"/>
        <v>12886000</v>
      </c>
      <c r="F32" s="100">
        <f t="shared" si="6"/>
        <v>12886000</v>
      </c>
      <c r="G32" s="100">
        <f t="shared" si="6"/>
        <v>509029</v>
      </c>
      <c r="H32" s="100">
        <f t="shared" si="6"/>
        <v>956346</v>
      </c>
      <c r="I32" s="100">
        <f t="shared" si="6"/>
        <v>493000</v>
      </c>
      <c r="J32" s="100">
        <f t="shared" si="6"/>
        <v>1958375</v>
      </c>
      <c r="K32" s="100">
        <f t="shared" si="6"/>
        <v>350688</v>
      </c>
      <c r="L32" s="100">
        <f t="shared" si="6"/>
        <v>524844</v>
      </c>
      <c r="M32" s="100">
        <f t="shared" si="6"/>
        <v>822474</v>
      </c>
      <c r="N32" s="100">
        <f t="shared" si="6"/>
        <v>1698006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3656381</v>
      </c>
      <c r="X32" s="100">
        <f t="shared" si="6"/>
        <v>4459020</v>
      </c>
      <c r="Y32" s="100">
        <f t="shared" si="6"/>
        <v>-802639</v>
      </c>
      <c r="Z32" s="137">
        <f>+IF(X32&lt;&gt;0,+(Y32/X32)*100,0)</f>
        <v>-18.000345367367718</v>
      </c>
      <c r="AA32" s="153">
        <f>SUM(AA33:AA37)</f>
        <v>12886000</v>
      </c>
    </row>
    <row r="33" spans="1:27" ht="13.5">
      <c r="A33" s="138" t="s">
        <v>79</v>
      </c>
      <c r="B33" s="136"/>
      <c r="C33" s="155">
        <v>1846658</v>
      </c>
      <c r="D33" s="155"/>
      <c r="E33" s="156">
        <v>12886000</v>
      </c>
      <c r="F33" s="60">
        <v>12886000</v>
      </c>
      <c r="G33" s="60">
        <v>264779</v>
      </c>
      <c r="H33" s="60">
        <v>546743</v>
      </c>
      <c r="I33" s="60">
        <v>276211</v>
      </c>
      <c r="J33" s="60">
        <v>1087733</v>
      </c>
      <c r="K33" s="60">
        <v>203251</v>
      </c>
      <c r="L33" s="60">
        <v>289041</v>
      </c>
      <c r="M33" s="60">
        <v>495454</v>
      </c>
      <c r="N33" s="60">
        <v>987746</v>
      </c>
      <c r="O33" s="60"/>
      <c r="P33" s="60"/>
      <c r="Q33" s="60"/>
      <c r="R33" s="60"/>
      <c r="S33" s="60"/>
      <c r="T33" s="60"/>
      <c r="U33" s="60"/>
      <c r="V33" s="60"/>
      <c r="W33" s="60">
        <v>2075479</v>
      </c>
      <c r="X33" s="60">
        <v>4459020</v>
      </c>
      <c r="Y33" s="60">
        <v>-2383541</v>
      </c>
      <c r="Z33" s="140">
        <v>-53.45</v>
      </c>
      <c r="AA33" s="155">
        <v>12886000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244250</v>
      </c>
      <c r="H35" s="60">
        <v>409603</v>
      </c>
      <c r="I35" s="60">
        <v>216789</v>
      </c>
      <c r="J35" s="60">
        <v>870642</v>
      </c>
      <c r="K35" s="60">
        <v>147437</v>
      </c>
      <c r="L35" s="60">
        <v>235803</v>
      </c>
      <c r="M35" s="60">
        <v>327020</v>
      </c>
      <c r="N35" s="60">
        <v>710260</v>
      </c>
      <c r="O35" s="60"/>
      <c r="P35" s="60"/>
      <c r="Q35" s="60"/>
      <c r="R35" s="60"/>
      <c r="S35" s="60"/>
      <c r="T35" s="60"/>
      <c r="U35" s="60"/>
      <c r="V35" s="60"/>
      <c r="W35" s="60">
        <v>1580902</v>
      </c>
      <c r="X35" s="60"/>
      <c r="Y35" s="60">
        <v>1580902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16338685</v>
      </c>
      <c r="D38" s="153">
        <f>SUM(D39:D41)</f>
        <v>0</v>
      </c>
      <c r="E38" s="154">
        <f t="shared" si="7"/>
        <v>13115000</v>
      </c>
      <c r="F38" s="100">
        <f t="shared" si="7"/>
        <v>13115000</v>
      </c>
      <c r="G38" s="100">
        <f t="shared" si="7"/>
        <v>1648401</v>
      </c>
      <c r="H38" s="100">
        <f t="shared" si="7"/>
        <v>791383</v>
      </c>
      <c r="I38" s="100">
        <f t="shared" si="7"/>
        <v>427954</v>
      </c>
      <c r="J38" s="100">
        <f t="shared" si="7"/>
        <v>2867738</v>
      </c>
      <c r="K38" s="100">
        <f t="shared" si="7"/>
        <v>479169</v>
      </c>
      <c r="L38" s="100">
        <f t="shared" si="7"/>
        <v>714206</v>
      </c>
      <c r="M38" s="100">
        <f t="shared" si="7"/>
        <v>252095</v>
      </c>
      <c r="N38" s="100">
        <f t="shared" si="7"/>
        <v>1445470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4313208</v>
      </c>
      <c r="X38" s="100">
        <f t="shared" si="7"/>
        <v>6557520</v>
      </c>
      <c r="Y38" s="100">
        <f t="shared" si="7"/>
        <v>-2244312</v>
      </c>
      <c r="Z38" s="137">
        <f>+IF(X38&lt;&gt;0,+(Y38/X38)*100,0)</f>
        <v>-34.22501189474069</v>
      </c>
      <c r="AA38" s="153">
        <f>SUM(AA39:AA41)</f>
        <v>13115000</v>
      </c>
    </row>
    <row r="39" spans="1:27" ht="13.5">
      <c r="A39" s="138" t="s">
        <v>85</v>
      </c>
      <c r="B39" s="136"/>
      <c r="C39" s="155">
        <v>2024544</v>
      </c>
      <c r="D39" s="155"/>
      <c r="E39" s="156">
        <v>13115000</v>
      </c>
      <c r="F39" s="60">
        <v>13115000</v>
      </c>
      <c r="G39" s="60">
        <v>88152</v>
      </c>
      <c r="H39" s="60">
        <v>88450</v>
      </c>
      <c r="I39" s="60">
        <v>92280</v>
      </c>
      <c r="J39" s="60">
        <v>268882</v>
      </c>
      <c r="K39" s="60">
        <v>90592</v>
      </c>
      <c r="L39" s="60">
        <v>96082</v>
      </c>
      <c r="M39" s="60">
        <v>157917</v>
      </c>
      <c r="N39" s="60">
        <v>344591</v>
      </c>
      <c r="O39" s="60"/>
      <c r="P39" s="60"/>
      <c r="Q39" s="60"/>
      <c r="R39" s="60"/>
      <c r="S39" s="60"/>
      <c r="T39" s="60"/>
      <c r="U39" s="60"/>
      <c r="V39" s="60"/>
      <c r="W39" s="60">
        <v>613473</v>
      </c>
      <c r="X39" s="60">
        <v>1577520</v>
      </c>
      <c r="Y39" s="60">
        <v>-964047</v>
      </c>
      <c r="Z39" s="140">
        <v>-61.11</v>
      </c>
      <c r="AA39" s="155">
        <v>13115000</v>
      </c>
    </row>
    <row r="40" spans="1:27" ht="13.5">
      <c r="A40" s="138" t="s">
        <v>86</v>
      </c>
      <c r="B40" s="136"/>
      <c r="C40" s="155">
        <v>14314141</v>
      </c>
      <c r="D40" s="155"/>
      <c r="E40" s="156"/>
      <c r="F40" s="60"/>
      <c r="G40" s="60">
        <v>1560249</v>
      </c>
      <c r="H40" s="60">
        <v>702933</v>
      </c>
      <c r="I40" s="60">
        <v>335674</v>
      </c>
      <c r="J40" s="60">
        <v>2598856</v>
      </c>
      <c r="K40" s="60">
        <v>388577</v>
      </c>
      <c r="L40" s="60">
        <v>618124</v>
      </c>
      <c r="M40" s="60">
        <v>94178</v>
      </c>
      <c r="N40" s="60">
        <v>1100879</v>
      </c>
      <c r="O40" s="60"/>
      <c r="P40" s="60"/>
      <c r="Q40" s="60"/>
      <c r="R40" s="60"/>
      <c r="S40" s="60"/>
      <c r="T40" s="60"/>
      <c r="U40" s="60"/>
      <c r="V40" s="60"/>
      <c r="W40" s="60">
        <v>3699735</v>
      </c>
      <c r="X40" s="60">
        <v>4980000</v>
      </c>
      <c r="Y40" s="60">
        <v>-1280265</v>
      </c>
      <c r="Z40" s="140">
        <v>-25.71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1948143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480000</v>
      </c>
      <c r="Y42" s="100">
        <f t="shared" si="8"/>
        <v>-480000</v>
      </c>
      <c r="Z42" s="137">
        <f>+IF(X42&lt;&gt;0,+(Y42/X42)*100,0)</f>
        <v>-100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1948143</v>
      </c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480000</v>
      </c>
      <c r="Y46" s="60">
        <v>-480000</v>
      </c>
      <c r="Z46" s="140">
        <v>-100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38282033</v>
      </c>
      <c r="D48" s="168">
        <f>+D28+D32+D38+D42+D47</f>
        <v>0</v>
      </c>
      <c r="E48" s="169">
        <f t="shared" si="9"/>
        <v>51635000</v>
      </c>
      <c r="F48" s="73">
        <f t="shared" si="9"/>
        <v>51635000</v>
      </c>
      <c r="G48" s="73">
        <f t="shared" si="9"/>
        <v>5244131</v>
      </c>
      <c r="H48" s="73">
        <f t="shared" si="9"/>
        <v>4348022</v>
      </c>
      <c r="I48" s="73">
        <f t="shared" si="9"/>
        <v>3371251</v>
      </c>
      <c r="J48" s="73">
        <f t="shared" si="9"/>
        <v>12963404</v>
      </c>
      <c r="K48" s="73">
        <f t="shared" si="9"/>
        <v>2533004</v>
      </c>
      <c r="L48" s="73">
        <f t="shared" si="9"/>
        <v>4853835</v>
      </c>
      <c r="M48" s="73">
        <f t="shared" si="9"/>
        <v>5597856</v>
      </c>
      <c r="N48" s="73">
        <f t="shared" si="9"/>
        <v>12984695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25948099</v>
      </c>
      <c r="X48" s="73">
        <f t="shared" si="9"/>
        <v>24313560</v>
      </c>
      <c r="Y48" s="73">
        <f t="shared" si="9"/>
        <v>1634539</v>
      </c>
      <c r="Z48" s="170">
        <f>+IF(X48&lt;&gt;0,+(Y48/X48)*100,0)</f>
        <v>6.722746483855099</v>
      </c>
      <c r="AA48" s="168">
        <f>+AA28+AA32+AA38+AA42+AA47</f>
        <v>51635000</v>
      </c>
    </row>
    <row r="49" spans="1:27" ht="13.5">
      <c r="A49" s="148" t="s">
        <v>49</v>
      </c>
      <c r="B49" s="149"/>
      <c r="C49" s="171">
        <f aca="true" t="shared" si="10" ref="C49:Y49">+C25-C48</f>
        <v>8289883</v>
      </c>
      <c r="D49" s="171">
        <f>+D25-D48</f>
        <v>0</v>
      </c>
      <c r="E49" s="172">
        <f t="shared" si="10"/>
        <v>551000</v>
      </c>
      <c r="F49" s="173">
        <f t="shared" si="10"/>
        <v>551000</v>
      </c>
      <c r="G49" s="173">
        <f t="shared" si="10"/>
        <v>6247727</v>
      </c>
      <c r="H49" s="173">
        <f t="shared" si="10"/>
        <v>-2791151</v>
      </c>
      <c r="I49" s="173">
        <f t="shared" si="10"/>
        <v>-1839000</v>
      </c>
      <c r="J49" s="173">
        <f t="shared" si="10"/>
        <v>1617576</v>
      </c>
      <c r="K49" s="173">
        <f t="shared" si="10"/>
        <v>6586793</v>
      </c>
      <c r="L49" s="173">
        <f t="shared" si="10"/>
        <v>7703752</v>
      </c>
      <c r="M49" s="173">
        <f t="shared" si="10"/>
        <v>792362</v>
      </c>
      <c r="N49" s="173">
        <f t="shared" si="10"/>
        <v>15082907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16700483</v>
      </c>
      <c r="X49" s="173">
        <f>IF(F25=F48,0,X25-X48)</f>
        <v>7353478</v>
      </c>
      <c r="Y49" s="173">
        <f t="shared" si="10"/>
        <v>9347005</v>
      </c>
      <c r="Z49" s="174">
        <f>+IF(X49&lt;&gt;0,+(Y49/X49)*100,0)</f>
        <v>127.10998795399946</v>
      </c>
      <c r="AA49" s="171">
        <f>+AA25-AA48</f>
        <v>551000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6525214</v>
      </c>
      <c r="D5" s="155">
        <v>0</v>
      </c>
      <c r="E5" s="156">
        <v>9745000</v>
      </c>
      <c r="F5" s="60">
        <v>9745000</v>
      </c>
      <c r="G5" s="60">
        <v>1291742</v>
      </c>
      <c r="H5" s="60">
        <v>897625</v>
      </c>
      <c r="I5" s="60">
        <v>907987</v>
      </c>
      <c r="J5" s="60">
        <v>3097354</v>
      </c>
      <c r="K5" s="60">
        <v>1566552</v>
      </c>
      <c r="L5" s="60">
        <v>1600333</v>
      </c>
      <c r="M5" s="60">
        <v>592355</v>
      </c>
      <c r="N5" s="60">
        <v>3759240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6856594</v>
      </c>
      <c r="X5" s="60">
        <v>4872480</v>
      </c>
      <c r="Y5" s="60">
        <v>1984114</v>
      </c>
      <c r="Z5" s="140">
        <v>40.72</v>
      </c>
      <c r="AA5" s="155">
        <v>9745000</v>
      </c>
    </row>
    <row r="6" spans="1:27" ht="13.5">
      <c r="A6" s="181" t="s">
        <v>102</v>
      </c>
      <c r="B6" s="182"/>
      <c r="C6" s="155">
        <v>846414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420</v>
      </c>
      <c r="L6" s="60">
        <v>0</v>
      </c>
      <c r="M6" s="60">
        <v>0</v>
      </c>
      <c r="N6" s="60">
        <v>420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420</v>
      </c>
      <c r="X6" s="60"/>
      <c r="Y6" s="60">
        <v>420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1077816</v>
      </c>
      <c r="D10" s="155">
        <v>0</v>
      </c>
      <c r="E10" s="156">
        <v>1566000</v>
      </c>
      <c r="F10" s="54">
        <v>1566000</v>
      </c>
      <c r="G10" s="54">
        <v>124947</v>
      </c>
      <c r="H10" s="54">
        <v>123627</v>
      </c>
      <c r="I10" s="54">
        <v>123627</v>
      </c>
      <c r="J10" s="54">
        <v>372201</v>
      </c>
      <c r="K10" s="54">
        <v>100875</v>
      </c>
      <c r="L10" s="54">
        <v>124764</v>
      </c>
      <c r="M10" s="54">
        <v>122670</v>
      </c>
      <c r="N10" s="54">
        <v>348309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720510</v>
      </c>
      <c r="X10" s="54">
        <v>783000</v>
      </c>
      <c r="Y10" s="54">
        <v>-62490</v>
      </c>
      <c r="Z10" s="184">
        <v>-7.98</v>
      </c>
      <c r="AA10" s="130">
        <v>1566000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79056</v>
      </c>
      <c r="D12" s="155">
        <v>0</v>
      </c>
      <c r="E12" s="156">
        <v>106000</v>
      </c>
      <c r="F12" s="60">
        <v>106000</v>
      </c>
      <c r="G12" s="60">
        <v>7414</v>
      </c>
      <c r="H12" s="60">
        <v>5203</v>
      </c>
      <c r="I12" s="60">
        <v>5224</v>
      </c>
      <c r="J12" s="60">
        <v>17841</v>
      </c>
      <c r="K12" s="60">
        <v>5193</v>
      </c>
      <c r="L12" s="60">
        <v>7930</v>
      </c>
      <c r="M12" s="60">
        <v>1930</v>
      </c>
      <c r="N12" s="60">
        <v>15053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32894</v>
      </c>
      <c r="X12" s="60">
        <v>52998</v>
      </c>
      <c r="Y12" s="60">
        <v>-20104</v>
      </c>
      <c r="Z12" s="140">
        <v>-37.93</v>
      </c>
      <c r="AA12" s="155">
        <v>106000</v>
      </c>
    </row>
    <row r="13" spans="1:27" ht="13.5">
      <c r="A13" s="181" t="s">
        <v>109</v>
      </c>
      <c r="B13" s="185"/>
      <c r="C13" s="155">
        <v>178241</v>
      </c>
      <c r="D13" s="155">
        <v>0</v>
      </c>
      <c r="E13" s="156">
        <v>0</v>
      </c>
      <c r="F13" s="60">
        <v>0</v>
      </c>
      <c r="G13" s="60">
        <v>9105</v>
      </c>
      <c r="H13" s="60">
        <v>20114</v>
      </c>
      <c r="I13" s="60">
        <v>1277</v>
      </c>
      <c r="J13" s="60">
        <v>30496</v>
      </c>
      <c r="K13" s="60">
        <v>1202</v>
      </c>
      <c r="L13" s="60">
        <v>40647</v>
      </c>
      <c r="M13" s="60">
        <v>17364</v>
      </c>
      <c r="N13" s="60">
        <v>59213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89709</v>
      </c>
      <c r="X13" s="60"/>
      <c r="Y13" s="60">
        <v>89709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739000</v>
      </c>
      <c r="F14" s="60">
        <v>739000</v>
      </c>
      <c r="G14" s="60">
        <v>175288</v>
      </c>
      <c r="H14" s="60">
        <v>0</v>
      </c>
      <c r="I14" s="60">
        <v>15960</v>
      </c>
      <c r="J14" s="60">
        <v>191248</v>
      </c>
      <c r="K14" s="60">
        <v>205753</v>
      </c>
      <c r="L14" s="60">
        <v>100669</v>
      </c>
      <c r="M14" s="60">
        <v>209673</v>
      </c>
      <c r="N14" s="60">
        <v>516095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707343</v>
      </c>
      <c r="X14" s="60">
        <v>369498</v>
      </c>
      <c r="Y14" s="60">
        <v>337845</v>
      </c>
      <c r="Z14" s="140">
        <v>91.43</v>
      </c>
      <c r="AA14" s="155">
        <v>739000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9963275</v>
      </c>
      <c r="D16" s="155">
        <v>0</v>
      </c>
      <c r="E16" s="156">
        <v>4000000</v>
      </c>
      <c r="F16" s="60">
        <v>4000000</v>
      </c>
      <c r="G16" s="60">
        <v>37025</v>
      </c>
      <c r="H16" s="60">
        <v>24550</v>
      </c>
      <c r="I16" s="60">
        <v>39725</v>
      </c>
      <c r="J16" s="60">
        <v>101300</v>
      </c>
      <c r="K16" s="60">
        <v>1128525</v>
      </c>
      <c r="L16" s="60">
        <v>1228002</v>
      </c>
      <c r="M16" s="60">
        <v>1778360</v>
      </c>
      <c r="N16" s="60">
        <v>4134887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4236187</v>
      </c>
      <c r="X16" s="60">
        <v>2200000</v>
      </c>
      <c r="Y16" s="60">
        <v>2036187</v>
      </c>
      <c r="Z16" s="140">
        <v>92.55</v>
      </c>
      <c r="AA16" s="155">
        <v>4000000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467</v>
      </c>
      <c r="H17" s="60">
        <v>910</v>
      </c>
      <c r="I17" s="60">
        <v>228</v>
      </c>
      <c r="J17" s="60">
        <v>1605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1605</v>
      </c>
      <c r="X17" s="60"/>
      <c r="Y17" s="60">
        <v>1605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17537322</v>
      </c>
      <c r="D19" s="155">
        <v>0</v>
      </c>
      <c r="E19" s="156">
        <v>33874000</v>
      </c>
      <c r="F19" s="60">
        <v>33874000</v>
      </c>
      <c r="G19" s="60">
        <v>9447904</v>
      </c>
      <c r="H19" s="60">
        <v>200129</v>
      </c>
      <c r="I19" s="60">
        <v>246436</v>
      </c>
      <c r="J19" s="60">
        <v>9894469</v>
      </c>
      <c r="K19" s="60">
        <v>3138130</v>
      </c>
      <c r="L19" s="60">
        <v>8011620</v>
      </c>
      <c r="M19" s="60">
        <v>1227180</v>
      </c>
      <c r="N19" s="60">
        <v>12376930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22271399</v>
      </c>
      <c r="X19" s="60">
        <v>27597750</v>
      </c>
      <c r="Y19" s="60">
        <v>-5326351</v>
      </c>
      <c r="Z19" s="140">
        <v>-19.3</v>
      </c>
      <c r="AA19" s="155">
        <v>33874000</v>
      </c>
    </row>
    <row r="20" spans="1:27" ht="13.5">
      <c r="A20" s="181" t="s">
        <v>35</v>
      </c>
      <c r="B20" s="185"/>
      <c r="C20" s="155">
        <v>197764</v>
      </c>
      <c r="D20" s="155">
        <v>0</v>
      </c>
      <c r="E20" s="156">
        <v>156000</v>
      </c>
      <c r="F20" s="54">
        <v>156000</v>
      </c>
      <c r="G20" s="54">
        <v>44644</v>
      </c>
      <c r="H20" s="54">
        <v>1358</v>
      </c>
      <c r="I20" s="54">
        <v>14647</v>
      </c>
      <c r="J20" s="54">
        <v>60649</v>
      </c>
      <c r="K20" s="54">
        <v>43496</v>
      </c>
      <c r="L20" s="54">
        <v>36677</v>
      </c>
      <c r="M20" s="54">
        <v>1180</v>
      </c>
      <c r="N20" s="54">
        <v>81353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142002</v>
      </c>
      <c r="X20" s="54">
        <v>78000</v>
      </c>
      <c r="Y20" s="54">
        <v>64002</v>
      </c>
      <c r="Z20" s="184">
        <v>82.05</v>
      </c>
      <c r="AA20" s="130">
        <v>156000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2000000</v>
      </c>
      <c r="F21" s="60">
        <v>2000000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1500000</v>
      </c>
      <c r="Y21" s="60">
        <v>-1500000</v>
      </c>
      <c r="Z21" s="140">
        <v>-100</v>
      </c>
      <c r="AA21" s="155">
        <v>2000000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36405102</v>
      </c>
      <c r="D22" s="188">
        <f>SUM(D5:D21)</f>
        <v>0</v>
      </c>
      <c r="E22" s="189">
        <f t="shared" si="0"/>
        <v>52186000</v>
      </c>
      <c r="F22" s="190">
        <f t="shared" si="0"/>
        <v>52186000</v>
      </c>
      <c r="G22" s="190">
        <f t="shared" si="0"/>
        <v>11138536</v>
      </c>
      <c r="H22" s="190">
        <f t="shared" si="0"/>
        <v>1273516</v>
      </c>
      <c r="I22" s="190">
        <f t="shared" si="0"/>
        <v>1355111</v>
      </c>
      <c r="J22" s="190">
        <f t="shared" si="0"/>
        <v>13767163</v>
      </c>
      <c r="K22" s="190">
        <f t="shared" si="0"/>
        <v>6190146</v>
      </c>
      <c r="L22" s="190">
        <f t="shared" si="0"/>
        <v>11150642</v>
      </c>
      <c r="M22" s="190">
        <f t="shared" si="0"/>
        <v>3950712</v>
      </c>
      <c r="N22" s="190">
        <f t="shared" si="0"/>
        <v>21291500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35058663</v>
      </c>
      <c r="X22" s="190">
        <f t="shared" si="0"/>
        <v>37453726</v>
      </c>
      <c r="Y22" s="190">
        <f t="shared" si="0"/>
        <v>-2395063</v>
      </c>
      <c r="Z22" s="191">
        <f>+IF(X22&lt;&gt;0,+(Y22/X22)*100,0)</f>
        <v>-6.394725587515645</v>
      </c>
      <c r="AA22" s="188">
        <f>SUM(AA5:AA21)</f>
        <v>52186000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9813874</v>
      </c>
      <c r="D25" s="155">
        <v>0</v>
      </c>
      <c r="E25" s="156">
        <v>16715000</v>
      </c>
      <c r="F25" s="60">
        <v>16715000</v>
      </c>
      <c r="G25" s="60">
        <v>1065687</v>
      </c>
      <c r="H25" s="60">
        <v>1434822</v>
      </c>
      <c r="I25" s="60">
        <v>1174297</v>
      </c>
      <c r="J25" s="60">
        <v>3674806</v>
      </c>
      <c r="K25" s="60">
        <v>1146601</v>
      </c>
      <c r="L25" s="60">
        <v>1138314</v>
      </c>
      <c r="M25" s="60">
        <v>1759945</v>
      </c>
      <c r="N25" s="60">
        <v>4044860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7719666</v>
      </c>
      <c r="X25" s="60">
        <v>9000390</v>
      </c>
      <c r="Y25" s="60">
        <v>-1280724</v>
      </c>
      <c r="Z25" s="140">
        <v>-14.23</v>
      </c>
      <c r="AA25" s="155">
        <v>16715000</v>
      </c>
    </row>
    <row r="26" spans="1:27" ht="13.5">
      <c r="A26" s="183" t="s">
        <v>38</v>
      </c>
      <c r="B26" s="182"/>
      <c r="C26" s="155">
        <v>1707472</v>
      </c>
      <c r="D26" s="155">
        <v>0</v>
      </c>
      <c r="E26" s="156">
        <v>1760000</v>
      </c>
      <c r="F26" s="60">
        <v>1760000</v>
      </c>
      <c r="G26" s="60">
        <v>138280</v>
      </c>
      <c r="H26" s="60">
        <v>138279</v>
      </c>
      <c r="I26" s="60">
        <v>138280</v>
      </c>
      <c r="J26" s="60">
        <v>414839</v>
      </c>
      <c r="K26" s="60">
        <v>125029</v>
      </c>
      <c r="L26" s="60">
        <v>124658</v>
      </c>
      <c r="M26" s="60">
        <v>164658</v>
      </c>
      <c r="N26" s="60">
        <v>414345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829184</v>
      </c>
      <c r="X26" s="60">
        <v>880020</v>
      </c>
      <c r="Y26" s="60">
        <v>-50836</v>
      </c>
      <c r="Z26" s="140">
        <v>-5.78</v>
      </c>
      <c r="AA26" s="155">
        <v>1760000</v>
      </c>
    </row>
    <row r="27" spans="1:27" ht="13.5">
      <c r="A27" s="183" t="s">
        <v>118</v>
      </c>
      <c r="B27" s="182"/>
      <c r="C27" s="155">
        <v>6387641</v>
      </c>
      <c r="D27" s="155">
        <v>0</v>
      </c>
      <c r="E27" s="156">
        <v>2000000</v>
      </c>
      <c r="F27" s="60">
        <v>2000000</v>
      </c>
      <c r="G27" s="60">
        <v>166667</v>
      </c>
      <c r="H27" s="60">
        <v>166667</v>
      </c>
      <c r="I27" s="60">
        <v>166667</v>
      </c>
      <c r="J27" s="60">
        <v>500001</v>
      </c>
      <c r="K27" s="60">
        <v>166667</v>
      </c>
      <c r="L27" s="60">
        <v>166667</v>
      </c>
      <c r="M27" s="60">
        <v>2298966</v>
      </c>
      <c r="N27" s="60">
        <v>2632300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3132301</v>
      </c>
      <c r="X27" s="60"/>
      <c r="Y27" s="60">
        <v>3132301</v>
      </c>
      <c r="Z27" s="140">
        <v>0</v>
      </c>
      <c r="AA27" s="155">
        <v>2000000</v>
      </c>
    </row>
    <row r="28" spans="1:27" ht="13.5">
      <c r="A28" s="183" t="s">
        <v>39</v>
      </c>
      <c r="B28" s="182"/>
      <c r="C28" s="155">
        <v>3241550</v>
      </c>
      <c r="D28" s="155">
        <v>0</v>
      </c>
      <c r="E28" s="156">
        <v>2000000</v>
      </c>
      <c r="F28" s="60">
        <v>2000000</v>
      </c>
      <c r="G28" s="60">
        <v>166667</v>
      </c>
      <c r="H28" s="60">
        <v>166667</v>
      </c>
      <c r="I28" s="60">
        <v>166667</v>
      </c>
      <c r="J28" s="60">
        <v>500001</v>
      </c>
      <c r="K28" s="60">
        <v>166667</v>
      </c>
      <c r="L28" s="60">
        <v>166667</v>
      </c>
      <c r="M28" s="60">
        <v>166667</v>
      </c>
      <c r="N28" s="60">
        <v>500001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1000002</v>
      </c>
      <c r="X28" s="60"/>
      <c r="Y28" s="60">
        <v>1000002</v>
      </c>
      <c r="Z28" s="140">
        <v>0</v>
      </c>
      <c r="AA28" s="155">
        <v>2000000</v>
      </c>
    </row>
    <row r="29" spans="1:27" ht="13.5">
      <c r="A29" s="183" t="s">
        <v>40</v>
      </c>
      <c r="B29" s="182"/>
      <c r="C29" s="155">
        <v>608966</v>
      </c>
      <c r="D29" s="155">
        <v>0</v>
      </c>
      <c r="E29" s="156">
        <v>150000</v>
      </c>
      <c r="F29" s="60">
        <v>150000</v>
      </c>
      <c r="G29" s="60">
        <v>14807</v>
      </c>
      <c r="H29" s="60">
        <v>7388</v>
      </c>
      <c r="I29" s="60">
        <v>38516</v>
      </c>
      <c r="J29" s="60">
        <v>60711</v>
      </c>
      <c r="K29" s="60">
        <v>6592</v>
      </c>
      <c r="L29" s="60">
        <v>6071</v>
      </c>
      <c r="M29" s="60">
        <v>5421</v>
      </c>
      <c r="N29" s="60">
        <v>18084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78795</v>
      </c>
      <c r="X29" s="60">
        <v>75000</v>
      </c>
      <c r="Y29" s="60">
        <v>3795</v>
      </c>
      <c r="Z29" s="140">
        <v>5.06</v>
      </c>
      <c r="AA29" s="155">
        <v>150000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168631</v>
      </c>
      <c r="D31" s="155">
        <v>0</v>
      </c>
      <c r="E31" s="156">
        <v>3700000</v>
      </c>
      <c r="F31" s="60">
        <v>3700000</v>
      </c>
      <c r="G31" s="60">
        <v>157265</v>
      </c>
      <c r="H31" s="60">
        <v>218230</v>
      </c>
      <c r="I31" s="60">
        <v>64830</v>
      </c>
      <c r="J31" s="60">
        <v>440325</v>
      </c>
      <c r="K31" s="60">
        <v>81440</v>
      </c>
      <c r="L31" s="60">
        <v>406113</v>
      </c>
      <c r="M31" s="60">
        <v>82524</v>
      </c>
      <c r="N31" s="60">
        <v>570077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1010402</v>
      </c>
      <c r="X31" s="60">
        <v>1999998</v>
      </c>
      <c r="Y31" s="60">
        <v>-989596</v>
      </c>
      <c r="Z31" s="140">
        <v>-49.48</v>
      </c>
      <c r="AA31" s="155">
        <v>3700000</v>
      </c>
    </row>
    <row r="32" spans="1:27" ht="13.5">
      <c r="A32" s="183" t="s">
        <v>121</v>
      </c>
      <c r="B32" s="182"/>
      <c r="C32" s="155">
        <v>902843</v>
      </c>
      <c r="D32" s="155">
        <v>0</v>
      </c>
      <c r="E32" s="156">
        <v>14991000</v>
      </c>
      <c r="F32" s="60">
        <v>14991000</v>
      </c>
      <c r="G32" s="60">
        <v>336491</v>
      </c>
      <c r="H32" s="60">
        <v>1525364</v>
      </c>
      <c r="I32" s="60">
        <v>507856</v>
      </c>
      <c r="J32" s="60">
        <v>2369711</v>
      </c>
      <c r="K32" s="60">
        <v>560527</v>
      </c>
      <c r="L32" s="60">
        <v>1758020</v>
      </c>
      <c r="M32" s="60">
        <v>409741</v>
      </c>
      <c r="N32" s="60">
        <v>2728288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5097999</v>
      </c>
      <c r="X32" s="60">
        <v>7495500</v>
      </c>
      <c r="Y32" s="60">
        <v>-2397501</v>
      </c>
      <c r="Z32" s="140">
        <v>-31.99</v>
      </c>
      <c r="AA32" s="155">
        <v>14991000</v>
      </c>
    </row>
    <row r="33" spans="1:27" ht="13.5">
      <c r="A33" s="183" t="s">
        <v>42</v>
      </c>
      <c r="B33" s="182"/>
      <c r="C33" s="155">
        <v>4374576</v>
      </c>
      <c r="D33" s="155">
        <v>0</v>
      </c>
      <c r="E33" s="156">
        <v>180000</v>
      </c>
      <c r="F33" s="60">
        <v>180000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81000</v>
      </c>
      <c r="M33" s="60">
        <v>16000</v>
      </c>
      <c r="N33" s="60">
        <v>97000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97000</v>
      </c>
      <c r="X33" s="60">
        <v>90000</v>
      </c>
      <c r="Y33" s="60">
        <v>7000</v>
      </c>
      <c r="Z33" s="140">
        <v>7.78</v>
      </c>
      <c r="AA33" s="155">
        <v>180000</v>
      </c>
    </row>
    <row r="34" spans="1:27" ht="13.5">
      <c r="A34" s="183" t="s">
        <v>43</v>
      </c>
      <c r="B34" s="182"/>
      <c r="C34" s="155">
        <v>11076480</v>
      </c>
      <c r="D34" s="155">
        <v>0</v>
      </c>
      <c r="E34" s="156">
        <v>10139000</v>
      </c>
      <c r="F34" s="60">
        <v>10139000</v>
      </c>
      <c r="G34" s="60">
        <v>3198267</v>
      </c>
      <c r="H34" s="60">
        <v>690605</v>
      </c>
      <c r="I34" s="60">
        <v>1114138</v>
      </c>
      <c r="J34" s="60">
        <v>5003010</v>
      </c>
      <c r="K34" s="60">
        <v>279481</v>
      </c>
      <c r="L34" s="60">
        <v>1006325</v>
      </c>
      <c r="M34" s="60">
        <v>693934</v>
      </c>
      <c r="N34" s="60">
        <v>1979740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6982750</v>
      </c>
      <c r="X34" s="60">
        <v>5069520</v>
      </c>
      <c r="Y34" s="60">
        <v>1913230</v>
      </c>
      <c r="Z34" s="140">
        <v>37.74</v>
      </c>
      <c r="AA34" s="155">
        <v>10139000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38282033</v>
      </c>
      <c r="D36" s="188">
        <f>SUM(D25:D35)</f>
        <v>0</v>
      </c>
      <c r="E36" s="189">
        <f t="shared" si="1"/>
        <v>51635000</v>
      </c>
      <c r="F36" s="190">
        <f t="shared" si="1"/>
        <v>51635000</v>
      </c>
      <c r="G36" s="190">
        <f t="shared" si="1"/>
        <v>5244131</v>
      </c>
      <c r="H36" s="190">
        <f t="shared" si="1"/>
        <v>4348022</v>
      </c>
      <c r="I36" s="190">
        <f t="shared" si="1"/>
        <v>3371251</v>
      </c>
      <c r="J36" s="190">
        <f t="shared" si="1"/>
        <v>12963404</v>
      </c>
      <c r="K36" s="190">
        <f t="shared" si="1"/>
        <v>2533004</v>
      </c>
      <c r="L36" s="190">
        <f t="shared" si="1"/>
        <v>4853835</v>
      </c>
      <c r="M36" s="190">
        <f t="shared" si="1"/>
        <v>5597856</v>
      </c>
      <c r="N36" s="190">
        <f t="shared" si="1"/>
        <v>12984695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25948099</v>
      </c>
      <c r="X36" s="190">
        <f t="shared" si="1"/>
        <v>24610428</v>
      </c>
      <c r="Y36" s="190">
        <f t="shared" si="1"/>
        <v>1337671</v>
      </c>
      <c r="Z36" s="191">
        <f>+IF(X36&lt;&gt;0,+(Y36/X36)*100,0)</f>
        <v>5.435382919793187</v>
      </c>
      <c r="AA36" s="188">
        <f>SUM(AA25:AA35)</f>
        <v>51635000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-1876931</v>
      </c>
      <c r="D38" s="199">
        <f>+D22-D36</f>
        <v>0</v>
      </c>
      <c r="E38" s="200">
        <f t="shared" si="2"/>
        <v>551000</v>
      </c>
      <c r="F38" s="106">
        <f t="shared" si="2"/>
        <v>551000</v>
      </c>
      <c r="G38" s="106">
        <f t="shared" si="2"/>
        <v>5894405</v>
      </c>
      <c r="H38" s="106">
        <f t="shared" si="2"/>
        <v>-3074506</v>
      </c>
      <c r="I38" s="106">
        <f t="shared" si="2"/>
        <v>-2016140</v>
      </c>
      <c r="J38" s="106">
        <f t="shared" si="2"/>
        <v>803759</v>
      </c>
      <c r="K38" s="106">
        <f t="shared" si="2"/>
        <v>3657142</v>
      </c>
      <c r="L38" s="106">
        <f t="shared" si="2"/>
        <v>6296807</v>
      </c>
      <c r="M38" s="106">
        <f t="shared" si="2"/>
        <v>-1647144</v>
      </c>
      <c r="N38" s="106">
        <f t="shared" si="2"/>
        <v>8306805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9110564</v>
      </c>
      <c r="X38" s="106">
        <f>IF(F22=F36,0,X22-X36)</f>
        <v>12843298</v>
      </c>
      <c r="Y38" s="106">
        <f t="shared" si="2"/>
        <v>-3732734</v>
      </c>
      <c r="Z38" s="201">
        <f>+IF(X38&lt;&gt;0,+(Y38/X38)*100,0)</f>
        <v>-29.063671963385108</v>
      </c>
      <c r="AA38" s="199">
        <f>+AA22-AA36</f>
        <v>551000</v>
      </c>
    </row>
    <row r="39" spans="1:27" ht="13.5">
      <c r="A39" s="181" t="s">
        <v>46</v>
      </c>
      <c r="B39" s="185"/>
      <c r="C39" s="155">
        <v>10166814</v>
      </c>
      <c r="D39" s="155">
        <v>0</v>
      </c>
      <c r="E39" s="156">
        <v>0</v>
      </c>
      <c r="F39" s="60">
        <v>0</v>
      </c>
      <c r="G39" s="60">
        <v>353322</v>
      </c>
      <c r="H39" s="60">
        <v>283355</v>
      </c>
      <c r="I39" s="60">
        <v>177140</v>
      </c>
      <c r="J39" s="60">
        <v>813817</v>
      </c>
      <c r="K39" s="60">
        <v>2929651</v>
      </c>
      <c r="L39" s="60">
        <v>1406945</v>
      </c>
      <c r="M39" s="60">
        <v>2439506</v>
      </c>
      <c r="N39" s="60">
        <v>6776102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7589919</v>
      </c>
      <c r="X39" s="60">
        <v>7251400</v>
      </c>
      <c r="Y39" s="60">
        <v>338519</v>
      </c>
      <c r="Z39" s="140">
        <v>4.67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8289883</v>
      </c>
      <c r="D42" s="206">
        <f>SUM(D38:D41)</f>
        <v>0</v>
      </c>
      <c r="E42" s="207">
        <f t="shared" si="3"/>
        <v>551000</v>
      </c>
      <c r="F42" s="88">
        <f t="shared" si="3"/>
        <v>551000</v>
      </c>
      <c r="G42" s="88">
        <f t="shared" si="3"/>
        <v>6247727</v>
      </c>
      <c r="H42" s="88">
        <f t="shared" si="3"/>
        <v>-2791151</v>
      </c>
      <c r="I42" s="88">
        <f t="shared" si="3"/>
        <v>-1839000</v>
      </c>
      <c r="J42" s="88">
        <f t="shared" si="3"/>
        <v>1617576</v>
      </c>
      <c r="K42" s="88">
        <f t="shared" si="3"/>
        <v>6586793</v>
      </c>
      <c r="L42" s="88">
        <f t="shared" si="3"/>
        <v>7703752</v>
      </c>
      <c r="M42" s="88">
        <f t="shared" si="3"/>
        <v>792362</v>
      </c>
      <c r="N42" s="88">
        <f t="shared" si="3"/>
        <v>15082907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16700483</v>
      </c>
      <c r="X42" s="88">
        <f t="shared" si="3"/>
        <v>20094698</v>
      </c>
      <c r="Y42" s="88">
        <f t="shared" si="3"/>
        <v>-3394215</v>
      </c>
      <c r="Z42" s="208">
        <f>+IF(X42&lt;&gt;0,+(Y42/X42)*100,0)</f>
        <v>-16.89109734318973</v>
      </c>
      <c r="AA42" s="206">
        <f>SUM(AA38:AA41)</f>
        <v>551000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8289883</v>
      </c>
      <c r="D44" s="210">
        <f>+D42-D43</f>
        <v>0</v>
      </c>
      <c r="E44" s="211">
        <f t="shared" si="4"/>
        <v>551000</v>
      </c>
      <c r="F44" s="77">
        <f t="shared" si="4"/>
        <v>551000</v>
      </c>
      <c r="G44" s="77">
        <f t="shared" si="4"/>
        <v>6247727</v>
      </c>
      <c r="H44" s="77">
        <f t="shared" si="4"/>
        <v>-2791151</v>
      </c>
      <c r="I44" s="77">
        <f t="shared" si="4"/>
        <v>-1839000</v>
      </c>
      <c r="J44" s="77">
        <f t="shared" si="4"/>
        <v>1617576</v>
      </c>
      <c r="K44" s="77">
        <f t="shared" si="4"/>
        <v>6586793</v>
      </c>
      <c r="L44" s="77">
        <f t="shared" si="4"/>
        <v>7703752</v>
      </c>
      <c r="M44" s="77">
        <f t="shared" si="4"/>
        <v>792362</v>
      </c>
      <c r="N44" s="77">
        <f t="shared" si="4"/>
        <v>15082907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16700483</v>
      </c>
      <c r="X44" s="77">
        <f t="shared" si="4"/>
        <v>20094698</v>
      </c>
      <c r="Y44" s="77">
        <f t="shared" si="4"/>
        <v>-3394215</v>
      </c>
      <c r="Z44" s="212">
        <f>+IF(X44&lt;&gt;0,+(Y44/X44)*100,0)</f>
        <v>-16.89109734318973</v>
      </c>
      <c r="AA44" s="210">
        <f>+AA42-AA43</f>
        <v>551000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8289883</v>
      </c>
      <c r="D46" s="206">
        <f>SUM(D44:D45)</f>
        <v>0</v>
      </c>
      <c r="E46" s="207">
        <f t="shared" si="5"/>
        <v>551000</v>
      </c>
      <c r="F46" s="88">
        <f t="shared" si="5"/>
        <v>551000</v>
      </c>
      <c r="G46" s="88">
        <f t="shared" si="5"/>
        <v>6247727</v>
      </c>
      <c r="H46" s="88">
        <f t="shared" si="5"/>
        <v>-2791151</v>
      </c>
      <c r="I46" s="88">
        <f t="shared" si="5"/>
        <v>-1839000</v>
      </c>
      <c r="J46" s="88">
        <f t="shared" si="5"/>
        <v>1617576</v>
      </c>
      <c r="K46" s="88">
        <f t="shared" si="5"/>
        <v>6586793</v>
      </c>
      <c r="L46" s="88">
        <f t="shared" si="5"/>
        <v>7703752</v>
      </c>
      <c r="M46" s="88">
        <f t="shared" si="5"/>
        <v>792362</v>
      </c>
      <c r="N46" s="88">
        <f t="shared" si="5"/>
        <v>15082907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16700483</v>
      </c>
      <c r="X46" s="88">
        <f t="shared" si="5"/>
        <v>20094698</v>
      </c>
      <c r="Y46" s="88">
        <f t="shared" si="5"/>
        <v>-3394215</v>
      </c>
      <c r="Z46" s="208">
        <f>+IF(X46&lt;&gt;0,+(Y46/X46)*100,0)</f>
        <v>-16.89109734318973</v>
      </c>
      <c r="AA46" s="206">
        <f>SUM(AA44:AA45)</f>
        <v>551000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8289883</v>
      </c>
      <c r="D48" s="217">
        <f>SUM(D46:D47)</f>
        <v>0</v>
      </c>
      <c r="E48" s="218">
        <f t="shared" si="6"/>
        <v>551000</v>
      </c>
      <c r="F48" s="219">
        <f t="shared" si="6"/>
        <v>551000</v>
      </c>
      <c r="G48" s="219">
        <f t="shared" si="6"/>
        <v>6247727</v>
      </c>
      <c r="H48" s="220">
        <f t="shared" si="6"/>
        <v>-2791151</v>
      </c>
      <c r="I48" s="220">
        <f t="shared" si="6"/>
        <v>-1839000</v>
      </c>
      <c r="J48" s="220">
        <f t="shared" si="6"/>
        <v>1617576</v>
      </c>
      <c r="K48" s="220">
        <f t="shared" si="6"/>
        <v>6586793</v>
      </c>
      <c r="L48" s="220">
        <f t="shared" si="6"/>
        <v>7703752</v>
      </c>
      <c r="M48" s="219">
        <f t="shared" si="6"/>
        <v>792362</v>
      </c>
      <c r="N48" s="219">
        <f t="shared" si="6"/>
        <v>15082907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16700483</v>
      </c>
      <c r="X48" s="220">
        <f t="shared" si="6"/>
        <v>20094698</v>
      </c>
      <c r="Y48" s="220">
        <f t="shared" si="6"/>
        <v>-3394215</v>
      </c>
      <c r="Z48" s="221">
        <f>+IF(X48&lt;&gt;0,+(Y48/X48)*100,0)</f>
        <v>-16.89109734318973</v>
      </c>
      <c r="AA48" s="222">
        <f>SUM(AA46:AA47)</f>
        <v>551000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143224</v>
      </c>
      <c r="D5" s="153">
        <f>SUM(D6:D8)</f>
        <v>0</v>
      </c>
      <c r="E5" s="154">
        <f t="shared" si="0"/>
        <v>200000</v>
      </c>
      <c r="F5" s="100">
        <f t="shared" si="0"/>
        <v>200000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150000</v>
      </c>
      <c r="Y5" s="100">
        <f t="shared" si="0"/>
        <v>-150000</v>
      </c>
      <c r="Z5" s="137">
        <f>+IF(X5&lt;&gt;0,+(Y5/X5)*100,0)</f>
        <v>-100</v>
      </c>
      <c r="AA5" s="153">
        <f>SUM(AA6:AA8)</f>
        <v>200000</v>
      </c>
    </row>
    <row r="6" spans="1:27" ht="13.5">
      <c r="A6" s="138" t="s">
        <v>75</v>
      </c>
      <c r="B6" s="136"/>
      <c r="C6" s="155"/>
      <c r="D6" s="155"/>
      <c r="E6" s="156">
        <v>100000</v>
      </c>
      <c r="F6" s="60">
        <v>100000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50000</v>
      </c>
      <c r="Y6" s="60">
        <v>-50000</v>
      </c>
      <c r="Z6" s="140">
        <v>-100</v>
      </c>
      <c r="AA6" s="62">
        <v>100000</v>
      </c>
    </row>
    <row r="7" spans="1:27" ht="13.5">
      <c r="A7" s="138" t="s">
        <v>76</v>
      </c>
      <c r="B7" s="136"/>
      <c r="C7" s="157">
        <v>143224</v>
      </c>
      <c r="D7" s="157"/>
      <c r="E7" s="158">
        <v>50000</v>
      </c>
      <c r="F7" s="159">
        <v>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50000</v>
      </c>
      <c r="Y7" s="159">
        <v>-50000</v>
      </c>
      <c r="Z7" s="141">
        <v>-100</v>
      </c>
      <c r="AA7" s="225">
        <v>50000</v>
      </c>
    </row>
    <row r="8" spans="1:27" ht="13.5">
      <c r="A8" s="138" t="s">
        <v>77</v>
      </c>
      <c r="B8" s="136"/>
      <c r="C8" s="155"/>
      <c r="D8" s="155"/>
      <c r="E8" s="156">
        <v>50000</v>
      </c>
      <c r="F8" s="60">
        <v>50000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50000</v>
      </c>
      <c r="Y8" s="60">
        <v>-50000</v>
      </c>
      <c r="Z8" s="140">
        <v>-100</v>
      </c>
      <c r="AA8" s="62">
        <v>50000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100000</v>
      </c>
      <c r="F9" s="100">
        <f t="shared" si="1"/>
        <v>100000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50000</v>
      </c>
      <c r="Y9" s="100">
        <f t="shared" si="1"/>
        <v>-50000</v>
      </c>
      <c r="Z9" s="137">
        <f>+IF(X9&lt;&gt;0,+(Y9/X9)*100,0)</f>
        <v>-100</v>
      </c>
      <c r="AA9" s="102">
        <f>SUM(AA10:AA14)</f>
        <v>100000</v>
      </c>
    </row>
    <row r="10" spans="1:27" ht="13.5">
      <c r="A10" s="138" t="s">
        <v>79</v>
      </c>
      <c r="B10" s="136"/>
      <c r="C10" s="155"/>
      <c r="D10" s="155"/>
      <c r="E10" s="156">
        <v>100000</v>
      </c>
      <c r="F10" s="60">
        <v>100000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50000</v>
      </c>
      <c r="Y10" s="60">
        <v>-50000</v>
      </c>
      <c r="Z10" s="140">
        <v>-100</v>
      </c>
      <c r="AA10" s="62">
        <v>100000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8595533</v>
      </c>
      <c r="D15" s="153">
        <f>SUM(D16:D18)</f>
        <v>0</v>
      </c>
      <c r="E15" s="154">
        <f t="shared" si="2"/>
        <v>11256000</v>
      </c>
      <c r="F15" s="100">
        <f t="shared" si="2"/>
        <v>11256000</v>
      </c>
      <c r="G15" s="100">
        <f t="shared" si="2"/>
        <v>353322</v>
      </c>
      <c r="H15" s="100">
        <f t="shared" si="2"/>
        <v>283355</v>
      </c>
      <c r="I15" s="100">
        <f t="shared" si="2"/>
        <v>177140</v>
      </c>
      <c r="J15" s="100">
        <f t="shared" si="2"/>
        <v>813817</v>
      </c>
      <c r="K15" s="100">
        <f t="shared" si="2"/>
        <v>2929651</v>
      </c>
      <c r="L15" s="100">
        <f t="shared" si="2"/>
        <v>1406945</v>
      </c>
      <c r="M15" s="100">
        <f t="shared" si="2"/>
        <v>2487674</v>
      </c>
      <c r="N15" s="100">
        <f t="shared" si="2"/>
        <v>6824270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7638087</v>
      </c>
      <c r="X15" s="100">
        <f t="shared" si="2"/>
        <v>5680000</v>
      </c>
      <c r="Y15" s="100">
        <f t="shared" si="2"/>
        <v>1958087</v>
      </c>
      <c r="Z15" s="137">
        <f>+IF(X15&lt;&gt;0,+(Y15/X15)*100,0)</f>
        <v>34.47336267605634</v>
      </c>
      <c r="AA15" s="102">
        <f>SUM(AA16:AA18)</f>
        <v>11256000</v>
      </c>
    </row>
    <row r="16" spans="1:27" ht="13.5">
      <c r="A16" s="138" t="s">
        <v>85</v>
      </c>
      <c r="B16" s="136"/>
      <c r="C16" s="155">
        <v>280031</v>
      </c>
      <c r="D16" s="155"/>
      <c r="E16" s="156">
        <v>11256000</v>
      </c>
      <c r="F16" s="60">
        <v>11256000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100000</v>
      </c>
      <c r="Y16" s="60">
        <v>-100000</v>
      </c>
      <c r="Z16" s="140">
        <v>-100</v>
      </c>
      <c r="AA16" s="62">
        <v>11256000</v>
      </c>
    </row>
    <row r="17" spans="1:27" ht="13.5">
      <c r="A17" s="138" t="s">
        <v>86</v>
      </c>
      <c r="B17" s="136"/>
      <c r="C17" s="155">
        <v>8315502</v>
      </c>
      <c r="D17" s="155"/>
      <c r="E17" s="156"/>
      <c r="F17" s="60"/>
      <c r="G17" s="60">
        <v>353322</v>
      </c>
      <c r="H17" s="60">
        <v>283355</v>
      </c>
      <c r="I17" s="60">
        <v>177140</v>
      </c>
      <c r="J17" s="60">
        <v>813817</v>
      </c>
      <c r="K17" s="60">
        <v>2929651</v>
      </c>
      <c r="L17" s="60">
        <v>1406945</v>
      </c>
      <c r="M17" s="60">
        <v>2487674</v>
      </c>
      <c r="N17" s="60">
        <v>6824270</v>
      </c>
      <c r="O17" s="60"/>
      <c r="P17" s="60"/>
      <c r="Q17" s="60"/>
      <c r="R17" s="60"/>
      <c r="S17" s="60"/>
      <c r="T17" s="60"/>
      <c r="U17" s="60"/>
      <c r="V17" s="60"/>
      <c r="W17" s="60">
        <v>7638087</v>
      </c>
      <c r="X17" s="60">
        <v>5580000</v>
      </c>
      <c r="Y17" s="60">
        <v>2058087</v>
      </c>
      <c r="Z17" s="140">
        <v>36.88</v>
      </c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8738757</v>
      </c>
      <c r="D25" s="217">
        <f>+D5+D9+D15+D19+D24</f>
        <v>0</v>
      </c>
      <c r="E25" s="230">
        <f t="shared" si="4"/>
        <v>11556000</v>
      </c>
      <c r="F25" s="219">
        <f t="shared" si="4"/>
        <v>11556000</v>
      </c>
      <c r="G25" s="219">
        <f t="shared" si="4"/>
        <v>353322</v>
      </c>
      <c r="H25" s="219">
        <f t="shared" si="4"/>
        <v>283355</v>
      </c>
      <c r="I25" s="219">
        <f t="shared" si="4"/>
        <v>177140</v>
      </c>
      <c r="J25" s="219">
        <f t="shared" si="4"/>
        <v>813817</v>
      </c>
      <c r="K25" s="219">
        <f t="shared" si="4"/>
        <v>2929651</v>
      </c>
      <c r="L25" s="219">
        <f t="shared" si="4"/>
        <v>1406945</v>
      </c>
      <c r="M25" s="219">
        <f t="shared" si="4"/>
        <v>2487674</v>
      </c>
      <c r="N25" s="219">
        <f t="shared" si="4"/>
        <v>6824270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7638087</v>
      </c>
      <c r="X25" s="219">
        <f t="shared" si="4"/>
        <v>5880000</v>
      </c>
      <c r="Y25" s="219">
        <f t="shared" si="4"/>
        <v>1758087</v>
      </c>
      <c r="Z25" s="231">
        <f>+IF(X25&lt;&gt;0,+(Y25/X25)*100,0)</f>
        <v>29.899438775510205</v>
      </c>
      <c r="AA25" s="232">
        <f>+AA5+AA9+AA15+AA19+AA24</f>
        <v>11556000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8738757</v>
      </c>
      <c r="D28" s="155"/>
      <c r="E28" s="156">
        <v>11156000</v>
      </c>
      <c r="F28" s="60">
        <v>11156000</v>
      </c>
      <c r="G28" s="60">
        <v>353322</v>
      </c>
      <c r="H28" s="60">
        <v>283355</v>
      </c>
      <c r="I28" s="60">
        <v>177140</v>
      </c>
      <c r="J28" s="60">
        <v>813817</v>
      </c>
      <c r="K28" s="60">
        <v>2929651</v>
      </c>
      <c r="L28" s="60">
        <v>1406945</v>
      </c>
      <c r="M28" s="60">
        <v>2487674</v>
      </c>
      <c r="N28" s="60">
        <v>6824270</v>
      </c>
      <c r="O28" s="60"/>
      <c r="P28" s="60"/>
      <c r="Q28" s="60"/>
      <c r="R28" s="60"/>
      <c r="S28" s="60"/>
      <c r="T28" s="60"/>
      <c r="U28" s="60"/>
      <c r="V28" s="60"/>
      <c r="W28" s="60">
        <v>7638087</v>
      </c>
      <c r="X28" s="60"/>
      <c r="Y28" s="60">
        <v>7638087</v>
      </c>
      <c r="Z28" s="140"/>
      <c r="AA28" s="155">
        <v>11156000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8738757</v>
      </c>
      <c r="D32" s="210">
        <f>SUM(D28:D31)</f>
        <v>0</v>
      </c>
      <c r="E32" s="211">
        <f t="shared" si="5"/>
        <v>11156000</v>
      </c>
      <c r="F32" s="77">
        <f t="shared" si="5"/>
        <v>11156000</v>
      </c>
      <c r="G32" s="77">
        <f t="shared" si="5"/>
        <v>353322</v>
      </c>
      <c r="H32" s="77">
        <f t="shared" si="5"/>
        <v>283355</v>
      </c>
      <c r="I32" s="77">
        <f t="shared" si="5"/>
        <v>177140</v>
      </c>
      <c r="J32" s="77">
        <f t="shared" si="5"/>
        <v>813817</v>
      </c>
      <c r="K32" s="77">
        <f t="shared" si="5"/>
        <v>2929651</v>
      </c>
      <c r="L32" s="77">
        <f t="shared" si="5"/>
        <v>1406945</v>
      </c>
      <c r="M32" s="77">
        <f t="shared" si="5"/>
        <v>2487674</v>
      </c>
      <c r="N32" s="77">
        <f t="shared" si="5"/>
        <v>6824270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7638087</v>
      </c>
      <c r="X32" s="77">
        <f t="shared" si="5"/>
        <v>0</v>
      </c>
      <c r="Y32" s="77">
        <f t="shared" si="5"/>
        <v>7638087</v>
      </c>
      <c r="Z32" s="212">
        <f>+IF(X32&lt;&gt;0,+(Y32/X32)*100,0)</f>
        <v>0</v>
      </c>
      <c r="AA32" s="79">
        <f>SUM(AA28:AA31)</f>
        <v>11156000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400000</v>
      </c>
      <c r="F35" s="60">
        <v>400000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400000</v>
      </c>
    </row>
    <row r="36" spans="1:27" ht="13.5">
      <c r="A36" s="238" t="s">
        <v>139</v>
      </c>
      <c r="B36" s="149"/>
      <c r="C36" s="222">
        <f aca="true" t="shared" si="6" ref="C36:Y36">SUM(C32:C35)</f>
        <v>8738757</v>
      </c>
      <c r="D36" s="222">
        <f>SUM(D32:D35)</f>
        <v>0</v>
      </c>
      <c r="E36" s="218">
        <f t="shared" si="6"/>
        <v>11556000</v>
      </c>
      <c r="F36" s="220">
        <f t="shared" si="6"/>
        <v>11556000</v>
      </c>
      <c r="G36" s="220">
        <f t="shared" si="6"/>
        <v>353322</v>
      </c>
      <c r="H36" s="220">
        <f t="shared" si="6"/>
        <v>283355</v>
      </c>
      <c r="I36" s="220">
        <f t="shared" si="6"/>
        <v>177140</v>
      </c>
      <c r="J36" s="220">
        <f t="shared" si="6"/>
        <v>813817</v>
      </c>
      <c r="K36" s="220">
        <f t="shared" si="6"/>
        <v>2929651</v>
      </c>
      <c r="L36" s="220">
        <f t="shared" si="6"/>
        <v>1406945</v>
      </c>
      <c r="M36" s="220">
        <f t="shared" si="6"/>
        <v>2487674</v>
      </c>
      <c r="N36" s="220">
        <f t="shared" si="6"/>
        <v>6824270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7638087</v>
      </c>
      <c r="X36" s="220">
        <f t="shared" si="6"/>
        <v>0</v>
      </c>
      <c r="Y36" s="220">
        <f t="shared" si="6"/>
        <v>7638087</v>
      </c>
      <c r="Z36" s="221">
        <f>+IF(X36&lt;&gt;0,+(Y36/X36)*100,0)</f>
        <v>0</v>
      </c>
      <c r="AA36" s="239">
        <f>SUM(AA32:AA35)</f>
        <v>11556000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558094</v>
      </c>
      <c r="D6" s="155"/>
      <c r="E6" s="59">
        <v>2116000</v>
      </c>
      <c r="F6" s="60">
        <v>2116000</v>
      </c>
      <c r="G6" s="60">
        <v>6628710</v>
      </c>
      <c r="H6" s="60">
        <v>2638214</v>
      </c>
      <c r="I6" s="60">
        <v>4227583</v>
      </c>
      <c r="J6" s="60">
        <v>4227583</v>
      </c>
      <c r="K6" s="60">
        <v>1914027</v>
      </c>
      <c r="L6" s="60">
        <v>6461610</v>
      </c>
      <c r="M6" s="60">
        <v>3301656</v>
      </c>
      <c r="N6" s="60">
        <v>3301656</v>
      </c>
      <c r="O6" s="60"/>
      <c r="P6" s="60"/>
      <c r="Q6" s="60"/>
      <c r="R6" s="60"/>
      <c r="S6" s="60"/>
      <c r="T6" s="60"/>
      <c r="U6" s="60"/>
      <c r="V6" s="60"/>
      <c r="W6" s="60">
        <v>3301656</v>
      </c>
      <c r="X6" s="60">
        <v>1058000</v>
      </c>
      <c r="Y6" s="60">
        <v>2243656</v>
      </c>
      <c r="Z6" s="140">
        <v>212.07</v>
      </c>
      <c r="AA6" s="62">
        <v>2116000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>
        <v>595633</v>
      </c>
      <c r="H7" s="60">
        <v>623612</v>
      </c>
      <c r="I7" s="60">
        <v>665668</v>
      </c>
      <c r="J7" s="60">
        <v>665668</v>
      </c>
      <c r="K7" s="60">
        <v>704949</v>
      </c>
      <c r="L7" s="60">
        <v>733042</v>
      </c>
      <c r="M7" s="60">
        <v>779760</v>
      </c>
      <c r="N7" s="60">
        <v>779760</v>
      </c>
      <c r="O7" s="60"/>
      <c r="P7" s="60"/>
      <c r="Q7" s="60"/>
      <c r="R7" s="60"/>
      <c r="S7" s="60"/>
      <c r="T7" s="60"/>
      <c r="U7" s="60"/>
      <c r="V7" s="60"/>
      <c r="W7" s="60">
        <v>779760</v>
      </c>
      <c r="X7" s="60"/>
      <c r="Y7" s="60">
        <v>779760</v>
      </c>
      <c r="Z7" s="140"/>
      <c r="AA7" s="62"/>
    </row>
    <row r="8" spans="1:27" ht="13.5">
      <c r="A8" s="249" t="s">
        <v>145</v>
      </c>
      <c r="B8" s="182"/>
      <c r="C8" s="155">
        <v>9848325</v>
      </c>
      <c r="D8" s="155"/>
      <c r="E8" s="59">
        <v>5582000</v>
      </c>
      <c r="F8" s="60">
        <v>5582000</v>
      </c>
      <c r="G8" s="60">
        <v>15506824</v>
      </c>
      <c r="H8" s="60">
        <v>16014405</v>
      </c>
      <c r="I8" s="60">
        <v>14686534</v>
      </c>
      <c r="J8" s="60">
        <v>14686534</v>
      </c>
      <c r="K8" s="60">
        <v>17099266</v>
      </c>
      <c r="L8" s="60">
        <v>17518961</v>
      </c>
      <c r="M8" s="60">
        <v>17758363</v>
      </c>
      <c r="N8" s="60">
        <v>17758363</v>
      </c>
      <c r="O8" s="60"/>
      <c r="P8" s="60"/>
      <c r="Q8" s="60"/>
      <c r="R8" s="60"/>
      <c r="S8" s="60"/>
      <c r="T8" s="60"/>
      <c r="U8" s="60"/>
      <c r="V8" s="60"/>
      <c r="W8" s="60">
        <v>17758363</v>
      </c>
      <c r="X8" s="60">
        <v>2791000</v>
      </c>
      <c r="Y8" s="60">
        <v>14967363</v>
      </c>
      <c r="Z8" s="140">
        <v>536.27</v>
      </c>
      <c r="AA8" s="62">
        <v>5582000</v>
      </c>
    </row>
    <row r="9" spans="1:27" ht="13.5">
      <c r="A9" s="249" t="s">
        <v>146</v>
      </c>
      <c r="B9" s="182"/>
      <c r="C9" s="155">
        <v>5520946</v>
      </c>
      <c r="D9" s="155"/>
      <c r="E9" s="59">
        <v>980000</v>
      </c>
      <c r="F9" s="60">
        <v>980000</v>
      </c>
      <c r="G9" s="60">
        <v>24770</v>
      </c>
      <c r="H9" s="60">
        <v>9084650</v>
      </c>
      <c r="I9" s="60">
        <v>10037936</v>
      </c>
      <c r="J9" s="60">
        <v>10037936</v>
      </c>
      <c r="K9" s="60">
        <v>10118858</v>
      </c>
      <c r="L9" s="60">
        <v>9783945</v>
      </c>
      <c r="M9" s="60">
        <v>14019117</v>
      </c>
      <c r="N9" s="60">
        <v>14019117</v>
      </c>
      <c r="O9" s="60"/>
      <c r="P9" s="60"/>
      <c r="Q9" s="60"/>
      <c r="R9" s="60"/>
      <c r="S9" s="60"/>
      <c r="T9" s="60"/>
      <c r="U9" s="60"/>
      <c r="V9" s="60"/>
      <c r="W9" s="60">
        <v>14019117</v>
      </c>
      <c r="X9" s="60">
        <v>490000</v>
      </c>
      <c r="Y9" s="60">
        <v>13529117</v>
      </c>
      <c r="Z9" s="140">
        <v>2761.04</v>
      </c>
      <c r="AA9" s="62">
        <v>980000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15927365</v>
      </c>
      <c r="D12" s="168">
        <f>SUM(D6:D11)</f>
        <v>0</v>
      </c>
      <c r="E12" s="72">
        <f t="shared" si="0"/>
        <v>8678000</v>
      </c>
      <c r="F12" s="73">
        <f t="shared" si="0"/>
        <v>8678000</v>
      </c>
      <c r="G12" s="73">
        <f t="shared" si="0"/>
        <v>22755937</v>
      </c>
      <c r="H12" s="73">
        <f t="shared" si="0"/>
        <v>28360881</v>
      </c>
      <c r="I12" s="73">
        <f t="shared" si="0"/>
        <v>29617721</v>
      </c>
      <c r="J12" s="73">
        <f t="shared" si="0"/>
        <v>29617721</v>
      </c>
      <c r="K12" s="73">
        <f t="shared" si="0"/>
        <v>29837100</v>
      </c>
      <c r="L12" s="73">
        <f t="shared" si="0"/>
        <v>34497558</v>
      </c>
      <c r="M12" s="73">
        <f t="shared" si="0"/>
        <v>35858896</v>
      </c>
      <c r="N12" s="73">
        <f t="shared" si="0"/>
        <v>35858896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35858896</v>
      </c>
      <c r="X12" s="73">
        <f t="shared" si="0"/>
        <v>4339000</v>
      </c>
      <c r="Y12" s="73">
        <f t="shared" si="0"/>
        <v>31519896</v>
      </c>
      <c r="Z12" s="170">
        <f>+IF(X12&lt;&gt;0,+(Y12/X12)*100,0)</f>
        <v>726.4322654989629</v>
      </c>
      <c r="AA12" s="74">
        <f>SUM(AA6:AA11)</f>
        <v>8678000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106295847</v>
      </c>
      <c r="D19" s="155"/>
      <c r="E19" s="59">
        <v>116873000</v>
      </c>
      <c r="F19" s="60">
        <v>116873000</v>
      </c>
      <c r="G19" s="60">
        <v>107323803</v>
      </c>
      <c r="H19" s="60">
        <v>107335753</v>
      </c>
      <c r="I19" s="60">
        <v>107564055</v>
      </c>
      <c r="J19" s="60">
        <v>107564055</v>
      </c>
      <c r="K19" s="60">
        <v>109227234</v>
      </c>
      <c r="L19" s="60">
        <v>111198427</v>
      </c>
      <c r="M19" s="60">
        <v>113399445</v>
      </c>
      <c r="N19" s="60">
        <v>113399445</v>
      </c>
      <c r="O19" s="60"/>
      <c r="P19" s="60"/>
      <c r="Q19" s="60"/>
      <c r="R19" s="60"/>
      <c r="S19" s="60"/>
      <c r="T19" s="60"/>
      <c r="U19" s="60"/>
      <c r="V19" s="60"/>
      <c r="W19" s="60">
        <v>113399445</v>
      </c>
      <c r="X19" s="60">
        <v>58436500</v>
      </c>
      <c r="Y19" s="60">
        <v>54962945</v>
      </c>
      <c r="Z19" s="140">
        <v>94.06</v>
      </c>
      <c r="AA19" s="62">
        <v>116873000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90423</v>
      </c>
      <c r="D22" s="155"/>
      <c r="E22" s="59">
        <v>168000</v>
      </c>
      <c r="F22" s="60">
        <v>168000</v>
      </c>
      <c r="G22" s="60">
        <v>90423</v>
      </c>
      <c r="H22" s="60">
        <v>90423</v>
      </c>
      <c r="I22" s="60">
        <v>90423</v>
      </c>
      <c r="J22" s="60">
        <v>90423</v>
      </c>
      <c r="K22" s="60">
        <v>100423</v>
      </c>
      <c r="L22" s="60">
        <v>100423</v>
      </c>
      <c r="M22" s="60">
        <v>100423</v>
      </c>
      <c r="N22" s="60">
        <v>100423</v>
      </c>
      <c r="O22" s="60"/>
      <c r="P22" s="60"/>
      <c r="Q22" s="60"/>
      <c r="R22" s="60"/>
      <c r="S22" s="60"/>
      <c r="T22" s="60"/>
      <c r="U22" s="60"/>
      <c r="V22" s="60"/>
      <c r="W22" s="60">
        <v>100423</v>
      </c>
      <c r="X22" s="60">
        <v>84000</v>
      </c>
      <c r="Y22" s="60">
        <v>16423</v>
      </c>
      <c r="Z22" s="140">
        <v>19.55</v>
      </c>
      <c r="AA22" s="62">
        <v>168000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106386270</v>
      </c>
      <c r="D24" s="168">
        <f>SUM(D15:D23)</f>
        <v>0</v>
      </c>
      <c r="E24" s="76">
        <f t="shared" si="1"/>
        <v>117041000</v>
      </c>
      <c r="F24" s="77">
        <f t="shared" si="1"/>
        <v>117041000</v>
      </c>
      <c r="G24" s="77">
        <f t="shared" si="1"/>
        <v>107414226</v>
      </c>
      <c r="H24" s="77">
        <f t="shared" si="1"/>
        <v>107426176</v>
      </c>
      <c r="I24" s="77">
        <f t="shared" si="1"/>
        <v>107654478</v>
      </c>
      <c r="J24" s="77">
        <f t="shared" si="1"/>
        <v>107654478</v>
      </c>
      <c r="K24" s="77">
        <f t="shared" si="1"/>
        <v>109327657</v>
      </c>
      <c r="L24" s="77">
        <f t="shared" si="1"/>
        <v>111298850</v>
      </c>
      <c r="M24" s="77">
        <f t="shared" si="1"/>
        <v>113499868</v>
      </c>
      <c r="N24" s="77">
        <f t="shared" si="1"/>
        <v>113499868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113499868</v>
      </c>
      <c r="X24" s="77">
        <f t="shared" si="1"/>
        <v>58520500</v>
      </c>
      <c r="Y24" s="77">
        <f t="shared" si="1"/>
        <v>54979368</v>
      </c>
      <c r="Z24" s="212">
        <f>+IF(X24&lt;&gt;0,+(Y24/X24)*100,0)</f>
        <v>93.94890337574012</v>
      </c>
      <c r="AA24" s="79">
        <f>SUM(AA15:AA23)</f>
        <v>117041000</v>
      </c>
    </row>
    <row r="25" spans="1:27" ht="13.5">
      <c r="A25" s="250" t="s">
        <v>159</v>
      </c>
      <c r="B25" s="251"/>
      <c r="C25" s="168">
        <f aca="true" t="shared" si="2" ref="C25:Y25">+C12+C24</f>
        <v>122313635</v>
      </c>
      <c r="D25" s="168">
        <f>+D12+D24</f>
        <v>0</v>
      </c>
      <c r="E25" s="72">
        <f t="shared" si="2"/>
        <v>125719000</v>
      </c>
      <c r="F25" s="73">
        <f t="shared" si="2"/>
        <v>125719000</v>
      </c>
      <c r="G25" s="73">
        <f t="shared" si="2"/>
        <v>130170163</v>
      </c>
      <c r="H25" s="73">
        <f t="shared" si="2"/>
        <v>135787057</v>
      </c>
      <c r="I25" s="73">
        <f t="shared" si="2"/>
        <v>137272199</v>
      </c>
      <c r="J25" s="73">
        <f t="shared" si="2"/>
        <v>137272199</v>
      </c>
      <c r="K25" s="73">
        <f t="shared" si="2"/>
        <v>139164757</v>
      </c>
      <c r="L25" s="73">
        <f t="shared" si="2"/>
        <v>145796408</v>
      </c>
      <c r="M25" s="73">
        <f t="shared" si="2"/>
        <v>149358764</v>
      </c>
      <c r="N25" s="73">
        <f t="shared" si="2"/>
        <v>149358764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149358764</v>
      </c>
      <c r="X25" s="73">
        <f t="shared" si="2"/>
        <v>62859500</v>
      </c>
      <c r="Y25" s="73">
        <f t="shared" si="2"/>
        <v>86499264</v>
      </c>
      <c r="Z25" s="170">
        <f>+IF(X25&lt;&gt;0,+(Y25/X25)*100,0)</f>
        <v>137.60730518060117</v>
      </c>
      <c r="AA25" s="74">
        <f>+AA12+AA24</f>
        <v>125719000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1912628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548826</v>
      </c>
      <c r="D30" s="155"/>
      <c r="E30" s="59">
        <v>400000</v>
      </c>
      <c r="F30" s="60">
        <v>400000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200000</v>
      </c>
      <c r="Y30" s="60">
        <v>-200000</v>
      </c>
      <c r="Z30" s="140">
        <v>-100</v>
      </c>
      <c r="AA30" s="62">
        <v>400000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11861846</v>
      </c>
      <c r="D32" s="155"/>
      <c r="E32" s="59">
        <v>4000000</v>
      </c>
      <c r="F32" s="60">
        <v>4000000</v>
      </c>
      <c r="G32" s="60">
        <v>18599893</v>
      </c>
      <c r="H32" s="60">
        <v>18210937</v>
      </c>
      <c r="I32" s="60">
        <v>13332279</v>
      </c>
      <c r="J32" s="60">
        <v>13332279</v>
      </c>
      <c r="K32" s="60">
        <v>10241946</v>
      </c>
      <c r="L32" s="60">
        <v>13483332</v>
      </c>
      <c r="M32" s="60">
        <v>11174476</v>
      </c>
      <c r="N32" s="60">
        <v>11174476</v>
      </c>
      <c r="O32" s="60"/>
      <c r="P32" s="60"/>
      <c r="Q32" s="60"/>
      <c r="R32" s="60"/>
      <c r="S32" s="60"/>
      <c r="T32" s="60"/>
      <c r="U32" s="60"/>
      <c r="V32" s="60"/>
      <c r="W32" s="60">
        <v>11174476</v>
      </c>
      <c r="X32" s="60">
        <v>2000000</v>
      </c>
      <c r="Y32" s="60">
        <v>9174476</v>
      </c>
      <c r="Z32" s="140">
        <v>458.72</v>
      </c>
      <c r="AA32" s="62">
        <v>4000000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4247017</v>
      </c>
      <c r="H33" s="60">
        <v>10529828</v>
      </c>
      <c r="I33" s="60">
        <v>16433780</v>
      </c>
      <c r="J33" s="60">
        <v>16433780</v>
      </c>
      <c r="K33" s="60">
        <v>16443998</v>
      </c>
      <c r="L33" s="60">
        <v>16457472</v>
      </c>
      <c r="M33" s="60">
        <v>16314481</v>
      </c>
      <c r="N33" s="60">
        <v>16314481</v>
      </c>
      <c r="O33" s="60"/>
      <c r="P33" s="60"/>
      <c r="Q33" s="60"/>
      <c r="R33" s="60"/>
      <c r="S33" s="60"/>
      <c r="T33" s="60"/>
      <c r="U33" s="60"/>
      <c r="V33" s="60"/>
      <c r="W33" s="60">
        <v>16314481</v>
      </c>
      <c r="X33" s="60"/>
      <c r="Y33" s="60">
        <v>16314481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14323300</v>
      </c>
      <c r="D34" s="168">
        <f>SUM(D29:D33)</f>
        <v>0</v>
      </c>
      <c r="E34" s="72">
        <f t="shared" si="3"/>
        <v>4400000</v>
      </c>
      <c r="F34" s="73">
        <f t="shared" si="3"/>
        <v>4400000</v>
      </c>
      <c r="G34" s="73">
        <f t="shared" si="3"/>
        <v>22846910</v>
      </c>
      <c r="H34" s="73">
        <f t="shared" si="3"/>
        <v>28740765</v>
      </c>
      <c r="I34" s="73">
        <f t="shared" si="3"/>
        <v>29766059</v>
      </c>
      <c r="J34" s="73">
        <f t="shared" si="3"/>
        <v>29766059</v>
      </c>
      <c r="K34" s="73">
        <f t="shared" si="3"/>
        <v>26685944</v>
      </c>
      <c r="L34" s="73">
        <f t="shared" si="3"/>
        <v>29940804</v>
      </c>
      <c r="M34" s="73">
        <f t="shared" si="3"/>
        <v>27488957</v>
      </c>
      <c r="N34" s="73">
        <f t="shared" si="3"/>
        <v>27488957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27488957</v>
      </c>
      <c r="X34" s="73">
        <f t="shared" si="3"/>
        <v>2200000</v>
      </c>
      <c r="Y34" s="73">
        <f t="shared" si="3"/>
        <v>25288957</v>
      </c>
      <c r="Z34" s="170">
        <f>+IF(X34&lt;&gt;0,+(Y34/X34)*100,0)</f>
        <v>1149.4980454545453</v>
      </c>
      <c r="AA34" s="74">
        <f>SUM(AA29:AA33)</f>
        <v>4400000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244076</v>
      </c>
      <c r="D37" s="155"/>
      <c r="E37" s="59">
        <v>650000</v>
      </c>
      <c r="F37" s="60">
        <v>650000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325000</v>
      </c>
      <c r="Y37" s="60">
        <v>-325000</v>
      </c>
      <c r="Z37" s="140">
        <v>-100</v>
      </c>
      <c r="AA37" s="62">
        <v>650000</v>
      </c>
    </row>
    <row r="38" spans="1:27" ht="13.5">
      <c r="A38" s="249" t="s">
        <v>165</v>
      </c>
      <c r="B38" s="182"/>
      <c r="C38" s="155">
        <v>4737925</v>
      </c>
      <c r="D38" s="155"/>
      <c r="E38" s="59">
        <v>4200000</v>
      </c>
      <c r="F38" s="60">
        <v>4200000</v>
      </c>
      <c r="G38" s="60">
        <v>754767</v>
      </c>
      <c r="H38" s="60">
        <v>716292</v>
      </c>
      <c r="I38" s="60">
        <v>677055</v>
      </c>
      <c r="J38" s="60">
        <v>677055</v>
      </c>
      <c r="K38" s="60">
        <v>637819</v>
      </c>
      <c r="L38" s="60">
        <v>598009</v>
      </c>
      <c r="M38" s="60">
        <v>557604</v>
      </c>
      <c r="N38" s="60">
        <v>557604</v>
      </c>
      <c r="O38" s="60"/>
      <c r="P38" s="60"/>
      <c r="Q38" s="60"/>
      <c r="R38" s="60"/>
      <c r="S38" s="60"/>
      <c r="T38" s="60"/>
      <c r="U38" s="60"/>
      <c r="V38" s="60"/>
      <c r="W38" s="60">
        <v>557604</v>
      </c>
      <c r="X38" s="60">
        <v>2100000</v>
      </c>
      <c r="Y38" s="60">
        <v>-1542396</v>
      </c>
      <c r="Z38" s="140">
        <v>-73.45</v>
      </c>
      <c r="AA38" s="62">
        <v>4200000</v>
      </c>
    </row>
    <row r="39" spans="1:27" ht="13.5">
      <c r="A39" s="250" t="s">
        <v>59</v>
      </c>
      <c r="B39" s="253"/>
      <c r="C39" s="168">
        <f aca="true" t="shared" si="4" ref="C39:Y39">SUM(C37:C38)</f>
        <v>4982001</v>
      </c>
      <c r="D39" s="168">
        <f>SUM(D37:D38)</f>
        <v>0</v>
      </c>
      <c r="E39" s="76">
        <f t="shared" si="4"/>
        <v>4850000</v>
      </c>
      <c r="F39" s="77">
        <f t="shared" si="4"/>
        <v>4850000</v>
      </c>
      <c r="G39" s="77">
        <f t="shared" si="4"/>
        <v>754767</v>
      </c>
      <c r="H39" s="77">
        <f t="shared" si="4"/>
        <v>716292</v>
      </c>
      <c r="I39" s="77">
        <f t="shared" si="4"/>
        <v>677055</v>
      </c>
      <c r="J39" s="77">
        <f t="shared" si="4"/>
        <v>677055</v>
      </c>
      <c r="K39" s="77">
        <f t="shared" si="4"/>
        <v>637819</v>
      </c>
      <c r="L39" s="77">
        <f t="shared" si="4"/>
        <v>598009</v>
      </c>
      <c r="M39" s="77">
        <f t="shared" si="4"/>
        <v>557604</v>
      </c>
      <c r="N39" s="77">
        <f t="shared" si="4"/>
        <v>557604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557604</v>
      </c>
      <c r="X39" s="77">
        <f t="shared" si="4"/>
        <v>2425000</v>
      </c>
      <c r="Y39" s="77">
        <f t="shared" si="4"/>
        <v>-1867396</v>
      </c>
      <c r="Z39" s="212">
        <f>+IF(X39&lt;&gt;0,+(Y39/X39)*100,0)</f>
        <v>-77.0060206185567</v>
      </c>
      <c r="AA39" s="79">
        <f>SUM(AA37:AA38)</f>
        <v>4850000</v>
      </c>
    </row>
    <row r="40" spans="1:27" ht="13.5">
      <c r="A40" s="250" t="s">
        <v>167</v>
      </c>
      <c r="B40" s="251"/>
      <c r="C40" s="168">
        <f aca="true" t="shared" si="5" ref="C40:Y40">+C34+C39</f>
        <v>19305301</v>
      </c>
      <c r="D40" s="168">
        <f>+D34+D39</f>
        <v>0</v>
      </c>
      <c r="E40" s="72">
        <f t="shared" si="5"/>
        <v>9250000</v>
      </c>
      <c r="F40" s="73">
        <f t="shared" si="5"/>
        <v>9250000</v>
      </c>
      <c r="G40" s="73">
        <f t="shared" si="5"/>
        <v>23601677</v>
      </c>
      <c r="H40" s="73">
        <f t="shared" si="5"/>
        <v>29457057</v>
      </c>
      <c r="I40" s="73">
        <f t="shared" si="5"/>
        <v>30443114</v>
      </c>
      <c r="J40" s="73">
        <f t="shared" si="5"/>
        <v>30443114</v>
      </c>
      <c r="K40" s="73">
        <f t="shared" si="5"/>
        <v>27323763</v>
      </c>
      <c r="L40" s="73">
        <f t="shared" si="5"/>
        <v>30538813</v>
      </c>
      <c r="M40" s="73">
        <f t="shared" si="5"/>
        <v>28046561</v>
      </c>
      <c r="N40" s="73">
        <f t="shared" si="5"/>
        <v>28046561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28046561</v>
      </c>
      <c r="X40" s="73">
        <f t="shared" si="5"/>
        <v>4625000</v>
      </c>
      <c r="Y40" s="73">
        <f t="shared" si="5"/>
        <v>23421561</v>
      </c>
      <c r="Z40" s="170">
        <f>+IF(X40&lt;&gt;0,+(Y40/X40)*100,0)</f>
        <v>506.4121297297297</v>
      </c>
      <c r="AA40" s="74">
        <f>+AA34+AA39</f>
        <v>9250000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103008334</v>
      </c>
      <c r="D42" s="257">
        <f>+D25-D40</f>
        <v>0</v>
      </c>
      <c r="E42" s="258">
        <f t="shared" si="6"/>
        <v>116469000</v>
      </c>
      <c r="F42" s="259">
        <f t="shared" si="6"/>
        <v>116469000</v>
      </c>
      <c r="G42" s="259">
        <f t="shared" si="6"/>
        <v>106568486</v>
      </c>
      <c r="H42" s="259">
        <f t="shared" si="6"/>
        <v>106330000</v>
      </c>
      <c r="I42" s="259">
        <f t="shared" si="6"/>
        <v>106829085</v>
      </c>
      <c r="J42" s="259">
        <f t="shared" si="6"/>
        <v>106829085</v>
      </c>
      <c r="K42" s="259">
        <f t="shared" si="6"/>
        <v>111840994</v>
      </c>
      <c r="L42" s="259">
        <f t="shared" si="6"/>
        <v>115257595</v>
      </c>
      <c r="M42" s="259">
        <f t="shared" si="6"/>
        <v>121312203</v>
      </c>
      <c r="N42" s="259">
        <f t="shared" si="6"/>
        <v>121312203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121312203</v>
      </c>
      <c r="X42" s="259">
        <f t="shared" si="6"/>
        <v>58234500</v>
      </c>
      <c r="Y42" s="259">
        <f t="shared" si="6"/>
        <v>63077703</v>
      </c>
      <c r="Z42" s="260">
        <f>+IF(X42&lt;&gt;0,+(Y42/X42)*100,0)</f>
        <v>108.31672462200241</v>
      </c>
      <c r="AA42" s="261">
        <f>+AA25-AA40</f>
        <v>116469000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103008334</v>
      </c>
      <c r="D45" s="155"/>
      <c r="E45" s="59">
        <v>116469000</v>
      </c>
      <c r="F45" s="60">
        <v>116469000</v>
      </c>
      <c r="G45" s="60">
        <v>106568486</v>
      </c>
      <c r="H45" s="60">
        <v>106330000</v>
      </c>
      <c r="I45" s="60">
        <v>106829085</v>
      </c>
      <c r="J45" s="60">
        <v>106829085</v>
      </c>
      <c r="K45" s="60">
        <v>111840994</v>
      </c>
      <c r="L45" s="60">
        <v>115257595</v>
      </c>
      <c r="M45" s="60">
        <v>121312203</v>
      </c>
      <c r="N45" s="60">
        <v>121312203</v>
      </c>
      <c r="O45" s="60"/>
      <c r="P45" s="60"/>
      <c r="Q45" s="60"/>
      <c r="R45" s="60"/>
      <c r="S45" s="60"/>
      <c r="T45" s="60"/>
      <c r="U45" s="60"/>
      <c r="V45" s="60"/>
      <c r="W45" s="60">
        <v>121312203</v>
      </c>
      <c r="X45" s="60">
        <v>58234500</v>
      </c>
      <c r="Y45" s="60">
        <v>63077703</v>
      </c>
      <c r="Z45" s="139">
        <v>108.32</v>
      </c>
      <c r="AA45" s="62">
        <v>116469000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103008334</v>
      </c>
      <c r="D48" s="217">
        <f>SUM(D45:D47)</f>
        <v>0</v>
      </c>
      <c r="E48" s="264">
        <f t="shared" si="7"/>
        <v>116469000</v>
      </c>
      <c r="F48" s="219">
        <f t="shared" si="7"/>
        <v>116469000</v>
      </c>
      <c r="G48" s="219">
        <f t="shared" si="7"/>
        <v>106568486</v>
      </c>
      <c r="H48" s="219">
        <f t="shared" si="7"/>
        <v>106330000</v>
      </c>
      <c r="I48" s="219">
        <f t="shared" si="7"/>
        <v>106829085</v>
      </c>
      <c r="J48" s="219">
        <f t="shared" si="7"/>
        <v>106829085</v>
      </c>
      <c r="K48" s="219">
        <f t="shared" si="7"/>
        <v>111840994</v>
      </c>
      <c r="L48" s="219">
        <f t="shared" si="7"/>
        <v>115257595</v>
      </c>
      <c r="M48" s="219">
        <f t="shared" si="7"/>
        <v>121312203</v>
      </c>
      <c r="N48" s="219">
        <f t="shared" si="7"/>
        <v>121312203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121312203</v>
      </c>
      <c r="X48" s="219">
        <f t="shared" si="7"/>
        <v>58234500</v>
      </c>
      <c r="Y48" s="219">
        <f t="shared" si="7"/>
        <v>63077703</v>
      </c>
      <c r="Z48" s="265">
        <f>+IF(X48&lt;&gt;0,+(Y48/X48)*100,0)</f>
        <v>108.31672462200241</v>
      </c>
      <c r="AA48" s="232">
        <f>SUM(AA45:AA47)</f>
        <v>116469000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12796667</v>
      </c>
      <c r="D6" s="155"/>
      <c r="E6" s="59">
        <v>12519552</v>
      </c>
      <c r="F6" s="60">
        <v>12519552</v>
      </c>
      <c r="G6" s="60">
        <v>1165920</v>
      </c>
      <c r="H6" s="60">
        <v>261137</v>
      </c>
      <c r="I6" s="60">
        <v>4592244</v>
      </c>
      <c r="J6" s="60">
        <v>6019301</v>
      </c>
      <c r="K6" s="60">
        <v>1232000</v>
      </c>
      <c r="L6" s="60">
        <v>735400</v>
      </c>
      <c r="M6" s="60">
        <v>895000</v>
      </c>
      <c r="N6" s="60">
        <v>2862400</v>
      </c>
      <c r="O6" s="60"/>
      <c r="P6" s="60"/>
      <c r="Q6" s="60"/>
      <c r="R6" s="60"/>
      <c r="S6" s="60"/>
      <c r="T6" s="60"/>
      <c r="U6" s="60"/>
      <c r="V6" s="60"/>
      <c r="W6" s="60">
        <v>8881701</v>
      </c>
      <c r="X6" s="60">
        <v>6259776</v>
      </c>
      <c r="Y6" s="60">
        <v>2621925</v>
      </c>
      <c r="Z6" s="140">
        <v>41.89</v>
      </c>
      <c r="AA6" s="62">
        <v>12519552</v>
      </c>
    </row>
    <row r="7" spans="1:27" ht="13.5">
      <c r="A7" s="249" t="s">
        <v>178</v>
      </c>
      <c r="B7" s="182"/>
      <c r="C7" s="155">
        <v>20645000</v>
      </c>
      <c r="D7" s="155"/>
      <c r="E7" s="59">
        <v>33874000</v>
      </c>
      <c r="F7" s="60">
        <v>33874000</v>
      </c>
      <c r="G7" s="60">
        <v>10700000</v>
      </c>
      <c r="H7" s="60">
        <v>1334000</v>
      </c>
      <c r="I7" s="60">
        <v>393000</v>
      </c>
      <c r="J7" s="60">
        <v>12427000</v>
      </c>
      <c r="K7" s="60">
        <v>2000000</v>
      </c>
      <c r="L7" s="60">
        <v>7388000</v>
      </c>
      <c r="M7" s="60">
        <v>2000000</v>
      </c>
      <c r="N7" s="60">
        <v>11388000</v>
      </c>
      <c r="O7" s="60"/>
      <c r="P7" s="60"/>
      <c r="Q7" s="60"/>
      <c r="R7" s="60"/>
      <c r="S7" s="60"/>
      <c r="T7" s="60"/>
      <c r="U7" s="60"/>
      <c r="V7" s="60"/>
      <c r="W7" s="60">
        <v>23815000</v>
      </c>
      <c r="X7" s="60">
        <v>26379000</v>
      </c>
      <c r="Y7" s="60">
        <v>-2564000</v>
      </c>
      <c r="Z7" s="140">
        <v>-9.72</v>
      </c>
      <c r="AA7" s="62">
        <v>33874000</v>
      </c>
    </row>
    <row r="8" spans="1:27" ht="13.5">
      <c r="A8" s="249" t="s">
        <v>179</v>
      </c>
      <c r="B8" s="182"/>
      <c r="C8" s="155">
        <v>10925000</v>
      </c>
      <c r="D8" s="155"/>
      <c r="E8" s="59">
        <v>11155998</v>
      </c>
      <c r="F8" s="60">
        <v>11155998</v>
      </c>
      <c r="G8" s="60">
        <v>4787000</v>
      </c>
      <c r="H8" s="60"/>
      <c r="I8" s="60"/>
      <c r="J8" s="60">
        <v>4787000</v>
      </c>
      <c r="K8" s="60"/>
      <c r="L8" s="60"/>
      <c r="M8" s="60">
        <v>3393000</v>
      </c>
      <c r="N8" s="60">
        <v>3393000</v>
      </c>
      <c r="O8" s="60"/>
      <c r="P8" s="60"/>
      <c r="Q8" s="60"/>
      <c r="R8" s="60"/>
      <c r="S8" s="60"/>
      <c r="T8" s="60"/>
      <c r="U8" s="60"/>
      <c r="V8" s="60"/>
      <c r="W8" s="60">
        <v>8180000</v>
      </c>
      <c r="X8" s="60">
        <v>7437332</v>
      </c>
      <c r="Y8" s="60">
        <v>742668</v>
      </c>
      <c r="Z8" s="140">
        <v>9.99</v>
      </c>
      <c r="AA8" s="62">
        <v>11155998</v>
      </c>
    </row>
    <row r="9" spans="1:27" ht="13.5">
      <c r="A9" s="249" t="s">
        <v>180</v>
      </c>
      <c r="B9" s="182"/>
      <c r="C9" s="155">
        <v>376773</v>
      </c>
      <c r="D9" s="155"/>
      <c r="E9" s="59"/>
      <c r="F9" s="60"/>
      <c r="G9" s="60">
        <v>9105</v>
      </c>
      <c r="H9" s="60">
        <v>29219</v>
      </c>
      <c r="I9" s="60">
        <v>46456</v>
      </c>
      <c r="J9" s="60">
        <v>84780</v>
      </c>
      <c r="K9" s="60">
        <v>15000</v>
      </c>
      <c r="L9" s="60">
        <v>6000</v>
      </c>
      <c r="M9" s="60">
        <v>17000</v>
      </c>
      <c r="N9" s="60">
        <v>38000</v>
      </c>
      <c r="O9" s="60"/>
      <c r="P9" s="60"/>
      <c r="Q9" s="60"/>
      <c r="R9" s="60"/>
      <c r="S9" s="60"/>
      <c r="T9" s="60"/>
      <c r="U9" s="60"/>
      <c r="V9" s="60"/>
      <c r="W9" s="60">
        <v>122780</v>
      </c>
      <c r="X9" s="60"/>
      <c r="Y9" s="60">
        <v>122780</v>
      </c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-36169924</v>
      </c>
      <c r="D12" s="155"/>
      <c r="E12" s="59">
        <v>-47335014</v>
      </c>
      <c r="F12" s="60">
        <v>-47335014</v>
      </c>
      <c r="G12" s="60">
        <v>-7706822</v>
      </c>
      <c r="H12" s="60">
        <v>-5278283</v>
      </c>
      <c r="I12" s="60">
        <v>-3180849</v>
      </c>
      <c r="J12" s="60">
        <v>-16165954</v>
      </c>
      <c r="K12" s="60">
        <v>-2894000</v>
      </c>
      <c r="L12" s="60">
        <v>-3078000</v>
      </c>
      <c r="M12" s="60">
        <v>-4958000</v>
      </c>
      <c r="N12" s="60">
        <v>-10930000</v>
      </c>
      <c r="O12" s="60"/>
      <c r="P12" s="60"/>
      <c r="Q12" s="60"/>
      <c r="R12" s="60"/>
      <c r="S12" s="60"/>
      <c r="T12" s="60"/>
      <c r="U12" s="60"/>
      <c r="V12" s="60"/>
      <c r="W12" s="60">
        <v>-27095954</v>
      </c>
      <c r="X12" s="60">
        <v>-24460392</v>
      </c>
      <c r="Y12" s="60">
        <v>-2635562</v>
      </c>
      <c r="Z12" s="140">
        <v>10.77</v>
      </c>
      <c r="AA12" s="62">
        <v>-47335014</v>
      </c>
    </row>
    <row r="13" spans="1:27" ht="13.5">
      <c r="A13" s="249" t="s">
        <v>40</v>
      </c>
      <c r="B13" s="182"/>
      <c r="C13" s="155">
        <v>-608966</v>
      </c>
      <c r="D13" s="155"/>
      <c r="E13" s="59">
        <v>-150000</v>
      </c>
      <c r="F13" s="60">
        <v>-150000</v>
      </c>
      <c r="G13" s="60">
        <v>-14806</v>
      </c>
      <c r="H13" s="60">
        <v>-7388</v>
      </c>
      <c r="I13" s="60">
        <v>-38516</v>
      </c>
      <c r="J13" s="60">
        <v>-60710</v>
      </c>
      <c r="K13" s="60">
        <v>-7000</v>
      </c>
      <c r="L13" s="60">
        <v>-6000</v>
      </c>
      <c r="M13" s="60">
        <v>-5000</v>
      </c>
      <c r="N13" s="60">
        <v>-18000</v>
      </c>
      <c r="O13" s="60"/>
      <c r="P13" s="60"/>
      <c r="Q13" s="60"/>
      <c r="R13" s="60"/>
      <c r="S13" s="60"/>
      <c r="T13" s="60"/>
      <c r="U13" s="60"/>
      <c r="V13" s="60"/>
      <c r="W13" s="60">
        <v>-78710</v>
      </c>
      <c r="X13" s="60">
        <v>-75000</v>
      </c>
      <c r="Y13" s="60">
        <v>-3710</v>
      </c>
      <c r="Z13" s="140">
        <v>4.95</v>
      </c>
      <c r="AA13" s="62">
        <v>-150000</v>
      </c>
    </row>
    <row r="14" spans="1:27" ht="13.5">
      <c r="A14" s="249" t="s">
        <v>42</v>
      </c>
      <c r="B14" s="182"/>
      <c r="C14" s="155"/>
      <c r="D14" s="155"/>
      <c r="E14" s="59">
        <v>-180000</v>
      </c>
      <c r="F14" s="60">
        <v>-180000</v>
      </c>
      <c r="G14" s="60"/>
      <c r="H14" s="60"/>
      <c r="I14" s="60"/>
      <c r="J14" s="60"/>
      <c r="K14" s="60">
        <v>-16000</v>
      </c>
      <c r="L14" s="60">
        <v>-16000</v>
      </c>
      <c r="M14" s="60">
        <v>-16000</v>
      </c>
      <c r="N14" s="60">
        <v>-48000</v>
      </c>
      <c r="O14" s="60"/>
      <c r="P14" s="60"/>
      <c r="Q14" s="60"/>
      <c r="R14" s="60"/>
      <c r="S14" s="60"/>
      <c r="T14" s="60"/>
      <c r="U14" s="60"/>
      <c r="V14" s="60"/>
      <c r="W14" s="60">
        <v>-48000</v>
      </c>
      <c r="X14" s="60">
        <v>-90000</v>
      </c>
      <c r="Y14" s="60">
        <v>42000</v>
      </c>
      <c r="Z14" s="140">
        <v>-46.67</v>
      </c>
      <c r="AA14" s="62">
        <v>-180000</v>
      </c>
    </row>
    <row r="15" spans="1:27" ht="13.5">
      <c r="A15" s="250" t="s">
        <v>184</v>
      </c>
      <c r="B15" s="251"/>
      <c r="C15" s="168">
        <f aca="true" t="shared" si="0" ref="C15:Y15">SUM(C6:C14)</f>
        <v>7964550</v>
      </c>
      <c r="D15" s="168">
        <f>SUM(D6:D14)</f>
        <v>0</v>
      </c>
      <c r="E15" s="72">
        <f t="shared" si="0"/>
        <v>9884536</v>
      </c>
      <c r="F15" s="73">
        <f t="shared" si="0"/>
        <v>9884536</v>
      </c>
      <c r="G15" s="73">
        <f t="shared" si="0"/>
        <v>8940397</v>
      </c>
      <c r="H15" s="73">
        <f t="shared" si="0"/>
        <v>-3661315</v>
      </c>
      <c r="I15" s="73">
        <f t="shared" si="0"/>
        <v>1812335</v>
      </c>
      <c r="J15" s="73">
        <f t="shared" si="0"/>
        <v>7091417</v>
      </c>
      <c r="K15" s="73">
        <f t="shared" si="0"/>
        <v>330000</v>
      </c>
      <c r="L15" s="73">
        <f t="shared" si="0"/>
        <v>5029400</v>
      </c>
      <c r="M15" s="73">
        <f t="shared" si="0"/>
        <v>1326000</v>
      </c>
      <c r="N15" s="73">
        <f t="shared" si="0"/>
        <v>6685400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13776817</v>
      </c>
      <c r="X15" s="73">
        <f t="shared" si="0"/>
        <v>15450716</v>
      </c>
      <c r="Y15" s="73">
        <f t="shared" si="0"/>
        <v>-1673899</v>
      </c>
      <c r="Z15" s="170">
        <f>+IF(X15&lt;&gt;0,+(Y15/X15)*100,0)</f>
        <v>-10.833795663579604</v>
      </c>
      <c r="AA15" s="74">
        <f>SUM(AA6:AA14)</f>
        <v>9884536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-8791333</v>
      </c>
      <c r="D19" s="155"/>
      <c r="E19" s="59">
        <v>2300000</v>
      </c>
      <c r="F19" s="60">
        <v>2300000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1500000</v>
      </c>
      <c r="Y19" s="159">
        <v>-1500000</v>
      </c>
      <c r="Z19" s="141">
        <v>-100</v>
      </c>
      <c r="AA19" s="225">
        <v>2300000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-5100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-1549908</v>
      </c>
      <c r="D24" s="155"/>
      <c r="E24" s="59">
        <v>-11556000</v>
      </c>
      <c r="F24" s="60">
        <v>-11556000</v>
      </c>
      <c r="G24" s="60">
        <v>-353322</v>
      </c>
      <c r="H24" s="60">
        <v>-283355</v>
      </c>
      <c r="I24" s="60">
        <v>-177140</v>
      </c>
      <c r="J24" s="60">
        <v>-813817</v>
      </c>
      <c r="K24" s="60">
        <v>-2616000</v>
      </c>
      <c r="L24" s="60">
        <v>-450000</v>
      </c>
      <c r="M24" s="60">
        <v>-4138000</v>
      </c>
      <c r="N24" s="60">
        <v>-7204000</v>
      </c>
      <c r="O24" s="60"/>
      <c r="P24" s="60"/>
      <c r="Q24" s="60"/>
      <c r="R24" s="60"/>
      <c r="S24" s="60"/>
      <c r="T24" s="60"/>
      <c r="U24" s="60"/>
      <c r="V24" s="60"/>
      <c r="W24" s="60">
        <v>-8017817</v>
      </c>
      <c r="X24" s="60">
        <v>-5778000</v>
      </c>
      <c r="Y24" s="60">
        <v>-2239817</v>
      </c>
      <c r="Z24" s="140">
        <v>38.76</v>
      </c>
      <c r="AA24" s="62">
        <v>-11556000</v>
      </c>
    </row>
    <row r="25" spans="1:27" ht="13.5">
      <c r="A25" s="250" t="s">
        <v>191</v>
      </c>
      <c r="B25" s="251"/>
      <c r="C25" s="168">
        <f aca="true" t="shared" si="1" ref="C25:Y25">SUM(C19:C24)</f>
        <v>-10346341</v>
      </c>
      <c r="D25" s="168">
        <f>SUM(D19:D24)</f>
        <v>0</v>
      </c>
      <c r="E25" s="72">
        <f t="shared" si="1"/>
        <v>-9256000</v>
      </c>
      <c r="F25" s="73">
        <f t="shared" si="1"/>
        <v>-9256000</v>
      </c>
      <c r="G25" s="73">
        <f t="shared" si="1"/>
        <v>-353322</v>
      </c>
      <c r="H25" s="73">
        <f t="shared" si="1"/>
        <v>-283355</v>
      </c>
      <c r="I25" s="73">
        <f t="shared" si="1"/>
        <v>-177140</v>
      </c>
      <c r="J25" s="73">
        <f t="shared" si="1"/>
        <v>-813817</v>
      </c>
      <c r="K25" s="73">
        <f t="shared" si="1"/>
        <v>-2616000</v>
      </c>
      <c r="L25" s="73">
        <f t="shared" si="1"/>
        <v>-450000</v>
      </c>
      <c r="M25" s="73">
        <f t="shared" si="1"/>
        <v>-4138000</v>
      </c>
      <c r="N25" s="73">
        <f t="shared" si="1"/>
        <v>-7204000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-8017817</v>
      </c>
      <c r="X25" s="73">
        <f t="shared" si="1"/>
        <v>-4278000</v>
      </c>
      <c r="Y25" s="73">
        <f t="shared" si="1"/>
        <v>-3739817</v>
      </c>
      <c r="Z25" s="170">
        <f>+IF(X25&lt;&gt;0,+(Y25/X25)*100,0)</f>
        <v>87.41975222066387</v>
      </c>
      <c r="AA25" s="74">
        <f>SUM(AA19:AA24)</f>
        <v>-9256000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434384</v>
      </c>
      <c r="D33" s="155"/>
      <c r="E33" s="59">
        <v>-500004</v>
      </c>
      <c r="F33" s="60">
        <v>-500004</v>
      </c>
      <c r="G33" s="60">
        <v>-45735</v>
      </c>
      <c r="H33" s="60">
        <v>-45826</v>
      </c>
      <c r="I33" s="60">
        <v>-45826</v>
      </c>
      <c r="J33" s="60">
        <v>-137387</v>
      </c>
      <c r="K33" s="60">
        <v>-46000</v>
      </c>
      <c r="L33" s="60">
        <v>-46000</v>
      </c>
      <c r="M33" s="60">
        <v>-46000</v>
      </c>
      <c r="N33" s="60">
        <v>-138000</v>
      </c>
      <c r="O33" s="60"/>
      <c r="P33" s="60"/>
      <c r="Q33" s="60"/>
      <c r="R33" s="60"/>
      <c r="S33" s="60"/>
      <c r="T33" s="60"/>
      <c r="U33" s="60"/>
      <c r="V33" s="60"/>
      <c r="W33" s="60">
        <v>-275387</v>
      </c>
      <c r="X33" s="60">
        <v>-250002</v>
      </c>
      <c r="Y33" s="60">
        <v>-25385</v>
      </c>
      <c r="Z33" s="140">
        <v>10.15</v>
      </c>
      <c r="AA33" s="62">
        <v>-500004</v>
      </c>
    </row>
    <row r="34" spans="1:27" ht="13.5">
      <c r="A34" s="250" t="s">
        <v>197</v>
      </c>
      <c r="B34" s="251"/>
      <c r="C34" s="168">
        <f aca="true" t="shared" si="2" ref="C34:Y34">SUM(C29:C33)</f>
        <v>434384</v>
      </c>
      <c r="D34" s="168">
        <f>SUM(D29:D33)</f>
        <v>0</v>
      </c>
      <c r="E34" s="72">
        <f t="shared" si="2"/>
        <v>-500004</v>
      </c>
      <c r="F34" s="73">
        <f t="shared" si="2"/>
        <v>-500004</v>
      </c>
      <c r="G34" s="73">
        <f t="shared" si="2"/>
        <v>-45735</v>
      </c>
      <c r="H34" s="73">
        <f t="shared" si="2"/>
        <v>-45826</v>
      </c>
      <c r="I34" s="73">
        <f t="shared" si="2"/>
        <v>-45826</v>
      </c>
      <c r="J34" s="73">
        <f t="shared" si="2"/>
        <v>-137387</v>
      </c>
      <c r="K34" s="73">
        <f t="shared" si="2"/>
        <v>-46000</v>
      </c>
      <c r="L34" s="73">
        <f t="shared" si="2"/>
        <v>-46000</v>
      </c>
      <c r="M34" s="73">
        <f t="shared" si="2"/>
        <v>-46000</v>
      </c>
      <c r="N34" s="73">
        <f t="shared" si="2"/>
        <v>-138000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-275387</v>
      </c>
      <c r="X34" s="73">
        <f t="shared" si="2"/>
        <v>-250002</v>
      </c>
      <c r="Y34" s="73">
        <f t="shared" si="2"/>
        <v>-25385</v>
      </c>
      <c r="Z34" s="170">
        <f>+IF(X34&lt;&gt;0,+(Y34/X34)*100,0)</f>
        <v>10.153918768649852</v>
      </c>
      <c r="AA34" s="74">
        <f>SUM(AA29:AA33)</f>
        <v>-500004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-1947407</v>
      </c>
      <c r="D36" s="153">
        <f>+D15+D25+D34</f>
        <v>0</v>
      </c>
      <c r="E36" s="99">
        <f t="shared" si="3"/>
        <v>128532</v>
      </c>
      <c r="F36" s="100">
        <f t="shared" si="3"/>
        <v>128532</v>
      </c>
      <c r="G36" s="100">
        <f t="shared" si="3"/>
        <v>8541340</v>
      </c>
      <c r="H36" s="100">
        <f t="shared" si="3"/>
        <v>-3990496</v>
      </c>
      <c r="I36" s="100">
        <f t="shared" si="3"/>
        <v>1589369</v>
      </c>
      <c r="J36" s="100">
        <f t="shared" si="3"/>
        <v>6140213</v>
      </c>
      <c r="K36" s="100">
        <f t="shared" si="3"/>
        <v>-2332000</v>
      </c>
      <c r="L36" s="100">
        <f t="shared" si="3"/>
        <v>4533400</v>
      </c>
      <c r="M36" s="100">
        <f t="shared" si="3"/>
        <v>-2858000</v>
      </c>
      <c r="N36" s="100">
        <f t="shared" si="3"/>
        <v>-656600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5483613</v>
      </c>
      <c r="X36" s="100">
        <f t="shared" si="3"/>
        <v>10922714</v>
      </c>
      <c r="Y36" s="100">
        <f t="shared" si="3"/>
        <v>-5439101</v>
      </c>
      <c r="Z36" s="137">
        <f>+IF(X36&lt;&gt;0,+(Y36/X36)*100,0)</f>
        <v>-49.79624111736332</v>
      </c>
      <c r="AA36" s="102">
        <f>+AA15+AA25+AA34</f>
        <v>128532</v>
      </c>
    </row>
    <row r="37" spans="1:27" ht="13.5">
      <c r="A37" s="249" t="s">
        <v>199</v>
      </c>
      <c r="B37" s="182"/>
      <c r="C37" s="153">
        <v>592873</v>
      </c>
      <c r="D37" s="153"/>
      <c r="E37" s="99">
        <v>1473000</v>
      </c>
      <c r="F37" s="100">
        <v>1473000</v>
      </c>
      <c r="G37" s="100">
        <v>-1912628</v>
      </c>
      <c r="H37" s="100">
        <v>6628712</v>
      </c>
      <c r="I37" s="100">
        <v>2638216</v>
      </c>
      <c r="J37" s="100">
        <v>-1912628</v>
      </c>
      <c r="K37" s="100">
        <v>4227585</v>
      </c>
      <c r="L37" s="100">
        <v>1895585</v>
      </c>
      <c r="M37" s="100">
        <v>6428985</v>
      </c>
      <c r="N37" s="100">
        <v>4227585</v>
      </c>
      <c r="O37" s="100"/>
      <c r="P37" s="100"/>
      <c r="Q37" s="100"/>
      <c r="R37" s="100"/>
      <c r="S37" s="100"/>
      <c r="T37" s="100"/>
      <c r="U37" s="100"/>
      <c r="V37" s="100"/>
      <c r="W37" s="100">
        <v>-1912628</v>
      </c>
      <c r="X37" s="100">
        <v>1473000</v>
      </c>
      <c r="Y37" s="100">
        <v>-3385628</v>
      </c>
      <c r="Z37" s="137">
        <v>-229.85</v>
      </c>
      <c r="AA37" s="102">
        <v>1473000</v>
      </c>
    </row>
    <row r="38" spans="1:27" ht="13.5">
      <c r="A38" s="269" t="s">
        <v>200</v>
      </c>
      <c r="B38" s="256"/>
      <c r="C38" s="257">
        <v>-1354534</v>
      </c>
      <c r="D38" s="257"/>
      <c r="E38" s="258">
        <v>1601532</v>
      </c>
      <c r="F38" s="259">
        <v>1601532</v>
      </c>
      <c r="G38" s="259">
        <v>6628712</v>
      </c>
      <c r="H38" s="259">
        <v>2638216</v>
      </c>
      <c r="I38" s="259">
        <v>4227585</v>
      </c>
      <c r="J38" s="259">
        <v>4227585</v>
      </c>
      <c r="K38" s="259">
        <v>1895585</v>
      </c>
      <c r="L38" s="259">
        <v>6428985</v>
      </c>
      <c r="M38" s="259">
        <v>3570985</v>
      </c>
      <c r="N38" s="259">
        <v>3570985</v>
      </c>
      <c r="O38" s="259"/>
      <c r="P38" s="259"/>
      <c r="Q38" s="259"/>
      <c r="R38" s="259"/>
      <c r="S38" s="259"/>
      <c r="T38" s="259"/>
      <c r="U38" s="259"/>
      <c r="V38" s="259"/>
      <c r="W38" s="259">
        <v>3570985</v>
      </c>
      <c r="X38" s="259">
        <v>12395714</v>
      </c>
      <c r="Y38" s="259">
        <v>-8824729</v>
      </c>
      <c r="Z38" s="260">
        <v>-71.19</v>
      </c>
      <c r="AA38" s="261">
        <v>1601532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8738757</v>
      </c>
      <c r="D5" s="200">
        <f t="shared" si="0"/>
        <v>0</v>
      </c>
      <c r="E5" s="106">
        <f t="shared" si="0"/>
        <v>6694000</v>
      </c>
      <c r="F5" s="106">
        <f t="shared" si="0"/>
        <v>6694000</v>
      </c>
      <c r="G5" s="106">
        <f t="shared" si="0"/>
        <v>353322</v>
      </c>
      <c r="H5" s="106">
        <f t="shared" si="0"/>
        <v>283355</v>
      </c>
      <c r="I5" s="106">
        <f t="shared" si="0"/>
        <v>177140</v>
      </c>
      <c r="J5" s="106">
        <f t="shared" si="0"/>
        <v>813817</v>
      </c>
      <c r="K5" s="106">
        <f t="shared" si="0"/>
        <v>2929651</v>
      </c>
      <c r="L5" s="106">
        <f t="shared" si="0"/>
        <v>1406945</v>
      </c>
      <c r="M5" s="106">
        <f t="shared" si="0"/>
        <v>2487674</v>
      </c>
      <c r="N5" s="106">
        <f t="shared" si="0"/>
        <v>6824270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7638087</v>
      </c>
      <c r="X5" s="106">
        <f t="shared" si="0"/>
        <v>3347000</v>
      </c>
      <c r="Y5" s="106">
        <f t="shared" si="0"/>
        <v>4291087</v>
      </c>
      <c r="Z5" s="201">
        <f>+IF(X5&lt;&gt;0,+(Y5/X5)*100,0)</f>
        <v>128.2069614580221</v>
      </c>
      <c r="AA5" s="199">
        <f>SUM(AA11:AA18)</f>
        <v>6694000</v>
      </c>
    </row>
    <row r="6" spans="1:27" ht="13.5">
      <c r="A6" s="291" t="s">
        <v>204</v>
      </c>
      <c r="B6" s="142"/>
      <c r="C6" s="62">
        <v>8315502</v>
      </c>
      <c r="D6" s="156"/>
      <c r="E6" s="60"/>
      <c r="F6" s="60"/>
      <c r="G6" s="60">
        <v>353322</v>
      </c>
      <c r="H6" s="60">
        <v>283355</v>
      </c>
      <c r="I6" s="60">
        <v>177140</v>
      </c>
      <c r="J6" s="60">
        <v>813817</v>
      </c>
      <c r="K6" s="60">
        <v>2929651</v>
      </c>
      <c r="L6" s="60">
        <v>1406945</v>
      </c>
      <c r="M6" s="60">
        <v>2487674</v>
      </c>
      <c r="N6" s="60">
        <v>6824270</v>
      </c>
      <c r="O6" s="60"/>
      <c r="P6" s="60"/>
      <c r="Q6" s="60"/>
      <c r="R6" s="60"/>
      <c r="S6" s="60"/>
      <c r="T6" s="60"/>
      <c r="U6" s="60"/>
      <c r="V6" s="60"/>
      <c r="W6" s="60">
        <v>7638087</v>
      </c>
      <c r="X6" s="60"/>
      <c r="Y6" s="60">
        <v>7638087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6394000</v>
      </c>
      <c r="F10" s="60">
        <v>6394000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3197000</v>
      </c>
      <c r="Y10" s="60">
        <v>-3197000</v>
      </c>
      <c r="Z10" s="140">
        <v>-100</v>
      </c>
      <c r="AA10" s="155">
        <v>6394000</v>
      </c>
    </row>
    <row r="11" spans="1:27" ht="13.5">
      <c r="A11" s="292" t="s">
        <v>209</v>
      </c>
      <c r="B11" s="142"/>
      <c r="C11" s="293">
        <f aca="true" t="shared" si="1" ref="C11:Y11">SUM(C6:C10)</f>
        <v>8315502</v>
      </c>
      <c r="D11" s="294">
        <f t="shared" si="1"/>
        <v>0</v>
      </c>
      <c r="E11" s="295">
        <f t="shared" si="1"/>
        <v>6394000</v>
      </c>
      <c r="F11" s="295">
        <f t="shared" si="1"/>
        <v>6394000</v>
      </c>
      <c r="G11" s="295">
        <f t="shared" si="1"/>
        <v>353322</v>
      </c>
      <c r="H11" s="295">
        <f t="shared" si="1"/>
        <v>283355</v>
      </c>
      <c r="I11" s="295">
        <f t="shared" si="1"/>
        <v>177140</v>
      </c>
      <c r="J11" s="295">
        <f t="shared" si="1"/>
        <v>813817</v>
      </c>
      <c r="K11" s="295">
        <f t="shared" si="1"/>
        <v>2929651</v>
      </c>
      <c r="L11" s="295">
        <f t="shared" si="1"/>
        <v>1406945</v>
      </c>
      <c r="M11" s="295">
        <f t="shared" si="1"/>
        <v>2487674</v>
      </c>
      <c r="N11" s="295">
        <f t="shared" si="1"/>
        <v>6824270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7638087</v>
      </c>
      <c r="X11" s="295">
        <f t="shared" si="1"/>
        <v>3197000</v>
      </c>
      <c r="Y11" s="295">
        <f t="shared" si="1"/>
        <v>4441087</v>
      </c>
      <c r="Z11" s="296">
        <f>+IF(X11&lt;&gt;0,+(Y11/X11)*100,0)</f>
        <v>138.91420081326243</v>
      </c>
      <c r="AA11" s="297">
        <f>SUM(AA6:AA10)</f>
        <v>6394000</v>
      </c>
    </row>
    <row r="12" spans="1:27" ht="13.5">
      <c r="A12" s="298" t="s">
        <v>210</v>
      </c>
      <c r="B12" s="136"/>
      <c r="C12" s="62">
        <v>280031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22246</v>
      </c>
      <c r="D15" s="156"/>
      <c r="E15" s="60">
        <v>300000</v>
      </c>
      <c r="F15" s="60">
        <v>300000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150000</v>
      </c>
      <c r="Y15" s="60">
        <v>-150000</v>
      </c>
      <c r="Z15" s="140">
        <v>-100</v>
      </c>
      <c r="AA15" s="155">
        <v>300000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120978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4862000</v>
      </c>
      <c r="F20" s="100">
        <f t="shared" si="2"/>
        <v>4862000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2431000</v>
      </c>
      <c r="Y20" s="100">
        <f t="shared" si="2"/>
        <v>-2431000</v>
      </c>
      <c r="Z20" s="137">
        <f>+IF(X20&lt;&gt;0,+(Y20/X20)*100,0)</f>
        <v>-100</v>
      </c>
      <c r="AA20" s="153">
        <f>SUM(AA26:AA33)</f>
        <v>4862000</v>
      </c>
    </row>
    <row r="21" spans="1:27" ht="13.5">
      <c r="A21" s="291" t="s">
        <v>204</v>
      </c>
      <c r="B21" s="142"/>
      <c r="C21" s="62"/>
      <c r="D21" s="156"/>
      <c r="E21" s="60">
        <v>4862000</v>
      </c>
      <c r="F21" s="60">
        <v>4862000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2431000</v>
      </c>
      <c r="Y21" s="60">
        <v>-2431000</v>
      </c>
      <c r="Z21" s="140">
        <v>-100</v>
      </c>
      <c r="AA21" s="155">
        <v>4862000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4862000</v>
      </c>
      <c r="F26" s="295">
        <f t="shared" si="3"/>
        <v>4862000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2431000</v>
      </c>
      <c r="Y26" s="295">
        <f t="shared" si="3"/>
        <v>-2431000</v>
      </c>
      <c r="Z26" s="296">
        <f>+IF(X26&lt;&gt;0,+(Y26/X26)*100,0)</f>
        <v>-100</v>
      </c>
      <c r="AA26" s="297">
        <f>SUM(AA21:AA25)</f>
        <v>4862000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8315502</v>
      </c>
      <c r="D36" s="156">
        <f t="shared" si="4"/>
        <v>0</v>
      </c>
      <c r="E36" s="60">
        <f t="shared" si="4"/>
        <v>4862000</v>
      </c>
      <c r="F36" s="60">
        <f t="shared" si="4"/>
        <v>4862000</v>
      </c>
      <c r="G36" s="60">
        <f t="shared" si="4"/>
        <v>353322</v>
      </c>
      <c r="H36" s="60">
        <f t="shared" si="4"/>
        <v>283355</v>
      </c>
      <c r="I36" s="60">
        <f t="shared" si="4"/>
        <v>177140</v>
      </c>
      <c r="J36" s="60">
        <f t="shared" si="4"/>
        <v>813817</v>
      </c>
      <c r="K36" s="60">
        <f t="shared" si="4"/>
        <v>2929651</v>
      </c>
      <c r="L36" s="60">
        <f t="shared" si="4"/>
        <v>1406945</v>
      </c>
      <c r="M36" s="60">
        <f t="shared" si="4"/>
        <v>2487674</v>
      </c>
      <c r="N36" s="60">
        <f t="shared" si="4"/>
        <v>6824270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7638087</v>
      </c>
      <c r="X36" s="60">
        <f t="shared" si="4"/>
        <v>2431000</v>
      </c>
      <c r="Y36" s="60">
        <f t="shared" si="4"/>
        <v>5207087</v>
      </c>
      <c r="Z36" s="140">
        <f aca="true" t="shared" si="5" ref="Z36:Z49">+IF(X36&lt;&gt;0,+(Y36/X36)*100,0)</f>
        <v>214.19526943644593</v>
      </c>
      <c r="AA36" s="155">
        <f>AA6+AA21</f>
        <v>4862000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6394000</v>
      </c>
      <c r="F40" s="60">
        <f t="shared" si="4"/>
        <v>6394000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3197000</v>
      </c>
      <c r="Y40" s="60">
        <f t="shared" si="4"/>
        <v>-3197000</v>
      </c>
      <c r="Z40" s="140">
        <f t="shared" si="5"/>
        <v>-100</v>
      </c>
      <c r="AA40" s="155">
        <f>AA10+AA25</f>
        <v>6394000</v>
      </c>
    </row>
    <row r="41" spans="1:27" ht="13.5">
      <c r="A41" s="292" t="s">
        <v>209</v>
      </c>
      <c r="B41" s="142"/>
      <c r="C41" s="293">
        <f aca="true" t="shared" si="6" ref="C41:Y41">SUM(C36:C40)</f>
        <v>8315502</v>
      </c>
      <c r="D41" s="294">
        <f t="shared" si="6"/>
        <v>0</v>
      </c>
      <c r="E41" s="295">
        <f t="shared" si="6"/>
        <v>11256000</v>
      </c>
      <c r="F41" s="295">
        <f t="shared" si="6"/>
        <v>11256000</v>
      </c>
      <c r="G41" s="295">
        <f t="shared" si="6"/>
        <v>353322</v>
      </c>
      <c r="H41" s="295">
        <f t="shared" si="6"/>
        <v>283355</v>
      </c>
      <c r="I41" s="295">
        <f t="shared" si="6"/>
        <v>177140</v>
      </c>
      <c r="J41" s="295">
        <f t="shared" si="6"/>
        <v>813817</v>
      </c>
      <c r="K41" s="295">
        <f t="shared" si="6"/>
        <v>2929651</v>
      </c>
      <c r="L41" s="295">
        <f t="shared" si="6"/>
        <v>1406945</v>
      </c>
      <c r="M41" s="295">
        <f t="shared" si="6"/>
        <v>2487674</v>
      </c>
      <c r="N41" s="295">
        <f t="shared" si="6"/>
        <v>6824270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7638087</v>
      </c>
      <c r="X41" s="295">
        <f t="shared" si="6"/>
        <v>5628000</v>
      </c>
      <c r="Y41" s="295">
        <f t="shared" si="6"/>
        <v>2010087</v>
      </c>
      <c r="Z41" s="296">
        <f t="shared" si="5"/>
        <v>35.7158315565032</v>
      </c>
      <c r="AA41" s="297">
        <f>SUM(AA36:AA40)</f>
        <v>11256000</v>
      </c>
    </row>
    <row r="42" spans="1:27" ht="13.5">
      <c r="A42" s="298" t="s">
        <v>210</v>
      </c>
      <c r="B42" s="136"/>
      <c r="C42" s="95">
        <f aca="true" t="shared" si="7" ref="C42:Y48">C12+C27</f>
        <v>280031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22246</v>
      </c>
      <c r="D45" s="129">
        <f t="shared" si="7"/>
        <v>0</v>
      </c>
      <c r="E45" s="54">
        <f t="shared" si="7"/>
        <v>300000</v>
      </c>
      <c r="F45" s="54">
        <f t="shared" si="7"/>
        <v>300000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150000</v>
      </c>
      <c r="Y45" s="54">
        <f t="shared" si="7"/>
        <v>-150000</v>
      </c>
      <c r="Z45" s="184">
        <f t="shared" si="5"/>
        <v>-100</v>
      </c>
      <c r="AA45" s="130">
        <f t="shared" si="8"/>
        <v>300000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120978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8738757</v>
      </c>
      <c r="D49" s="218">
        <f t="shared" si="9"/>
        <v>0</v>
      </c>
      <c r="E49" s="220">
        <f t="shared" si="9"/>
        <v>11556000</v>
      </c>
      <c r="F49" s="220">
        <f t="shared" si="9"/>
        <v>11556000</v>
      </c>
      <c r="G49" s="220">
        <f t="shared" si="9"/>
        <v>353322</v>
      </c>
      <c r="H49" s="220">
        <f t="shared" si="9"/>
        <v>283355</v>
      </c>
      <c r="I49" s="220">
        <f t="shared" si="9"/>
        <v>177140</v>
      </c>
      <c r="J49" s="220">
        <f t="shared" si="9"/>
        <v>813817</v>
      </c>
      <c r="K49" s="220">
        <f t="shared" si="9"/>
        <v>2929651</v>
      </c>
      <c r="L49" s="220">
        <f t="shared" si="9"/>
        <v>1406945</v>
      </c>
      <c r="M49" s="220">
        <f t="shared" si="9"/>
        <v>2487674</v>
      </c>
      <c r="N49" s="220">
        <f t="shared" si="9"/>
        <v>6824270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7638087</v>
      </c>
      <c r="X49" s="220">
        <f t="shared" si="9"/>
        <v>5778000</v>
      </c>
      <c r="Y49" s="220">
        <f t="shared" si="9"/>
        <v>1860087</v>
      </c>
      <c r="Z49" s="221">
        <f t="shared" si="5"/>
        <v>32.19257528556594</v>
      </c>
      <c r="AA49" s="222">
        <f>SUM(AA41:AA48)</f>
        <v>11556000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3700000</v>
      </c>
      <c r="F51" s="54">
        <f t="shared" si="10"/>
        <v>3700000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1850000</v>
      </c>
      <c r="Y51" s="54">
        <f t="shared" si="10"/>
        <v>-1850000</v>
      </c>
      <c r="Z51" s="184">
        <f>+IF(X51&lt;&gt;0,+(Y51/X51)*100,0)</f>
        <v>-100</v>
      </c>
      <c r="AA51" s="130">
        <f>SUM(AA57:AA61)</f>
        <v>3700000</v>
      </c>
    </row>
    <row r="52" spans="1:27" ht="13.5">
      <c r="A52" s="310" t="s">
        <v>204</v>
      </c>
      <c r="B52" s="142"/>
      <c r="C52" s="62"/>
      <c r="D52" s="156"/>
      <c r="E52" s="60">
        <v>600000</v>
      </c>
      <c r="F52" s="60">
        <v>600000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300000</v>
      </c>
      <c r="Y52" s="60">
        <v>-300000</v>
      </c>
      <c r="Z52" s="140">
        <v>-100</v>
      </c>
      <c r="AA52" s="155">
        <v>600000</v>
      </c>
    </row>
    <row r="53" spans="1:27" ht="13.5">
      <c r="A53" s="310" t="s">
        <v>205</v>
      </c>
      <c r="B53" s="142"/>
      <c r="C53" s="62"/>
      <c r="D53" s="156"/>
      <c r="E53" s="60">
        <v>500000</v>
      </c>
      <c r="F53" s="60">
        <v>500000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250000</v>
      </c>
      <c r="Y53" s="60">
        <v>-250000</v>
      </c>
      <c r="Z53" s="140">
        <v>-100</v>
      </c>
      <c r="AA53" s="155">
        <v>500000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550000</v>
      </c>
      <c r="F56" s="60">
        <v>550000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275000</v>
      </c>
      <c r="Y56" s="60">
        <v>-275000</v>
      </c>
      <c r="Z56" s="140">
        <v>-100</v>
      </c>
      <c r="AA56" s="155">
        <v>550000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1650000</v>
      </c>
      <c r="F57" s="295">
        <f t="shared" si="11"/>
        <v>1650000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825000</v>
      </c>
      <c r="Y57" s="295">
        <f t="shared" si="11"/>
        <v>-825000</v>
      </c>
      <c r="Z57" s="296">
        <f>+IF(X57&lt;&gt;0,+(Y57/X57)*100,0)</f>
        <v>-100</v>
      </c>
      <c r="AA57" s="297">
        <f>SUM(AA52:AA56)</f>
        <v>1650000</v>
      </c>
    </row>
    <row r="58" spans="1:27" ht="13.5">
      <c r="A58" s="311" t="s">
        <v>210</v>
      </c>
      <c r="B58" s="136"/>
      <c r="C58" s="62"/>
      <c r="D58" s="156"/>
      <c r="E58" s="60">
        <v>650000</v>
      </c>
      <c r="F58" s="60">
        <v>650000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325000</v>
      </c>
      <c r="Y58" s="60">
        <v>-325000</v>
      </c>
      <c r="Z58" s="140">
        <v>-100</v>
      </c>
      <c r="AA58" s="155">
        <v>650000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1400000</v>
      </c>
      <c r="F61" s="60">
        <v>1400000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700000</v>
      </c>
      <c r="Y61" s="60">
        <v>-700000</v>
      </c>
      <c r="Z61" s="140">
        <v>-100</v>
      </c>
      <c r="AA61" s="155">
        <v>1400000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300000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1000000</v>
      </c>
      <c r="F66" s="275"/>
      <c r="G66" s="275">
        <v>97165</v>
      </c>
      <c r="H66" s="275">
        <v>218229</v>
      </c>
      <c r="I66" s="275">
        <v>64830</v>
      </c>
      <c r="J66" s="275">
        <v>380224</v>
      </c>
      <c r="K66" s="275">
        <v>81440</v>
      </c>
      <c r="L66" s="275">
        <v>184113</v>
      </c>
      <c r="M66" s="275">
        <v>82524</v>
      </c>
      <c r="N66" s="275">
        <v>348077</v>
      </c>
      <c r="O66" s="275"/>
      <c r="P66" s="275"/>
      <c r="Q66" s="275"/>
      <c r="R66" s="275"/>
      <c r="S66" s="275"/>
      <c r="T66" s="275"/>
      <c r="U66" s="275"/>
      <c r="V66" s="275"/>
      <c r="W66" s="275">
        <v>728301</v>
      </c>
      <c r="X66" s="275"/>
      <c r="Y66" s="275">
        <v>728301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1000000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1400000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3700000</v>
      </c>
      <c r="F69" s="220">
        <f t="shared" si="12"/>
        <v>0</v>
      </c>
      <c r="G69" s="220">
        <f t="shared" si="12"/>
        <v>97165</v>
      </c>
      <c r="H69" s="220">
        <f t="shared" si="12"/>
        <v>218229</v>
      </c>
      <c r="I69" s="220">
        <f t="shared" si="12"/>
        <v>64830</v>
      </c>
      <c r="J69" s="220">
        <f t="shared" si="12"/>
        <v>380224</v>
      </c>
      <c r="K69" s="220">
        <f t="shared" si="12"/>
        <v>81440</v>
      </c>
      <c r="L69" s="220">
        <f t="shared" si="12"/>
        <v>184113</v>
      </c>
      <c r="M69" s="220">
        <f t="shared" si="12"/>
        <v>82524</v>
      </c>
      <c r="N69" s="220">
        <f t="shared" si="12"/>
        <v>348077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728301</v>
      </c>
      <c r="X69" s="220">
        <f t="shared" si="12"/>
        <v>0</v>
      </c>
      <c r="Y69" s="220">
        <f t="shared" si="12"/>
        <v>728301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8315502</v>
      </c>
      <c r="D5" s="344">
        <f t="shared" si="0"/>
        <v>0</v>
      </c>
      <c r="E5" s="343">
        <f t="shared" si="0"/>
        <v>6394000</v>
      </c>
      <c r="F5" s="345">
        <f t="shared" si="0"/>
        <v>6394000</v>
      </c>
      <c r="G5" s="345">
        <f t="shared" si="0"/>
        <v>353322</v>
      </c>
      <c r="H5" s="343">
        <f t="shared" si="0"/>
        <v>283355</v>
      </c>
      <c r="I5" s="343">
        <f t="shared" si="0"/>
        <v>177140</v>
      </c>
      <c r="J5" s="345">
        <f t="shared" si="0"/>
        <v>813817</v>
      </c>
      <c r="K5" s="345">
        <f t="shared" si="0"/>
        <v>2929651</v>
      </c>
      <c r="L5" s="343">
        <f t="shared" si="0"/>
        <v>1406945</v>
      </c>
      <c r="M5" s="343">
        <f t="shared" si="0"/>
        <v>2487674</v>
      </c>
      <c r="N5" s="345">
        <f t="shared" si="0"/>
        <v>6824270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7638087</v>
      </c>
      <c r="X5" s="343">
        <f t="shared" si="0"/>
        <v>3197000</v>
      </c>
      <c r="Y5" s="345">
        <f t="shared" si="0"/>
        <v>4441087</v>
      </c>
      <c r="Z5" s="346">
        <f>+IF(X5&lt;&gt;0,+(Y5/X5)*100,0)</f>
        <v>138.91420081326243</v>
      </c>
      <c r="AA5" s="347">
        <f>+AA6+AA8+AA11+AA13+AA15</f>
        <v>6394000</v>
      </c>
    </row>
    <row r="6" spans="1:27" ht="13.5">
      <c r="A6" s="348" t="s">
        <v>204</v>
      </c>
      <c r="B6" s="142"/>
      <c r="C6" s="60">
        <f>+C7</f>
        <v>8315502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353322</v>
      </c>
      <c r="H6" s="60">
        <f t="shared" si="1"/>
        <v>283355</v>
      </c>
      <c r="I6" s="60">
        <f t="shared" si="1"/>
        <v>177140</v>
      </c>
      <c r="J6" s="59">
        <f t="shared" si="1"/>
        <v>813817</v>
      </c>
      <c r="K6" s="59">
        <f t="shared" si="1"/>
        <v>2929651</v>
      </c>
      <c r="L6" s="60">
        <f t="shared" si="1"/>
        <v>1406945</v>
      </c>
      <c r="M6" s="60">
        <f t="shared" si="1"/>
        <v>2487674</v>
      </c>
      <c r="N6" s="59">
        <f t="shared" si="1"/>
        <v>6824270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7638087</v>
      </c>
      <c r="X6" s="60">
        <f t="shared" si="1"/>
        <v>0</v>
      </c>
      <c r="Y6" s="59">
        <f t="shared" si="1"/>
        <v>7638087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8315502</v>
      </c>
      <c r="D7" s="327"/>
      <c r="E7" s="60"/>
      <c r="F7" s="59"/>
      <c r="G7" s="59">
        <v>353322</v>
      </c>
      <c r="H7" s="60">
        <v>283355</v>
      </c>
      <c r="I7" s="60">
        <v>177140</v>
      </c>
      <c r="J7" s="59">
        <v>813817</v>
      </c>
      <c r="K7" s="59">
        <v>2929651</v>
      </c>
      <c r="L7" s="60">
        <v>1406945</v>
      </c>
      <c r="M7" s="60">
        <v>2487674</v>
      </c>
      <c r="N7" s="59">
        <v>6824270</v>
      </c>
      <c r="O7" s="59"/>
      <c r="P7" s="60"/>
      <c r="Q7" s="60"/>
      <c r="R7" s="59"/>
      <c r="S7" s="59"/>
      <c r="T7" s="60"/>
      <c r="U7" s="60"/>
      <c r="V7" s="59"/>
      <c r="W7" s="59">
        <v>7638087</v>
      </c>
      <c r="X7" s="60"/>
      <c r="Y7" s="59">
        <v>7638087</v>
      </c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6394000</v>
      </c>
      <c r="F15" s="59">
        <f t="shared" si="5"/>
        <v>6394000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3197000</v>
      </c>
      <c r="Y15" s="59">
        <f t="shared" si="5"/>
        <v>-3197000</v>
      </c>
      <c r="Z15" s="61">
        <f>+IF(X15&lt;&gt;0,+(Y15/X15)*100,0)</f>
        <v>-100</v>
      </c>
      <c r="AA15" s="62">
        <f>SUM(AA16:AA20)</f>
        <v>6394000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6394000</v>
      </c>
      <c r="F20" s="59">
        <v>6394000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3197000</v>
      </c>
      <c r="Y20" s="59">
        <v>-3197000</v>
      </c>
      <c r="Z20" s="61">
        <v>-100</v>
      </c>
      <c r="AA20" s="62">
        <v>6394000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280031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280031</v>
      </c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22246</v>
      </c>
      <c r="D40" s="331">
        <f t="shared" si="9"/>
        <v>0</v>
      </c>
      <c r="E40" s="330">
        <f t="shared" si="9"/>
        <v>300000</v>
      </c>
      <c r="F40" s="332">
        <f t="shared" si="9"/>
        <v>300000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150000</v>
      </c>
      <c r="Y40" s="332">
        <f t="shared" si="9"/>
        <v>-150000</v>
      </c>
      <c r="Z40" s="323">
        <f>+IF(X40&lt;&gt;0,+(Y40/X40)*100,0)</f>
        <v>-100</v>
      </c>
      <c r="AA40" s="337">
        <f>SUM(AA41:AA49)</f>
        <v>300000</v>
      </c>
    </row>
    <row r="41" spans="1:27" ht="13.5">
      <c r="A41" s="348" t="s">
        <v>247</v>
      </c>
      <c r="B41" s="142"/>
      <c r="C41" s="349">
        <v>6550</v>
      </c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>
        <v>15696</v>
      </c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300000</v>
      </c>
      <c r="F49" s="53">
        <v>300000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150000</v>
      </c>
      <c r="Y49" s="53">
        <v>-150000</v>
      </c>
      <c r="Z49" s="94">
        <v>-100</v>
      </c>
      <c r="AA49" s="95">
        <v>300000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120978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>
        <v>120978</v>
      </c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8738757</v>
      </c>
      <c r="D60" s="333">
        <f t="shared" si="14"/>
        <v>0</v>
      </c>
      <c r="E60" s="219">
        <f t="shared" si="14"/>
        <v>6694000</v>
      </c>
      <c r="F60" s="264">
        <f t="shared" si="14"/>
        <v>6694000</v>
      </c>
      <c r="G60" s="264">
        <f t="shared" si="14"/>
        <v>353322</v>
      </c>
      <c r="H60" s="219">
        <f t="shared" si="14"/>
        <v>283355</v>
      </c>
      <c r="I60" s="219">
        <f t="shared" si="14"/>
        <v>177140</v>
      </c>
      <c r="J60" s="264">
        <f t="shared" si="14"/>
        <v>813817</v>
      </c>
      <c r="K60" s="264">
        <f t="shared" si="14"/>
        <v>2929651</v>
      </c>
      <c r="L60" s="219">
        <f t="shared" si="14"/>
        <v>1406945</v>
      </c>
      <c r="M60" s="219">
        <f t="shared" si="14"/>
        <v>2487674</v>
      </c>
      <c r="N60" s="264">
        <f t="shared" si="14"/>
        <v>6824270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7638087</v>
      </c>
      <c r="X60" s="219">
        <f t="shared" si="14"/>
        <v>3347000</v>
      </c>
      <c r="Y60" s="264">
        <f t="shared" si="14"/>
        <v>4291087</v>
      </c>
      <c r="Z60" s="324">
        <f>+IF(X60&lt;&gt;0,+(Y60/X60)*100,0)</f>
        <v>128.2069614580221</v>
      </c>
      <c r="AA60" s="232">
        <f>+AA57+AA54+AA51+AA40+AA37+AA34+AA22+AA5</f>
        <v>6694000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4862000</v>
      </c>
      <c r="F5" s="345">
        <f t="shared" si="0"/>
        <v>4862000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2431000</v>
      </c>
      <c r="Y5" s="345">
        <f t="shared" si="0"/>
        <v>-2431000</v>
      </c>
      <c r="Z5" s="346">
        <f>+IF(X5&lt;&gt;0,+(Y5/X5)*100,0)</f>
        <v>-100</v>
      </c>
      <c r="AA5" s="347">
        <f>+AA6+AA8+AA11+AA13+AA15</f>
        <v>4862000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4862000</v>
      </c>
      <c r="F6" s="59">
        <f t="shared" si="1"/>
        <v>4862000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2431000</v>
      </c>
      <c r="Y6" s="59">
        <f t="shared" si="1"/>
        <v>-2431000</v>
      </c>
      <c r="Z6" s="61">
        <f>+IF(X6&lt;&gt;0,+(Y6/X6)*100,0)</f>
        <v>-100</v>
      </c>
      <c r="AA6" s="62">
        <f t="shared" si="1"/>
        <v>4862000</v>
      </c>
    </row>
    <row r="7" spans="1:27" ht="13.5">
      <c r="A7" s="291" t="s">
        <v>228</v>
      </c>
      <c r="B7" s="142"/>
      <c r="C7" s="60"/>
      <c r="D7" s="327"/>
      <c r="E7" s="60">
        <v>4862000</v>
      </c>
      <c r="F7" s="59">
        <v>4862000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2431000</v>
      </c>
      <c r="Y7" s="59">
        <v>-2431000</v>
      </c>
      <c r="Z7" s="61">
        <v>-100</v>
      </c>
      <c r="AA7" s="62">
        <v>4862000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4862000</v>
      </c>
      <c r="F60" s="264">
        <f t="shared" si="14"/>
        <v>4862000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2431000</v>
      </c>
      <c r="Y60" s="264">
        <f t="shared" si="14"/>
        <v>-2431000</v>
      </c>
      <c r="Z60" s="324">
        <f>+IF(X60&lt;&gt;0,+(Y60/X60)*100,0)</f>
        <v>-100</v>
      </c>
      <c r="AA60" s="232">
        <f>+AA57+AA54+AA51+AA40+AA37+AA34+AA22+AA5</f>
        <v>4862000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2015-02-02T11:43:11Z</dcterms:created>
  <dcterms:modified xsi:type="dcterms:W3CDTF">2015-02-02T11:46:07Z</dcterms:modified>
  <cp:category/>
  <cp:version/>
  <cp:contentType/>
  <cp:contentStatus/>
</cp:coreProperties>
</file>