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<sst xmlns="http://schemas.openxmlformats.org/spreadsheetml/2006/main" count="855" uniqueCount="302">
  <si>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Mfolozi(KZN281)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</si>
  <si>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</si>
  <si>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</si>
  <si>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</si>
  <si>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</si>
  <si>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</si>
  <si>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</si>
  <si>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</si>
  <si>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</si>
  <si>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</si>
  <si>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</si>
  <si>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</si>
  <si>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</si>
  <si>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</si>
  <si>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</si>
  <si>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</si>
  <si>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</si>
  <si>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</si>
  <si>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</si>
  <si>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</si>
  <si>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</si>
  <si>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</si>
  <si>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</si>
  <si>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</si>
  <si>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</si>
  <si>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</si>
  <si>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</si>
  <si>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</si>
  <si>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</si>
  <si>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</si>
  <si>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</si>
  <si>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</si>
  <si>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</si>
  <si>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</si>
  <si>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</si>
  <si>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</si>
  <si>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</si>
  <si>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</si>
  <si>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</si>
  <si>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</si>
  <si>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</si>
  <si>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</si>
  <si>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</si>
  <si>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</si>
  <si>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</si>
  <si>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</si>
  <si>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</si>
  <si>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</si>
  <si>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</si>
  <si>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</si>
  <si>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</si>
  <si>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</si>
  <si>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</si>
  <si>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</si>
  <si>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</si>
  <si>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</si>
  <si>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</si>
  <si>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</si>
  <si>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</si>
  <si>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</si>
  <si>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</si>
  <si>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</si>
  <si>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</si>
  <si>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</si>
  <si>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</si>
  <si>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</si>
  <si>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</si>
  <si>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</si>
  <si>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</si>
  <si>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</si>
  <si>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Mfolozi(KZN281)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</si>
  <si>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</si>
  <si>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</si>
  <si>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</si>
  <si>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</si>
  <si>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</si>
  <si>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</si>
  <si>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</si>
  <si>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</si>
  <si>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</si>
  <si>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</si>
  <si>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</si>
  <si>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</si>
  <si>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</si>
  <si>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</si>
  <si>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</si>
  <si>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</si>
  <si>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</si>
  <si>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</si>
  <si>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</si>
  <si>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</si>
  <si>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</si>
  <si>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</si>
  <si>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</si>
  <si>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</si>
  <si>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</si>
  <si>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</si>
  <si>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</si>
  <si>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</si>
  <si>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</si>
  <si>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Mfolozi(KZN281)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</si>
  <si>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</si>
  <si>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</si>
  <si>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</si>
  <si>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</si>
  <si>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</si>
  <si>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</si>
  <si>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</si>
  <si>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</si>
  <si>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</si>
  <si>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</si>
  <si>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</si>
  <si>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</si>
  <si>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</si>
  <si>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</si>
  <si>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</si>
  <si>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</si>
  <si>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</si>
  <si>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</si>
  <si>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</si>
  <si>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</si>
  <si>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</si>
  <si>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</si>
  <si>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</si>
  <si>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</si>
  <si>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</si>
  <si>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</si>
  <si>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</si>
  <si>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</si>
  <si>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Mfolozi(KZN281)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</si>
  <si>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</si>
  <si>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</si>
  <si>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</si>
  <si>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</si>
  <si>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</si>
  <si>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</si>
  <si>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</si>
  <si>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</si>
  <si>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</si>
  <si>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</si>
  <si>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Mfolozi(KZN281)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</si>
  <si>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</si>
  <si>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</si>
  <si>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</si>
  <si>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</si>
  <si>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</si>
  <si>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</si>
  <si>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</si>
  <si>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</si>
  <si>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</si>
  <si>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</si>
  <si>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</si>
  <si>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</si>
  <si>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</si>
  <si>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</si>
  <si>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</si>
  <si>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</si>
  <si>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</si>
  <si>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</si>
  <si>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</si>
  <si>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</si>
  <si>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</si>
  <si>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</si>
  <si>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</si>
  <si>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</si>
  <si>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</si>
  <si>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</si>
  <si>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</si>
  <si>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</si>
  <si>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</si>
  <si>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</si>
  <si>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</si>
  <si>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</si>
  <si>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</si>
  <si>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Mfolozi(KZN281)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</si>
  <si>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</si>
  <si>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</si>
  <si>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</si>
  <si>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</si>
  <si>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</si>
  <si>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</si>
  <si>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</si>
  <si>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</si>
  <si>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</si>
  <si>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</si>
  <si>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</si>
  <si>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</si>
  <si>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</si>
  <si>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</si>
  <si>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</si>
  <si>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</si>
  <si>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</si>
  <si>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</si>
  <si>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</si>
  <si>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</si>
  <si>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</si>
  <si>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</si>
  <si>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</si>
  <si>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</si>
  <si>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</si>
  <si>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</si>
  <si>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Mfolozi(KZN281)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</si>
  <si>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</si>
  <si>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</si>
  <si>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</si>
  <si>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</si>
  <si>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</si>
  <si>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</si>
  <si>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</si>
  <si>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</si>
  <si>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</si>
  <si>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</si>
  <si>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</si>
  <si>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</si>
  <si>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</si>
  <si>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</si>
  <si>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</si>
  <si>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</si>
  <si>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</si>
  <si>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</si>
  <si>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</si>
  <si>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</si>
  <si>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</si>
  <si>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</si>
  <si>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</si>
  <si>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</si>
  <si>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Mfolozi(KZN281)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</si>
  <si>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</si>
  <si>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</si>
  <si>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</si>
  <si>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</si>
  <si>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</si>
  <si>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</si>
  <si>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</si>
  <si>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</si>
  <si>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</si>
  <si>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</si>
  <si>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</si>
  <si>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</si>
  <si>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</si>
  <si>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</si>
  <si>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</si>
  <si>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</si>
  <si>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</si>
  <si>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</si>
  <si>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</si>
  <si>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</si>
  <si>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</si>
  <si>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</si>
  <si>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</si>
  <si>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</si>
  <si>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</si>
  <si>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</si>
  <si>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</si>
  <si>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</si>
  <si>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</si>
  <si>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</si>
  <si>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</si>
  <si>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</si>
  <si>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</si>
  <si>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</si>
  <si>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</si>
  <si>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Mfolozi(KZN281)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</si>
  <si>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</si>
  <si>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</si>
  <si>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Mfolozi(KZN281)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</si>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</sst>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6012494</v>
      </c>
      <c r="C5" s="19">
        <v>0</v>
      </c>
      <c r="D5" s="59">
        <v>5191000</v>
      </c>
      <c r="E5" s="60">
        <v>5191000</v>
      </c>
      <c r="F5" s="60">
        <v>536086</v>
      </c>
      <c r="G5" s="60">
        <v>541533</v>
      </c>
      <c r="H5" s="60">
        <v>542310</v>
      </c>
      <c r="I5" s="60">
        <v>1619929</v>
      </c>
      <c r="J5" s="60">
        <v>542310</v>
      </c>
      <c r="K5" s="60">
        <v>542310</v>
      </c>
      <c r="L5" s="60">
        <v>542310</v>
      </c>
      <c r="M5" s="60">
        <v>1626930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3246859</v>
      </c>
      <c r="W5" s="60">
        <v>2560002</v>
      </c>
      <c r="X5" s="60">
        <v>686857</v>
      </c>
      <c r="Y5" s="61">
        <v>26.83</v>
      </c>
      <c r="Z5" s="62">
        <v>5191000</v>
      </c>
    </row>
    <row r="6" spans="1:26" ht="13.5">
      <c r="A6" s="58" t="s">
        <v>32</v>
      </c>
      <c r="B6" s="19">
        <v>264336</v>
      </c>
      <c r="C6" s="19">
        <v>0</v>
      </c>
      <c r="D6" s="59">
        <v>296000</v>
      </c>
      <c r="E6" s="60">
        <v>296000</v>
      </c>
      <c r="F6" s="60">
        <v>90269</v>
      </c>
      <c r="G6" s="60">
        <v>23215</v>
      </c>
      <c r="H6" s="60">
        <v>23215</v>
      </c>
      <c r="I6" s="60">
        <v>136699</v>
      </c>
      <c r="J6" s="60">
        <v>23215</v>
      </c>
      <c r="K6" s="60">
        <v>23215</v>
      </c>
      <c r="L6" s="60">
        <v>23215</v>
      </c>
      <c r="M6" s="60">
        <v>69645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206344</v>
      </c>
      <c r="W6" s="60">
        <v>150000</v>
      </c>
      <c r="X6" s="60">
        <v>56344</v>
      </c>
      <c r="Y6" s="61">
        <v>37.56</v>
      </c>
      <c r="Z6" s="62">
        <v>296000</v>
      </c>
    </row>
    <row r="7" spans="1:26" ht="13.5">
      <c r="A7" s="58" t="s">
        <v>33</v>
      </c>
      <c r="B7" s="19">
        <v>996165</v>
      </c>
      <c r="C7" s="19">
        <v>0</v>
      </c>
      <c r="D7" s="59">
        <v>250000</v>
      </c>
      <c r="E7" s="60">
        <v>250000</v>
      </c>
      <c r="F7" s="60">
        <v>7399</v>
      </c>
      <c r="G7" s="60">
        <v>27426</v>
      </c>
      <c r="H7" s="60">
        <v>30587</v>
      </c>
      <c r="I7" s="60">
        <v>65412</v>
      </c>
      <c r="J7" s="60">
        <v>153979</v>
      </c>
      <c r="K7" s="60">
        <v>998</v>
      </c>
      <c r="L7" s="60">
        <v>6592</v>
      </c>
      <c r="M7" s="60">
        <v>161569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226981</v>
      </c>
      <c r="W7" s="60">
        <v>124998</v>
      </c>
      <c r="X7" s="60">
        <v>101983</v>
      </c>
      <c r="Y7" s="61">
        <v>81.59</v>
      </c>
      <c r="Z7" s="62">
        <v>250000</v>
      </c>
    </row>
    <row r="8" spans="1:26" ht="13.5">
      <c r="A8" s="58" t="s">
        <v>34</v>
      </c>
      <c r="B8" s="19">
        <v>63718970</v>
      </c>
      <c r="C8" s="19">
        <v>0</v>
      </c>
      <c r="D8" s="59">
        <v>73150000</v>
      </c>
      <c r="E8" s="60">
        <v>73150000</v>
      </c>
      <c r="F8" s="60">
        <v>23460000</v>
      </c>
      <c r="G8" s="60">
        <v>1516000</v>
      </c>
      <c r="H8" s="60">
        <v>0</v>
      </c>
      <c r="I8" s="60">
        <v>24976000</v>
      </c>
      <c r="J8" s="60">
        <v>0</v>
      </c>
      <c r="K8" s="60">
        <v>23337000</v>
      </c>
      <c r="L8" s="60">
        <v>0</v>
      </c>
      <c r="M8" s="60">
        <v>23337000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48313000</v>
      </c>
      <c r="W8" s="60">
        <v>48766666</v>
      </c>
      <c r="X8" s="60">
        <v>-453666</v>
      </c>
      <c r="Y8" s="61">
        <v>-0.93</v>
      </c>
      <c r="Z8" s="62">
        <v>73150000</v>
      </c>
    </row>
    <row r="9" spans="1:26" ht="13.5">
      <c r="A9" s="58" t="s">
        <v>35</v>
      </c>
      <c r="B9" s="19">
        <v>2588365</v>
      </c>
      <c r="C9" s="19">
        <v>0</v>
      </c>
      <c r="D9" s="59">
        <v>25442000</v>
      </c>
      <c r="E9" s="60">
        <v>25442000</v>
      </c>
      <c r="F9" s="60">
        <v>588619</v>
      </c>
      <c r="G9" s="60">
        <v>1000072</v>
      </c>
      <c r="H9" s="60">
        <v>313662</v>
      </c>
      <c r="I9" s="60">
        <v>1902353</v>
      </c>
      <c r="J9" s="60">
        <v>2291778</v>
      </c>
      <c r="K9" s="60">
        <v>244372</v>
      </c>
      <c r="L9" s="60">
        <v>203304</v>
      </c>
      <c r="M9" s="60">
        <v>2739454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4641807</v>
      </c>
      <c r="W9" s="60">
        <v>21215492</v>
      </c>
      <c r="X9" s="60">
        <v>-16573685</v>
      </c>
      <c r="Y9" s="61">
        <v>-78.12</v>
      </c>
      <c r="Z9" s="62">
        <v>25442000</v>
      </c>
    </row>
    <row r="10" spans="1:26" ht="25.5">
      <c r="A10" s="63" t="s">
        <v>277</v>
      </c>
      <c r="B10" s="64">
        <f>SUM(B5:B9)</f>
        <v>73580330</v>
      </c>
      <c r="C10" s="64">
        <f>SUM(C5:C9)</f>
        <v>0</v>
      </c>
      <c r="D10" s="65">
        <f aca="true" t="shared" si="0" ref="D10:Z10">SUM(D5:D9)</f>
        <v>104329000</v>
      </c>
      <c r="E10" s="66">
        <f t="shared" si="0"/>
        <v>104329000</v>
      </c>
      <c r="F10" s="66">
        <f t="shared" si="0"/>
        <v>24682373</v>
      </c>
      <c r="G10" s="66">
        <f t="shared" si="0"/>
        <v>3108246</v>
      </c>
      <c r="H10" s="66">
        <f t="shared" si="0"/>
        <v>909774</v>
      </c>
      <c r="I10" s="66">
        <f t="shared" si="0"/>
        <v>28700393</v>
      </c>
      <c r="J10" s="66">
        <f t="shared" si="0"/>
        <v>3011282</v>
      </c>
      <c r="K10" s="66">
        <f t="shared" si="0"/>
        <v>24147895</v>
      </c>
      <c r="L10" s="66">
        <f t="shared" si="0"/>
        <v>775421</v>
      </c>
      <c r="M10" s="66">
        <f t="shared" si="0"/>
        <v>27934598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56634991</v>
      </c>
      <c r="W10" s="66">
        <f t="shared" si="0"/>
        <v>72817158</v>
      </c>
      <c r="X10" s="66">
        <f t="shared" si="0"/>
        <v>-16182167</v>
      </c>
      <c r="Y10" s="67">
        <f>+IF(W10&lt;&gt;0,(X10/W10)*100,0)</f>
        <v>-22.223013702347462</v>
      </c>
      <c r="Z10" s="68">
        <f t="shared" si="0"/>
        <v>104329000</v>
      </c>
    </row>
    <row r="11" spans="1:26" ht="13.5">
      <c r="A11" s="58" t="s">
        <v>37</v>
      </c>
      <c r="B11" s="19">
        <v>21864983</v>
      </c>
      <c r="C11" s="19">
        <v>0</v>
      </c>
      <c r="D11" s="59">
        <v>25244000</v>
      </c>
      <c r="E11" s="60">
        <v>25244000</v>
      </c>
      <c r="F11" s="60">
        <v>1939828</v>
      </c>
      <c r="G11" s="60">
        <v>1836509</v>
      </c>
      <c r="H11" s="60">
        <v>1718806</v>
      </c>
      <c r="I11" s="60">
        <v>5495143</v>
      </c>
      <c r="J11" s="60">
        <v>1850879</v>
      </c>
      <c r="K11" s="60">
        <v>2477131</v>
      </c>
      <c r="L11" s="60">
        <v>2015453</v>
      </c>
      <c r="M11" s="60">
        <v>6343463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11838606</v>
      </c>
      <c r="W11" s="60">
        <v>13593461</v>
      </c>
      <c r="X11" s="60">
        <v>-1754855</v>
      </c>
      <c r="Y11" s="61">
        <v>-12.91</v>
      </c>
      <c r="Z11" s="62">
        <v>25244000</v>
      </c>
    </row>
    <row r="12" spans="1:26" ht="13.5">
      <c r="A12" s="58" t="s">
        <v>38</v>
      </c>
      <c r="B12" s="19">
        <v>6987844</v>
      </c>
      <c r="C12" s="19">
        <v>0</v>
      </c>
      <c r="D12" s="59">
        <v>7435000</v>
      </c>
      <c r="E12" s="60">
        <v>7435000</v>
      </c>
      <c r="F12" s="60">
        <v>589015</v>
      </c>
      <c r="G12" s="60">
        <v>589015</v>
      </c>
      <c r="H12" s="60">
        <v>589015</v>
      </c>
      <c r="I12" s="60">
        <v>1767045</v>
      </c>
      <c r="J12" s="60">
        <v>589015</v>
      </c>
      <c r="K12" s="60">
        <v>589015</v>
      </c>
      <c r="L12" s="60">
        <v>589014</v>
      </c>
      <c r="M12" s="60">
        <v>1767044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3534089</v>
      </c>
      <c r="W12" s="60">
        <v>3717498</v>
      </c>
      <c r="X12" s="60">
        <v>-183409</v>
      </c>
      <c r="Y12" s="61">
        <v>-4.93</v>
      </c>
      <c r="Z12" s="62">
        <v>7435000</v>
      </c>
    </row>
    <row r="13" spans="1:26" ht="13.5">
      <c r="A13" s="58" t="s">
        <v>278</v>
      </c>
      <c r="B13" s="19">
        <v>5742032</v>
      </c>
      <c r="C13" s="19">
        <v>0</v>
      </c>
      <c r="D13" s="59">
        <v>2000000</v>
      </c>
      <c r="E13" s="60">
        <v>2000000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2000000</v>
      </c>
    </row>
    <row r="14" spans="1:26" ht="13.5">
      <c r="A14" s="58" t="s">
        <v>40</v>
      </c>
      <c r="B14" s="19">
        <v>177178</v>
      </c>
      <c r="C14" s="19">
        <v>0</v>
      </c>
      <c r="D14" s="59">
        <v>168000</v>
      </c>
      <c r="E14" s="60">
        <v>168000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84000</v>
      </c>
      <c r="X14" s="60">
        <v>-84000</v>
      </c>
      <c r="Y14" s="61">
        <v>-100</v>
      </c>
      <c r="Z14" s="62">
        <v>168000</v>
      </c>
    </row>
    <row r="15" spans="1:26" ht="13.5">
      <c r="A15" s="58" t="s">
        <v>41</v>
      </c>
      <c r="B15" s="19">
        <v>2445773</v>
      </c>
      <c r="C15" s="19">
        <v>0</v>
      </c>
      <c r="D15" s="59">
        <v>0</v>
      </c>
      <c r="E15" s="60">
        <v>0</v>
      </c>
      <c r="F15" s="60">
        <v>0</v>
      </c>
      <c r="G15" s="60">
        <v>51966</v>
      </c>
      <c r="H15" s="60">
        <v>0</v>
      </c>
      <c r="I15" s="60">
        <v>51966</v>
      </c>
      <c r="J15" s="60">
        <v>0</v>
      </c>
      <c r="K15" s="60">
        <v>251717</v>
      </c>
      <c r="L15" s="60">
        <v>379415</v>
      </c>
      <c r="M15" s="60">
        <v>631132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683098</v>
      </c>
      <c r="W15" s="60"/>
      <c r="X15" s="60">
        <v>683098</v>
      </c>
      <c r="Y15" s="61">
        <v>0</v>
      </c>
      <c r="Z15" s="62">
        <v>0</v>
      </c>
    </row>
    <row r="16" spans="1:26" ht="13.5">
      <c r="A16" s="69" t="s">
        <v>42</v>
      </c>
      <c r="B16" s="19">
        <v>4311807</v>
      </c>
      <c r="C16" s="19">
        <v>0</v>
      </c>
      <c r="D16" s="59">
        <v>450000</v>
      </c>
      <c r="E16" s="60">
        <v>450000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51300</v>
      </c>
      <c r="L16" s="60">
        <v>39224</v>
      </c>
      <c r="M16" s="60">
        <v>90524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90524</v>
      </c>
      <c r="W16" s="60">
        <v>124998</v>
      </c>
      <c r="X16" s="60">
        <v>-34474</v>
      </c>
      <c r="Y16" s="61">
        <v>-27.58</v>
      </c>
      <c r="Z16" s="62">
        <v>450000</v>
      </c>
    </row>
    <row r="17" spans="1:26" ht="13.5">
      <c r="A17" s="58" t="s">
        <v>43</v>
      </c>
      <c r="B17" s="19">
        <v>30326270</v>
      </c>
      <c r="C17" s="19">
        <v>0</v>
      </c>
      <c r="D17" s="59">
        <v>39241000</v>
      </c>
      <c r="E17" s="60">
        <v>39241000</v>
      </c>
      <c r="F17" s="60">
        <v>3121153</v>
      </c>
      <c r="G17" s="60">
        <v>2478957</v>
      </c>
      <c r="H17" s="60">
        <v>2718271</v>
      </c>
      <c r="I17" s="60">
        <v>8318381</v>
      </c>
      <c r="J17" s="60">
        <v>5519405</v>
      </c>
      <c r="K17" s="60">
        <v>2566819</v>
      </c>
      <c r="L17" s="60">
        <v>2538254</v>
      </c>
      <c r="M17" s="60">
        <v>10624478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18942859</v>
      </c>
      <c r="W17" s="60">
        <v>22198500</v>
      </c>
      <c r="X17" s="60">
        <v>-3255641</v>
      </c>
      <c r="Y17" s="61">
        <v>-14.67</v>
      </c>
      <c r="Z17" s="62">
        <v>39241000</v>
      </c>
    </row>
    <row r="18" spans="1:26" ht="13.5">
      <c r="A18" s="70" t="s">
        <v>44</v>
      </c>
      <c r="B18" s="71">
        <f>SUM(B11:B17)</f>
        <v>71855887</v>
      </c>
      <c r="C18" s="71">
        <f>SUM(C11:C17)</f>
        <v>0</v>
      </c>
      <c r="D18" s="72">
        <f aca="true" t="shared" si="1" ref="D18:Z18">SUM(D11:D17)</f>
        <v>74538000</v>
      </c>
      <c r="E18" s="73">
        <f t="shared" si="1"/>
        <v>74538000</v>
      </c>
      <c r="F18" s="73">
        <f t="shared" si="1"/>
        <v>5649996</v>
      </c>
      <c r="G18" s="73">
        <f t="shared" si="1"/>
        <v>4956447</v>
      </c>
      <c r="H18" s="73">
        <f t="shared" si="1"/>
        <v>5026092</v>
      </c>
      <c r="I18" s="73">
        <f t="shared" si="1"/>
        <v>15632535</v>
      </c>
      <c r="J18" s="73">
        <f t="shared" si="1"/>
        <v>7959299</v>
      </c>
      <c r="K18" s="73">
        <f t="shared" si="1"/>
        <v>5935982</v>
      </c>
      <c r="L18" s="73">
        <f t="shared" si="1"/>
        <v>5561360</v>
      </c>
      <c r="M18" s="73">
        <f t="shared" si="1"/>
        <v>19456641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35089176</v>
      </c>
      <c r="W18" s="73">
        <f t="shared" si="1"/>
        <v>39718457</v>
      </c>
      <c r="X18" s="73">
        <f t="shared" si="1"/>
        <v>-4629281</v>
      </c>
      <c r="Y18" s="67">
        <f>+IF(W18&lt;&gt;0,(X18/W18)*100,0)</f>
        <v>-11.65523877224133</v>
      </c>
      <c r="Z18" s="74">
        <f t="shared" si="1"/>
        <v>74538000</v>
      </c>
    </row>
    <row r="19" spans="1:26" ht="13.5">
      <c r="A19" s="70" t="s">
        <v>45</v>
      </c>
      <c r="B19" s="75">
        <f>+B10-B18</f>
        <v>1724443</v>
      </c>
      <c r="C19" s="75">
        <f>+C10-C18</f>
        <v>0</v>
      </c>
      <c r="D19" s="76">
        <f aca="true" t="shared" si="2" ref="D19:Z19">+D10-D18</f>
        <v>29791000</v>
      </c>
      <c r="E19" s="77">
        <f t="shared" si="2"/>
        <v>29791000</v>
      </c>
      <c r="F19" s="77">
        <f t="shared" si="2"/>
        <v>19032377</v>
      </c>
      <c r="G19" s="77">
        <f t="shared" si="2"/>
        <v>-1848201</v>
      </c>
      <c r="H19" s="77">
        <f t="shared" si="2"/>
        <v>-4116318</v>
      </c>
      <c r="I19" s="77">
        <f t="shared" si="2"/>
        <v>13067858</v>
      </c>
      <c r="J19" s="77">
        <f t="shared" si="2"/>
        <v>-4948017</v>
      </c>
      <c r="K19" s="77">
        <f t="shared" si="2"/>
        <v>18211913</v>
      </c>
      <c r="L19" s="77">
        <f t="shared" si="2"/>
        <v>-4785939</v>
      </c>
      <c r="M19" s="77">
        <f t="shared" si="2"/>
        <v>8477957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21545815</v>
      </c>
      <c r="W19" s="77">
        <f>IF(E10=E18,0,W10-W18)</f>
        <v>33098701</v>
      </c>
      <c r="X19" s="77">
        <f t="shared" si="2"/>
        <v>-11552886</v>
      </c>
      <c r="Y19" s="78">
        <f>+IF(W19&lt;&gt;0,(X19/W19)*100,0)</f>
        <v>-34.90434866310916</v>
      </c>
      <c r="Z19" s="79">
        <f t="shared" si="2"/>
        <v>29791000</v>
      </c>
    </row>
    <row r="20" spans="1:26" ht="13.5">
      <c r="A20" s="58" t="s">
        <v>46</v>
      </c>
      <c r="B20" s="19">
        <v>25140000</v>
      </c>
      <c r="C20" s="19">
        <v>0</v>
      </c>
      <c r="D20" s="59">
        <v>32452000</v>
      </c>
      <c r="E20" s="60">
        <v>32452000</v>
      </c>
      <c r="F20" s="60">
        <v>16896000</v>
      </c>
      <c r="G20" s="60">
        <v>4000000</v>
      </c>
      <c r="H20" s="60">
        <v>0</v>
      </c>
      <c r="I20" s="60">
        <v>20896000</v>
      </c>
      <c r="J20" s="60">
        <v>0</v>
      </c>
      <c r="K20" s="60">
        <v>1500000</v>
      </c>
      <c r="L20" s="60">
        <v>8056000</v>
      </c>
      <c r="M20" s="60">
        <v>9556000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30452000</v>
      </c>
      <c r="W20" s="60">
        <v>15634666</v>
      </c>
      <c r="X20" s="60">
        <v>14817334</v>
      </c>
      <c r="Y20" s="61">
        <v>94.77</v>
      </c>
      <c r="Z20" s="62">
        <v>32452000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26864443</v>
      </c>
      <c r="C22" s="86">
        <f>SUM(C19:C21)</f>
        <v>0</v>
      </c>
      <c r="D22" s="87">
        <f aca="true" t="shared" si="3" ref="D22:Z22">SUM(D19:D21)</f>
        <v>62243000</v>
      </c>
      <c r="E22" s="88">
        <f t="shared" si="3"/>
        <v>62243000</v>
      </c>
      <c r="F22" s="88">
        <f t="shared" si="3"/>
        <v>35928377</v>
      </c>
      <c r="G22" s="88">
        <f t="shared" si="3"/>
        <v>2151799</v>
      </c>
      <c r="H22" s="88">
        <f t="shared" si="3"/>
        <v>-4116318</v>
      </c>
      <c r="I22" s="88">
        <f t="shared" si="3"/>
        <v>33963858</v>
      </c>
      <c r="J22" s="88">
        <f t="shared" si="3"/>
        <v>-4948017</v>
      </c>
      <c r="K22" s="88">
        <f t="shared" si="3"/>
        <v>19711913</v>
      </c>
      <c r="L22" s="88">
        <f t="shared" si="3"/>
        <v>3270061</v>
      </c>
      <c r="M22" s="88">
        <f t="shared" si="3"/>
        <v>18033957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51997815</v>
      </c>
      <c r="W22" s="88">
        <f t="shared" si="3"/>
        <v>48733367</v>
      </c>
      <c r="X22" s="88">
        <f t="shared" si="3"/>
        <v>3264448</v>
      </c>
      <c r="Y22" s="89">
        <f>+IF(W22&lt;&gt;0,(X22/W22)*100,0)</f>
        <v>6.6985890796340835</v>
      </c>
      <c r="Z22" s="90">
        <f t="shared" si="3"/>
        <v>62243000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26864443</v>
      </c>
      <c r="C24" s="75">
        <f>SUM(C22:C23)</f>
        <v>0</v>
      </c>
      <c r="D24" s="76">
        <f aca="true" t="shared" si="4" ref="D24:Z24">SUM(D22:D23)</f>
        <v>62243000</v>
      </c>
      <c r="E24" s="77">
        <f t="shared" si="4"/>
        <v>62243000</v>
      </c>
      <c r="F24" s="77">
        <f t="shared" si="4"/>
        <v>35928377</v>
      </c>
      <c r="G24" s="77">
        <f t="shared" si="4"/>
        <v>2151799</v>
      </c>
      <c r="H24" s="77">
        <f t="shared" si="4"/>
        <v>-4116318</v>
      </c>
      <c r="I24" s="77">
        <f t="shared" si="4"/>
        <v>33963858</v>
      </c>
      <c r="J24" s="77">
        <f t="shared" si="4"/>
        <v>-4948017</v>
      </c>
      <c r="K24" s="77">
        <f t="shared" si="4"/>
        <v>19711913</v>
      </c>
      <c r="L24" s="77">
        <f t="shared" si="4"/>
        <v>3270061</v>
      </c>
      <c r="M24" s="77">
        <f t="shared" si="4"/>
        <v>18033957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51997815</v>
      </c>
      <c r="W24" s="77">
        <f t="shared" si="4"/>
        <v>48733367</v>
      </c>
      <c r="X24" s="77">
        <f t="shared" si="4"/>
        <v>3264448</v>
      </c>
      <c r="Y24" s="78">
        <f>+IF(W24&lt;&gt;0,(X24/W24)*100,0)</f>
        <v>6.6985890796340835</v>
      </c>
      <c r="Z24" s="79">
        <f t="shared" si="4"/>
        <v>62243000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29088851</v>
      </c>
      <c r="C27" s="22">
        <v>0</v>
      </c>
      <c r="D27" s="99">
        <v>60652000</v>
      </c>
      <c r="E27" s="100">
        <v>60652000</v>
      </c>
      <c r="F27" s="100">
        <v>3575937</v>
      </c>
      <c r="G27" s="100">
        <v>4737587</v>
      </c>
      <c r="H27" s="100">
        <v>2074017</v>
      </c>
      <c r="I27" s="100">
        <v>10387541</v>
      </c>
      <c r="J27" s="100">
        <v>4054014</v>
      </c>
      <c r="K27" s="100">
        <v>3125459</v>
      </c>
      <c r="L27" s="100">
        <v>3125458</v>
      </c>
      <c r="M27" s="100">
        <v>10304931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20692472</v>
      </c>
      <c r="W27" s="100">
        <v>30326000</v>
      </c>
      <c r="X27" s="100">
        <v>-9633528</v>
      </c>
      <c r="Y27" s="101">
        <v>-31.77</v>
      </c>
      <c r="Z27" s="102">
        <v>60652000</v>
      </c>
    </row>
    <row r="28" spans="1:26" ht="13.5">
      <c r="A28" s="103" t="s">
        <v>46</v>
      </c>
      <c r="B28" s="19">
        <v>26571435</v>
      </c>
      <c r="C28" s="19">
        <v>0</v>
      </c>
      <c r="D28" s="59">
        <v>36452000</v>
      </c>
      <c r="E28" s="60">
        <v>36452000</v>
      </c>
      <c r="F28" s="60">
        <v>3432425</v>
      </c>
      <c r="G28" s="60">
        <v>4737587</v>
      </c>
      <c r="H28" s="60">
        <v>2071917</v>
      </c>
      <c r="I28" s="60">
        <v>10241929</v>
      </c>
      <c r="J28" s="60">
        <v>3987054</v>
      </c>
      <c r="K28" s="60">
        <v>3105254</v>
      </c>
      <c r="L28" s="60">
        <v>3105254</v>
      </c>
      <c r="M28" s="60">
        <v>10197562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20439491</v>
      </c>
      <c r="W28" s="60">
        <v>18226000</v>
      </c>
      <c r="X28" s="60">
        <v>2213491</v>
      </c>
      <c r="Y28" s="61">
        <v>12.14</v>
      </c>
      <c r="Z28" s="62">
        <v>36452000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36653</v>
      </c>
      <c r="G29" s="60">
        <v>0</v>
      </c>
      <c r="H29" s="60">
        <v>2100</v>
      </c>
      <c r="I29" s="60">
        <v>38753</v>
      </c>
      <c r="J29" s="60">
        <v>66960</v>
      </c>
      <c r="K29" s="60">
        <v>20205</v>
      </c>
      <c r="L29" s="60">
        <v>20205</v>
      </c>
      <c r="M29" s="60">
        <v>107370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146123</v>
      </c>
      <c r="W29" s="60"/>
      <c r="X29" s="60">
        <v>146123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17000000</v>
      </c>
      <c r="E30" s="60">
        <v>17000000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8500000</v>
      </c>
      <c r="X30" s="60">
        <v>-8500000</v>
      </c>
      <c r="Y30" s="61">
        <v>-100</v>
      </c>
      <c r="Z30" s="62">
        <v>17000000</v>
      </c>
    </row>
    <row r="31" spans="1:26" ht="13.5">
      <c r="A31" s="58" t="s">
        <v>53</v>
      </c>
      <c r="B31" s="19">
        <v>2517416</v>
      </c>
      <c r="C31" s="19">
        <v>0</v>
      </c>
      <c r="D31" s="59">
        <v>7200000</v>
      </c>
      <c r="E31" s="60">
        <v>7200000</v>
      </c>
      <c r="F31" s="60">
        <v>106859</v>
      </c>
      <c r="G31" s="60">
        <v>0</v>
      </c>
      <c r="H31" s="60">
        <v>0</v>
      </c>
      <c r="I31" s="60">
        <v>106859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106859</v>
      </c>
      <c r="W31" s="60">
        <v>3600000</v>
      </c>
      <c r="X31" s="60">
        <v>-3493141</v>
      </c>
      <c r="Y31" s="61">
        <v>-97.03</v>
      </c>
      <c r="Z31" s="62">
        <v>7200000</v>
      </c>
    </row>
    <row r="32" spans="1:26" ht="13.5">
      <c r="A32" s="70" t="s">
        <v>54</v>
      </c>
      <c r="B32" s="22">
        <f>SUM(B28:B31)</f>
        <v>29088851</v>
      </c>
      <c r="C32" s="22">
        <f>SUM(C28:C31)</f>
        <v>0</v>
      </c>
      <c r="D32" s="99">
        <f aca="true" t="shared" si="5" ref="D32:Z32">SUM(D28:D31)</f>
        <v>60652000</v>
      </c>
      <c r="E32" s="100">
        <f t="shared" si="5"/>
        <v>60652000</v>
      </c>
      <c r="F32" s="100">
        <f t="shared" si="5"/>
        <v>3575937</v>
      </c>
      <c r="G32" s="100">
        <f t="shared" si="5"/>
        <v>4737587</v>
      </c>
      <c r="H32" s="100">
        <f t="shared" si="5"/>
        <v>2074017</v>
      </c>
      <c r="I32" s="100">
        <f t="shared" si="5"/>
        <v>10387541</v>
      </c>
      <c r="J32" s="100">
        <f t="shared" si="5"/>
        <v>4054014</v>
      </c>
      <c r="K32" s="100">
        <f t="shared" si="5"/>
        <v>3125459</v>
      </c>
      <c r="L32" s="100">
        <f t="shared" si="5"/>
        <v>3125459</v>
      </c>
      <c r="M32" s="100">
        <f t="shared" si="5"/>
        <v>10304932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20692473</v>
      </c>
      <c r="W32" s="100">
        <f t="shared" si="5"/>
        <v>30326000</v>
      </c>
      <c r="X32" s="100">
        <f t="shared" si="5"/>
        <v>-9633527</v>
      </c>
      <c r="Y32" s="101">
        <f>+IF(W32&lt;&gt;0,(X32/W32)*100,0)</f>
        <v>-31.766560047484006</v>
      </c>
      <c r="Z32" s="102">
        <f t="shared" si="5"/>
        <v>60652000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8643075</v>
      </c>
      <c r="C35" s="19">
        <v>0</v>
      </c>
      <c r="D35" s="59">
        <v>11128000</v>
      </c>
      <c r="E35" s="60">
        <v>11128000</v>
      </c>
      <c r="F35" s="60">
        <v>32852324</v>
      </c>
      <c r="G35" s="60">
        <v>27945913</v>
      </c>
      <c r="H35" s="60">
        <v>18563704</v>
      </c>
      <c r="I35" s="60">
        <v>18563704</v>
      </c>
      <c r="J35" s="60">
        <v>16507985</v>
      </c>
      <c r="K35" s="60">
        <v>30967242</v>
      </c>
      <c r="L35" s="60">
        <v>35429232</v>
      </c>
      <c r="M35" s="60">
        <v>35429232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35429232</v>
      </c>
      <c r="W35" s="60">
        <v>5564000</v>
      </c>
      <c r="X35" s="60">
        <v>29865232</v>
      </c>
      <c r="Y35" s="61">
        <v>536.76</v>
      </c>
      <c r="Z35" s="62">
        <v>11128000</v>
      </c>
    </row>
    <row r="36" spans="1:26" ht="13.5">
      <c r="A36" s="58" t="s">
        <v>57</v>
      </c>
      <c r="B36" s="19">
        <v>95800458</v>
      </c>
      <c r="C36" s="19">
        <v>0</v>
      </c>
      <c r="D36" s="59">
        <v>81031000</v>
      </c>
      <c r="E36" s="60">
        <v>81031000</v>
      </c>
      <c r="F36" s="60">
        <v>93801036</v>
      </c>
      <c r="G36" s="60">
        <v>95907317</v>
      </c>
      <c r="H36" s="60">
        <v>95907317</v>
      </c>
      <c r="I36" s="60">
        <v>95907317</v>
      </c>
      <c r="J36" s="60">
        <v>95907317</v>
      </c>
      <c r="K36" s="60">
        <v>95907317</v>
      </c>
      <c r="L36" s="60">
        <v>95907317</v>
      </c>
      <c r="M36" s="60">
        <v>95907317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95907317</v>
      </c>
      <c r="W36" s="60">
        <v>40515500</v>
      </c>
      <c r="X36" s="60">
        <v>55391817</v>
      </c>
      <c r="Y36" s="61">
        <v>136.72</v>
      </c>
      <c r="Z36" s="62">
        <v>81031000</v>
      </c>
    </row>
    <row r="37" spans="1:26" ht="13.5">
      <c r="A37" s="58" t="s">
        <v>58</v>
      </c>
      <c r="B37" s="19">
        <v>21457373</v>
      </c>
      <c r="C37" s="19">
        <v>0</v>
      </c>
      <c r="D37" s="59">
        <v>9000000</v>
      </c>
      <c r="E37" s="60">
        <v>9000000</v>
      </c>
      <c r="F37" s="60">
        <v>4202183</v>
      </c>
      <c r="G37" s="60">
        <v>12446709</v>
      </c>
      <c r="H37" s="60">
        <v>10354151</v>
      </c>
      <c r="I37" s="60">
        <v>10354151</v>
      </c>
      <c r="J37" s="60">
        <v>5437240</v>
      </c>
      <c r="K37" s="60">
        <v>4551950</v>
      </c>
      <c r="L37" s="60">
        <v>9013940</v>
      </c>
      <c r="M37" s="60">
        <v>9013940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9013940</v>
      </c>
      <c r="W37" s="60">
        <v>4500000</v>
      </c>
      <c r="X37" s="60">
        <v>4513940</v>
      </c>
      <c r="Y37" s="61">
        <v>100.31</v>
      </c>
      <c r="Z37" s="62">
        <v>9000000</v>
      </c>
    </row>
    <row r="38" spans="1:26" ht="13.5">
      <c r="A38" s="58" t="s">
        <v>59</v>
      </c>
      <c r="B38" s="19">
        <v>1549540</v>
      </c>
      <c r="C38" s="19">
        <v>0</v>
      </c>
      <c r="D38" s="59">
        <v>17650000</v>
      </c>
      <c r="E38" s="60">
        <v>17650000</v>
      </c>
      <c r="F38" s="60">
        <v>1549540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8825000</v>
      </c>
      <c r="X38" s="60">
        <v>-8825000</v>
      </c>
      <c r="Y38" s="61">
        <v>-100</v>
      </c>
      <c r="Z38" s="62">
        <v>17650000</v>
      </c>
    </row>
    <row r="39" spans="1:26" ht="13.5">
      <c r="A39" s="58" t="s">
        <v>60</v>
      </c>
      <c r="B39" s="19">
        <v>81436620</v>
      </c>
      <c r="C39" s="19">
        <v>0</v>
      </c>
      <c r="D39" s="59">
        <v>65509000</v>
      </c>
      <c r="E39" s="60">
        <v>65509000</v>
      </c>
      <c r="F39" s="60">
        <v>120901637</v>
      </c>
      <c r="G39" s="60">
        <v>111406521</v>
      </c>
      <c r="H39" s="60">
        <v>104116870</v>
      </c>
      <c r="I39" s="60">
        <v>104116870</v>
      </c>
      <c r="J39" s="60">
        <v>106978062</v>
      </c>
      <c r="K39" s="60">
        <v>122322609</v>
      </c>
      <c r="L39" s="60">
        <v>122322609</v>
      </c>
      <c r="M39" s="60">
        <v>122322609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122322609</v>
      </c>
      <c r="W39" s="60">
        <v>32754500</v>
      </c>
      <c r="X39" s="60">
        <v>89568109</v>
      </c>
      <c r="Y39" s="61">
        <v>273.45</v>
      </c>
      <c r="Z39" s="62">
        <v>65509000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24512660</v>
      </c>
      <c r="C42" s="19">
        <v>0</v>
      </c>
      <c r="D42" s="59">
        <v>45241094</v>
      </c>
      <c r="E42" s="60">
        <v>45241094</v>
      </c>
      <c r="F42" s="60">
        <v>28616083</v>
      </c>
      <c r="G42" s="60">
        <v>-10379254</v>
      </c>
      <c r="H42" s="60">
        <v>-7459795</v>
      </c>
      <c r="I42" s="60">
        <v>10777034</v>
      </c>
      <c r="J42" s="60">
        <v>-2611805</v>
      </c>
      <c r="K42" s="60">
        <v>18086328</v>
      </c>
      <c r="L42" s="60">
        <v>-9954135</v>
      </c>
      <c r="M42" s="60">
        <v>5520388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16297422</v>
      </c>
      <c r="W42" s="60">
        <v>41220713</v>
      </c>
      <c r="X42" s="60">
        <v>-24923291</v>
      </c>
      <c r="Y42" s="61">
        <v>-60.46</v>
      </c>
      <c r="Z42" s="62">
        <v>45241094</v>
      </c>
    </row>
    <row r="43" spans="1:26" ht="13.5">
      <c r="A43" s="58" t="s">
        <v>63</v>
      </c>
      <c r="B43" s="19">
        <v>-25202475</v>
      </c>
      <c r="C43" s="19">
        <v>0</v>
      </c>
      <c r="D43" s="59">
        <v>-60652413</v>
      </c>
      <c r="E43" s="60">
        <v>-60652413</v>
      </c>
      <c r="F43" s="60">
        <v>-3729852</v>
      </c>
      <c r="G43" s="60">
        <v>-4737587</v>
      </c>
      <c r="H43" s="60">
        <v>-2115661</v>
      </c>
      <c r="I43" s="60">
        <v>-10583100</v>
      </c>
      <c r="J43" s="60">
        <v>10203371</v>
      </c>
      <c r="K43" s="60">
        <v>-3728035</v>
      </c>
      <c r="L43" s="60">
        <v>-5690726</v>
      </c>
      <c r="M43" s="60">
        <v>784610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-9798490</v>
      </c>
      <c r="W43" s="60">
        <v>-15387498</v>
      </c>
      <c r="X43" s="60">
        <v>5589008</v>
      </c>
      <c r="Y43" s="61">
        <v>-36.32</v>
      </c>
      <c r="Z43" s="62">
        <v>-60652413</v>
      </c>
    </row>
    <row r="44" spans="1:26" ht="13.5">
      <c r="A44" s="58" t="s">
        <v>64</v>
      </c>
      <c r="B44" s="19">
        <v>0</v>
      </c>
      <c r="C44" s="19">
        <v>0</v>
      </c>
      <c r="D44" s="59">
        <v>17000000</v>
      </c>
      <c r="E44" s="60">
        <v>17000000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17000000</v>
      </c>
      <c r="X44" s="60">
        <v>-17000000</v>
      </c>
      <c r="Y44" s="61">
        <v>-100</v>
      </c>
      <c r="Z44" s="62">
        <v>17000000</v>
      </c>
    </row>
    <row r="45" spans="1:26" ht="13.5">
      <c r="A45" s="70" t="s">
        <v>65</v>
      </c>
      <c r="B45" s="22">
        <v>155904</v>
      </c>
      <c r="C45" s="22">
        <v>0</v>
      </c>
      <c r="D45" s="99">
        <v>2126681</v>
      </c>
      <c r="E45" s="100">
        <v>2126681</v>
      </c>
      <c r="F45" s="100">
        <v>25020358</v>
      </c>
      <c r="G45" s="100">
        <v>9903517</v>
      </c>
      <c r="H45" s="100">
        <v>328061</v>
      </c>
      <c r="I45" s="100">
        <v>328061</v>
      </c>
      <c r="J45" s="100">
        <v>7919627</v>
      </c>
      <c r="K45" s="100">
        <v>22277920</v>
      </c>
      <c r="L45" s="100">
        <v>6633059</v>
      </c>
      <c r="M45" s="100">
        <v>6633059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6633059</v>
      </c>
      <c r="W45" s="100">
        <v>43371215</v>
      </c>
      <c r="X45" s="100">
        <v>-36738156</v>
      </c>
      <c r="Y45" s="101">
        <v>-84.71</v>
      </c>
      <c r="Z45" s="102">
        <v>2126681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573469</v>
      </c>
      <c r="C49" s="52">
        <v>0</v>
      </c>
      <c r="D49" s="129">
        <v>497416</v>
      </c>
      <c r="E49" s="54">
        <v>304336</v>
      </c>
      <c r="F49" s="54">
        <v>0</v>
      </c>
      <c r="G49" s="54">
        <v>0</v>
      </c>
      <c r="H49" s="54">
        <v>0</v>
      </c>
      <c r="I49" s="54">
        <v>284759</v>
      </c>
      <c r="J49" s="54">
        <v>0</v>
      </c>
      <c r="K49" s="54">
        <v>0</v>
      </c>
      <c r="L49" s="54">
        <v>0</v>
      </c>
      <c r="M49" s="54">
        <v>7477143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9137123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957940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957940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94.6157694250123</v>
      </c>
      <c r="C58" s="5">
        <f>IF(C67=0,0,+(C76/C67)*100)</f>
        <v>0</v>
      </c>
      <c r="D58" s="6">
        <f aca="true" t="shared" si="6" ref="D58:Z58">IF(D67=0,0,+(D76/D67)*100)</f>
        <v>99.99223880597015</v>
      </c>
      <c r="E58" s="7">
        <f t="shared" si="6"/>
        <v>99.99223880597015</v>
      </c>
      <c r="F58" s="7">
        <f t="shared" si="6"/>
        <v>84.93346424950707</v>
      </c>
      <c r="G58" s="7">
        <f t="shared" si="6"/>
        <v>65.07333511077175</v>
      </c>
      <c r="H58" s="7">
        <f t="shared" si="6"/>
        <v>96.81995286724273</v>
      </c>
      <c r="I58" s="7">
        <f t="shared" si="6"/>
        <v>82.28521146438653</v>
      </c>
      <c r="J58" s="7">
        <f t="shared" si="6"/>
        <v>37.82034521899096</v>
      </c>
      <c r="K58" s="7">
        <f t="shared" si="6"/>
        <v>80.91604363777091</v>
      </c>
      <c r="L58" s="7">
        <f t="shared" si="6"/>
        <v>23.2806567964854</v>
      </c>
      <c r="M58" s="7">
        <f t="shared" si="6"/>
        <v>47.31603669827819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64.68020626432191</v>
      </c>
      <c r="W58" s="7">
        <f t="shared" si="6"/>
        <v>101.12415009498106</v>
      </c>
      <c r="X58" s="7">
        <f t="shared" si="6"/>
        <v>0</v>
      </c>
      <c r="Y58" s="7">
        <f t="shared" si="6"/>
        <v>0</v>
      </c>
      <c r="Z58" s="8">
        <f t="shared" si="6"/>
        <v>99.99223880597015</v>
      </c>
    </row>
    <row r="59" spans="1:26" ht="13.5">
      <c r="A59" s="37" t="s">
        <v>31</v>
      </c>
      <c r="B59" s="9">
        <f aca="true" t="shared" si="7" ref="B59:Z66">IF(B68=0,0,+(B77/B68)*100)</f>
        <v>98.7754998175466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96.53022089739332</v>
      </c>
      <c r="G59" s="10">
        <f t="shared" si="7"/>
        <v>71.50644559057343</v>
      </c>
      <c r="H59" s="10">
        <f t="shared" si="7"/>
        <v>109.94800022127565</v>
      </c>
      <c r="I59" s="10">
        <f t="shared" si="7"/>
        <v>92.65683866391676</v>
      </c>
      <c r="J59" s="10">
        <f t="shared" si="7"/>
        <v>43.06909332300714</v>
      </c>
      <c r="K59" s="10">
        <f t="shared" si="7"/>
        <v>89.85211410447899</v>
      </c>
      <c r="L59" s="10">
        <f t="shared" si="7"/>
        <v>27.5779535689919</v>
      </c>
      <c r="M59" s="10">
        <f t="shared" si="7"/>
        <v>53.49972033215934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73.03606346934068</v>
      </c>
      <c r="W59" s="10">
        <f t="shared" si="7"/>
        <v>101.2799189760648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99.85945945945946</v>
      </c>
      <c r="E60" s="13">
        <f t="shared" si="7"/>
        <v>99.85945945945946</v>
      </c>
      <c r="F60" s="13">
        <f t="shared" si="7"/>
        <v>16.063100289135807</v>
      </c>
      <c r="G60" s="13">
        <f t="shared" si="7"/>
        <v>108.76588412664225</v>
      </c>
      <c r="H60" s="13">
        <f t="shared" si="7"/>
        <v>86.15119534783545</v>
      </c>
      <c r="I60" s="13">
        <f t="shared" si="7"/>
        <v>43.70917124485183</v>
      </c>
      <c r="J60" s="13">
        <f t="shared" si="7"/>
        <v>34.46047813913418</v>
      </c>
      <c r="K60" s="13">
        <f t="shared" si="7"/>
        <v>134.6112427309929</v>
      </c>
      <c r="L60" s="13">
        <f t="shared" si="7"/>
        <v>1.0768899418479432</v>
      </c>
      <c r="M60" s="13">
        <f t="shared" si="7"/>
        <v>56.71620360399168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48.09929050517582</v>
      </c>
      <c r="W60" s="13">
        <f t="shared" si="7"/>
        <v>98.528</v>
      </c>
      <c r="X60" s="13">
        <f t="shared" si="7"/>
        <v>0</v>
      </c>
      <c r="Y60" s="13">
        <f t="shared" si="7"/>
        <v>0</v>
      </c>
      <c r="Z60" s="14">
        <f t="shared" si="7"/>
        <v>99.85945945945946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98.528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16.063100289135807</v>
      </c>
      <c r="G65" s="13">
        <f t="shared" si="7"/>
        <v>108.76588412664225</v>
      </c>
      <c r="H65" s="13">
        <f t="shared" si="7"/>
        <v>86.15119534783545</v>
      </c>
      <c r="I65" s="13">
        <f t="shared" si="7"/>
        <v>43.70917124485183</v>
      </c>
      <c r="J65" s="13">
        <f t="shared" si="7"/>
        <v>34.46047813913418</v>
      </c>
      <c r="K65" s="13">
        <f t="shared" si="7"/>
        <v>134.6112427309929</v>
      </c>
      <c r="L65" s="13">
        <f t="shared" si="7"/>
        <v>1.0768899418479432</v>
      </c>
      <c r="M65" s="13">
        <f t="shared" si="7"/>
        <v>56.71620360399168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48.09929050517582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6276830</v>
      </c>
      <c r="C67" s="24"/>
      <c r="D67" s="25">
        <v>5360000</v>
      </c>
      <c r="E67" s="26">
        <v>5360000</v>
      </c>
      <c r="F67" s="26">
        <v>626355</v>
      </c>
      <c r="G67" s="26">
        <v>633871</v>
      </c>
      <c r="H67" s="26">
        <v>636500</v>
      </c>
      <c r="I67" s="26">
        <v>1896726</v>
      </c>
      <c r="J67" s="26">
        <v>638725</v>
      </c>
      <c r="K67" s="26">
        <v>640821</v>
      </c>
      <c r="L67" s="26">
        <v>643487</v>
      </c>
      <c r="M67" s="26">
        <v>1923033</v>
      </c>
      <c r="N67" s="26"/>
      <c r="O67" s="26"/>
      <c r="P67" s="26"/>
      <c r="Q67" s="26"/>
      <c r="R67" s="26"/>
      <c r="S67" s="26"/>
      <c r="T67" s="26"/>
      <c r="U67" s="26"/>
      <c r="V67" s="26">
        <v>3819759</v>
      </c>
      <c r="W67" s="26">
        <v>2650002</v>
      </c>
      <c r="X67" s="26"/>
      <c r="Y67" s="25"/>
      <c r="Z67" s="27">
        <v>5360000</v>
      </c>
    </row>
    <row r="68" spans="1:26" ht="13.5" hidden="1">
      <c r="A68" s="37" t="s">
        <v>31</v>
      </c>
      <c r="B68" s="19">
        <v>6012494</v>
      </c>
      <c r="C68" s="19"/>
      <c r="D68" s="20">
        <v>5064000</v>
      </c>
      <c r="E68" s="21">
        <v>5064000</v>
      </c>
      <c r="F68" s="21">
        <v>536086</v>
      </c>
      <c r="G68" s="21">
        <v>541533</v>
      </c>
      <c r="H68" s="21">
        <v>542310</v>
      </c>
      <c r="I68" s="21">
        <v>1619929</v>
      </c>
      <c r="J68" s="21">
        <v>542310</v>
      </c>
      <c r="K68" s="21">
        <v>542310</v>
      </c>
      <c r="L68" s="21">
        <v>542310</v>
      </c>
      <c r="M68" s="21">
        <v>1626930</v>
      </c>
      <c r="N68" s="21"/>
      <c r="O68" s="21"/>
      <c r="P68" s="21"/>
      <c r="Q68" s="21"/>
      <c r="R68" s="21"/>
      <c r="S68" s="21"/>
      <c r="T68" s="21"/>
      <c r="U68" s="21"/>
      <c r="V68" s="21">
        <v>3246859</v>
      </c>
      <c r="W68" s="21">
        <v>2500002</v>
      </c>
      <c r="X68" s="21"/>
      <c r="Y68" s="20"/>
      <c r="Z68" s="23">
        <v>5064000</v>
      </c>
    </row>
    <row r="69" spans="1:26" ht="13.5" hidden="1">
      <c r="A69" s="38" t="s">
        <v>32</v>
      </c>
      <c r="B69" s="19">
        <v>264336</v>
      </c>
      <c r="C69" s="19"/>
      <c r="D69" s="20">
        <v>296000</v>
      </c>
      <c r="E69" s="21">
        <v>296000</v>
      </c>
      <c r="F69" s="21">
        <v>90269</v>
      </c>
      <c r="G69" s="21">
        <v>23215</v>
      </c>
      <c r="H69" s="21">
        <v>23215</v>
      </c>
      <c r="I69" s="21">
        <v>136699</v>
      </c>
      <c r="J69" s="21">
        <v>23215</v>
      </c>
      <c r="K69" s="21">
        <v>23215</v>
      </c>
      <c r="L69" s="21">
        <v>23215</v>
      </c>
      <c r="M69" s="21">
        <v>69645</v>
      </c>
      <c r="N69" s="21"/>
      <c r="O69" s="21"/>
      <c r="P69" s="21"/>
      <c r="Q69" s="21"/>
      <c r="R69" s="21"/>
      <c r="S69" s="21"/>
      <c r="T69" s="21"/>
      <c r="U69" s="21"/>
      <c r="V69" s="21">
        <v>206344</v>
      </c>
      <c r="W69" s="21">
        <v>150000</v>
      </c>
      <c r="X69" s="21"/>
      <c r="Y69" s="20"/>
      <c r="Z69" s="23">
        <v>296000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150000</v>
      </c>
      <c r="X73" s="21"/>
      <c r="Y73" s="20"/>
      <c r="Z73" s="23"/>
    </row>
    <row r="74" spans="1:26" ht="13.5" hidden="1">
      <c r="A74" s="39" t="s">
        <v>107</v>
      </c>
      <c r="B74" s="19">
        <v>264336</v>
      </c>
      <c r="C74" s="19"/>
      <c r="D74" s="20">
        <v>296000</v>
      </c>
      <c r="E74" s="21">
        <v>296000</v>
      </c>
      <c r="F74" s="21">
        <v>90269</v>
      </c>
      <c r="G74" s="21">
        <v>23215</v>
      </c>
      <c r="H74" s="21">
        <v>23215</v>
      </c>
      <c r="I74" s="21">
        <v>136699</v>
      </c>
      <c r="J74" s="21">
        <v>23215</v>
      </c>
      <c r="K74" s="21">
        <v>23215</v>
      </c>
      <c r="L74" s="21">
        <v>23215</v>
      </c>
      <c r="M74" s="21">
        <v>69645</v>
      </c>
      <c r="N74" s="21"/>
      <c r="O74" s="21"/>
      <c r="P74" s="21"/>
      <c r="Q74" s="21"/>
      <c r="R74" s="21"/>
      <c r="S74" s="21"/>
      <c r="T74" s="21"/>
      <c r="U74" s="21"/>
      <c r="V74" s="21">
        <v>206344</v>
      </c>
      <c r="W74" s="21"/>
      <c r="X74" s="21"/>
      <c r="Y74" s="20"/>
      <c r="Z74" s="23">
        <v>296000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>
        <v>69123</v>
      </c>
      <c r="H75" s="30">
        <v>70975</v>
      </c>
      <c r="I75" s="30">
        <v>140098</v>
      </c>
      <c r="J75" s="30">
        <v>73200</v>
      </c>
      <c r="K75" s="30">
        <v>75296</v>
      </c>
      <c r="L75" s="30">
        <v>77962</v>
      </c>
      <c r="M75" s="30">
        <v>226458</v>
      </c>
      <c r="N75" s="30"/>
      <c r="O75" s="30"/>
      <c r="P75" s="30"/>
      <c r="Q75" s="30"/>
      <c r="R75" s="30"/>
      <c r="S75" s="30"/>
      <c r="T75" s="30"/>
      <c r="U75" s="30"/>
      <c r="V75" s="30">
        <v>366556</v>
      </c>
      <c r="W75" s="30"/>
      <c r="X75" s="30"/>
      <c r="Y75" s="29"/>
      <c r="Z75" s="31"/>
    </row>
    <row r="76" spans="1:26" ht="13.5" hidden="1">
      <c r="A76" s="42" t="s">
        <v>286</v>
      </c>
      <c r="B76" s="32">
        <v>5938871</v>
      </c>
      <c r="C76" s="32"/>
      <c r="D76" s="33">
        <v>5359584</v>
      </c>
      <c r="E76" s="34">
        <v>5359584</v>
      </c>
      <c r="F76" s="34">
        <v>531985</v>
      </c>
      <c r="G76" s="34">
        <v>412481</v>
      </c>
      <c r="H76" s="34">
        <v>616259</v>
      </c>
      <c r="I76" s="34">
        <v>1560725</v>
      </c>
      <c r="J76" s="34">
        <v>241568</v>
      </c>
      <c r="K76" s="34">
        <v>518527</v>
      </c>
      <c r="L76" s="34">
        <v>149808</v>
      </c>
      <c r="M76" s="34">
        <v>909903</v>
      </c>
      <c r="N76" s="34"/>
      <c r="O76" s="34"/>
      <c r="P76" s="34"/>
      <c r="Q76" s="34"/>
      <c r="R76" s="34"/>
      <c r="S76" s="34"/>
      <c r="T76" s="34"/>
      <c r="U76" s="34"/>
      <c r="V76" s="34">
        <v>2470628</v>
      </c>
      <c r="W76" s="34">
        <v>2679792</v>
      </c>
      <c r="X76" s="34"/>
      <c r="Y76" s="33"/>
      <c r="Z76" s="35">
        <v>5359584</v>
      </c>
    </row>
    <row r="77" spans="1:26" ht="13.5" hidden="1">
      <c r="A77" s="37" t="s">
        <v>31</v>
      </c>
      <c r="B77" s="19">
        <v>5938871</v>
      </c>
      <c r="C77" s="19"/>
      <c r="D77" s="20">
        <v>5064000</v>
      </c>
      <c r="E77" s="21">
        <v>5064000</v>
      </c>
      <c r="F77" s="21">
        <v>517485</v>
      </c>
      <c r="G77" s="21">
        <v>387231</v>
      </c>
      <c r="H77" s="21">
        <v>596259</v>
      </c>
      <c r="I77" s="21">
        <v>1500975</v>
      </c>
      <c r="J77" s="21">
        <v>233568</v>
      </c>
      <c r="K77" s="21">
        <v>487277</v>
      </c>
      <c r="L77" s="21">
        <v>149558</v>
      </c>
      <c r="M77" s="21">
        <v>870403</v>
      </c>
      <c r="N77" s="21"/>
      <c r="O77" s="21"/>
      <c r="P77" s="21"/>
      <c r="Q77" s="21"/>
      <c r="R77" s="21"/>
      <c r="S77" s="21"/>
      <c r="T77" s="21"/>
      <c r="U77" s="21"/>
      <c r="V77" s="21">
        <v>2371378</v>
      </c>
      <c r="W77" s="21">
        <v>2532000</v>
      </c>
      <c r="X77" s="21"/>
      <c r="Y77" s="20"/>
      <c r="Z77" s="23">
        <v>5064000</v>
      </c>
    </row>
    <row r="78" spans="1:26" ht="13.5" hidden="1">
      <c r="A78" s="38" t="s">
        <v>32</v>
      </c>
      <c r="B78" s="19"/>
      <c r="C78" s="19"/>
      <c r="D78" s="20">
        <v>295584</v>
      </c>
      <c r="E78" s="21">
        <v>295584</v>
      </c>
      <c r="F78" s="21">
        <v>14500</v>
      </c>
      <c r="G78" s="21">
        <v>25250</v>
      </c>
      <c r="H78" s="21">
        <v>20000</v>
      </c>
      <c r="I78" s="21">
        <v>59750</v>
      </c>
      <c r="J78" s="21">
        <v>8000</v>
      </c>
      <c r="K78" s="21">
        <v>31250</v>
      </c>
      <c r="L78" s="21">
        <v>250</v>
      </c>
      <c r="M78" s="21">
        <v>39500</v>
      </c>
      <c r="N78" s="21"/>
      <c r="O78" s="21"/>
      <c r="P78" s="21"/>
      <c r="Q78" s="21"/>
      <c r="R78" s="21"/>
      <c r="S78" s="21"/>
      <c r="T78" s="21"/>
      <c r="U78" s="21"/>
      <c r="V78" s="21">
        <v>99250</v>
      </c>
      <c r="W78" s="21">
        <v>147792</v>
      </c>
      <c r="X78" s="21"/>
      <c r="Y78" s="20"/>
      <c r="Z78" s="23">
        <v>295584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295584</v>
      </c>
      <c r="E82" s="21">
        <v>295584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147792</v>
      </c>
      <c r="X82" s="21"/>
      <c r="Y82" s="20"/>
      <c r="Z82" s="23">
        <v>295584</v>
      </c>
    </row>
    <row r="83" spans="1:26" ht="13.5" hidden="1">
      <c r="A83" s="39" t="s">
        <v>107</v>
      </c>
      <c r="B83" s="19"/>
      <c r="C83" s="19"/>
      <c r="D83" s="20"/>
      <c r="E83" s="21"/>
      <c r="F83" s="21">
        <v>14500</v>
      </c>
      <c r="G83" s="21">
        <v>25250</v>
      </c>
      <c r="H83" s="21">
        <v>20000</v>
      </c>
      <c r="I83" s="21">
        <v>59750</v>
      </c>
      <c r="J83" s="21">
        <v>8000</v>
      </c>
      <c r="K83" s="21">
        <v>31250</v>
      </c>
      <c r="L83" s="21">
        <v>250</v>
      </c>
      <c r="M83" s="21">
        <v>39500</v>
      </c>
      <c r="N83" s="21"/>
      <c r="O83" s="21"/>
      <c r="P83" s="21"/>
      <c r="Q83" s="21"/>
      <c r="R83" s="21"/>
      <c r="S83" s="21"/>
      <c r="T83" s="21"/>
      <c r="U83" s="21"/>
      <c r="V83" s="21">
        <v>99250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61738</v>
      </c>
      <c r="J22" s="332">
        <f t="shared" si="6"/>
        <v>61738</v>
      </c>
      <c r="K22" s="332">
        <f t="shared" si="6"/>
        <v>119750</v>
      </c>
      <c r="L22" s="330">
        <f t="shared" si="6"/>
        <v>251717</v>
      </c>
      <c r="M22" s="330">
        <f t="shared" si="6"/>
        <v>379416</v>
      </c>
      <c r="N22" s="332">
        <f t="shared" si="6"/>
        <v>750883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812621</v>
      </c>
      <c r="X22" s="330">
        <f t="shared" si="6"/>
        <v>0</v>
      </c>
      <c r="Y22" s="332">
        <f t="shared" si="6"/>
        <v>812621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>
        <v>61738</v>
      </c>
      <c r="J32" s="59">
        <v>61738</v>
      </c>
      <c r="K32" s="59">
        <v>119750</v>
      </c>
      <c r="L32" s="60">
        <v>251717</v>
      </c>
      <c r="M32" s="60">
        <v>379416</v>
      </c>
      <c r="N32" s="59">
        <v>750883</v>
      </c>
      <c r="O32" s="59"/>
      <c r="P32" s="60"/>
      <c r="Q32" s="60"/>
      <c r="R32" s="59"/>
      <c r="S32" s="59"/>
      <c r="T32" s="60"/>
      <c r="U32" s="60"/>
      <c r="V32" s="59"/>
      <c r="W32" s="59">
        <v>812621</v>
      </c>
      <c r="X32" s="60"/>
      <c r="Y32" s="59">
        <v>812621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2950000</v>
      </c>
      <c r="F40" s="332">
        <f t="shared" si="9"/>
        <v>2950000</v>
      </c>
      <c r="G40" s="332">
        <f t="shared" si="9"/>
        <v>0</v>
      </c>
      <c r="H40" s="330">
        <f t="shared" si="9"/>
        <v>51966</v>
      </c>
      <c r="I40" s="330">
        <f t="shared" si="9"/>
        <v>0</v>
      </c>
      <c r="J40" s="332">
        <f t="shared" si="9"/>
        <v>51966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51966</v>
      </c>
      <c r="X40" s="330">
        <f t="shared" si="9"/>
        <v>1475000</v>
      </c>
      <c r="Y40" s="332">
        <f t="shared" si="9"/>
        <v>-1423034</v>
      </c>
      <c r="Z40" s="323">
        <f>+IF(X40&lt;&gt;0,+(Y40/X40)*100,0)</f>
        <v>-96.47688135593219</v>
      </c>
      <c r="AA40" s="337">
        <f>SUM(AA41:AA49)</f>
        <v>2950000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>
        <v>40856</v>
      </c>
      <c r="I41" s="349"/>
      <c r="J41" s="351">
        <v>40856</v>
      </c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>
        <v>40856</v>
      </c>
      <c r="X41" s="349"/>
      <c r="Y41" s="351">
        <v>40856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>
        <v>1800</v>
      </c>
      <c r="I43" s="305"/>
      <c r="J43" s="357">
        <v>1800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1800</v>
      </c>
      <c r="X43" s="305"/>
      <c r="Y43" s="357">
        <v>1800</v>
      </c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>
        <v>8586</v>
      </c>
      <c r="I44" s="54"/>
      <c r="J44" s="53">
        <v>8586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8586</v>
      </c>
      <c r="X44" s="54"/>
      <c r="Y44" s="53">
        <v>8586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>
        <v>724</v>
      </c>
      <c r="I48" s="54"/>
      <c r="J48" s="53">
        <v>724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724</v>
      </c>
      <c r="X48" s="54"/>
      <c r="Y48" s="53">
        <v>724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2950000</v>
      </c>
      <c r="F49" s="53">
        <v>2950000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1475000</v>
      </c>
      <c r="Y49" s="53">
        <v>-1475000</v>
      </c>
      <c r="Z49" s="94">
        <v>-100</v>
      </c>
      <c r="AA49" s="95">
        <v>2950000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2950000</v>
      </c>
      <c r="F60" s="264">
        <f t="shared" si="14"/>
        <v>2950000</v>
      </c>
      <c r="G60" s="264">
        <f t="shared" si="14"/>
        <v>0</v>
      </c>
      <c r="H60" s="219">
        <f t="shared" si="14"/>
        <v>51966</v>
      </c>
      <c r="I60" s="219">
        <f t="shared" si="14"/>
        <v>61738</v>
      </c>
      <c r="J60" s="264">
        <f t="shared" si="14"/>
        <v>113704</v>
      </c>
      <c r="K60" s="264">
        <f t="shared" si="14"/>
        <v>119750</v>
      </c>
      <c r="L60" s="219">
        <f t="shared" si="14"/>
        <v>251717</v>
      </c>
      <c r="M60" s="219">
        <f t="shared" si="14"/>
        <v>379416</v>
      </c>
      <c r="N60" s="264">
        <f t="shared" si="14"/>
        <v>750883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864587</v>
      </c>
      <c r="X60" s="219">
        <f t="shared" si="14"/>
        <v>1475000</v>
      </c>
      <c r="Y60" s="264">
        <f t="shared" si="14"/>
        <v>-610413</v>
      </c>
      <c r="Z60" s="324">
        <f>+IF(X60&lt;&gt;0,+(Y60/X60)*100,0)</f>
        <v>-41.383932203389826</v>
      </c>
      <c r="AA60" s="232">
        <f>+AA57+AA54+AA51+AA40+AA37+AA34+AA22+AA5</f>
        <v>2950000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98720330</v>
      </c>
      <c r="D5" s="153">
        <f>SUM(D6:D8)</f>
        <v>0</v>
      </c>
      <c r="E5" s="154">
        <f t="shared" si="0"/>
        <v>136781000</v>
      </c>
      <c r="F5" s="100">
        <f t="shared" si="0"/>
        <v>136781000</v>
      </c>
      <c r="G5" s="100">
        <f t="shared" si="0"/>
        <v>41578373</v>
      </c>
      <c r="H5" s="100">
        <f t="shared" si="0"/>
        <v>7108246</v>
      </c>
      <c r="I5" s="100">
        <f t="shared" si="0"/>
        <v>909774</v>
      </c>
      <c r="J5" s="100">
        <f t="shared" si="0"/>
        <v>49596393</v>
      </c>
      <c r="K5" s="100">
        <f t="shared" si="0"/>
        <v>3011282</v>
      </c>
      <c r="L5" s="100">
        <f t="shared" si="0"/>
        <v>25647895</v>
      </c>
      <c r="M5" s="100">
        <f t="shared" si="0"/>
        <v>8831421</v>
      </c>
      <c r="N5" s="100">
        <f t="shared" si="0"/>
        <v>37490598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87086991</v>
      </c>
      <c r="X5" s="100">
        <f t="shared" si="0"/>
        <v>52724000</v>
      </c>
      <c r="Y5" s="100">
        <f t="shared" si="0"/>
        <v>34362991</v>
      </c>
      <c r="Z5" s="137">
        <f>+IF(X5&lt;&gt;0,+(Y5/X5)*100,0)</f>
        <v>65.17523518701161</v>
      </c>
      <c r="AA5" s="153">
        <f>SUM(AA6:AA8)</f>
        <v>136781000</v>
      </c>
    </row>
    <row r="6" spans="1:27" ht="13.5">
      <c r="A6" s="138" t="s">
        <v>75</v>
      </c>
      <c r="B6" s="136"/>
      <c r="C6" s="155">
        <v>91689641</v>
      </c>
      <c r="D6" s="155"/>
      <c r="E6" s="156"/>
      <c r="F6" s="60"/>
      <c r="G6" s="60">
        <v>40952018</v>
      </c>
      <c r="H6" s="60">
        <v>6474375</v>
      </c>
      <c r="I6" s="60">
        <v>273274</v>
      </c>
      <c r="J6" s="60">
        <v>47699667</v>
      </c>
      <c r="K6" s="60">
        <v>2372557</v>
      </c>
      <c r="L6" s="60">
        <v>25007074</v>
      </c>
      <c r="M6" s="60">
        <v>8187934</v>
      </c>
      <c r="N6" s="60">
        <v>35567565</v>
      </c>
      <c r="O6" s="60"/>
      <c r="P6" s="60"/>
      <c r="Q6" s="60"/>
      <c r="R6" s="60"/>
      <c r="S6" s="60"/>
      <c r="T6" s="60"/>
      <c r="U6" s="60"/>
      <c r="V6" s="60"/>
      <c r="W6" s="60">
        <v>83267232</v>
      </c>
      <c r="X6" s="60">
        <v>5470000</v>
      </c>
      <c r="Y6" s="60">
        <v>77797232</v>
      </c>
      <c r="Z6" s="140">
        <v>1422.25</v>
      </c>
      <c r="AA6" s="155"/>
    </row>
    <row r="7" spans="1:27" ht="13.5">
      <c r="A7" s="138" t="s">
        <v>76</v>
      </c>
      <c r="B7" s="136"/>
      <c r="C7" s="157">
        <v>7030689</v>
      </c>
      <c r="D7" s="157"/>
      <c r="E7" s="158">
        <v>136781000</v>
      </c>
      <c r="F7" s="159">
        <v>136781000</v>
      </c>
      <c r="G7" s="159">
        <v>626355</v>
      </c>
      <c r="H7" s="159">
        <v>633871</v>
      </c>
      <c r="I7" s="159">
        <v>636500</v>
      </c>
      <c r="J7" s="159">
        <v>1896726</v>
      </c>
      <c r="K7" s="159">
        <v>638725</v>
      </c>
      <c r="L7" s="159">
        <v>640821</v>
      </c>
      <c r="M7" s="159">
        <v>643487</v>
      </c>
      <c r="N7" s="159">
        <v>1923033</v>
      </c>
      <c r="O7" s="159"/>
      <c r="P7" s="159"/>
      <c r="Q7" s="159"/>
      <c r="R7" s="159"/>
      <c r="S7" s="159"/>
      <c r="T7" s="159"/>
      <c r="U7" s="159"/>
      <c r="V7" s="159"/>
      <c r="W7" s="159">
        <v>3819759</v>
      </c>
      <c r="X7" s="159">
        <v>47254000</v>
      </c>
      <c r="Y7" s="159">
        <v>-43434241</v>
      </c>
      <c r="Z7" s="141">
        <v>-91.92</v>
      </c>
      <c r="AA7" s="157">
        <v>136781000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37619334</v>
      </c>
      <c r="Y9" s="100">
        <f t="shared" si="1"/>
        <v>-37619334</v>
      </c>
      <c r="Z9" s="137">
        <f>+IF(X9&lt;&gt;0,+(Y9/X9)*100,0)</f>
        <v>-100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37619334</v>
      </c>
      <c r="Y10" s="60">
        <v>-37619334</v>
      </c>
      <c r="Z10" s="140">
        <v>-100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1999998</v>
      </c>
      <c r="Y15" s="100">
        <f t="shared" si="2"/>
        <v>-1999998</v>
      </c>
      <c r="Z15" s="137">
        <f>+IF(X15&lt;&gt;0,+(Y15/X15)*100,0)</f>
        <v>-100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1999998</v>
      </c>
      <c r="Y16" s="60">
        <v>-1999998</v>
      </c>
      <c r="Z16" s="140">
        <v>-100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98720330</v>
      </c>
      <c r="D25" s="168">
        <f>+D5+D9+D15+D19+D24</f>
        <v>0</v>
      </c>
      <c r="E25" s="169">
        <f t="shared" si="4"/>
        <v>136781000</v>
      </c>
      <c r="F25" s="73">
        <f t="shared" si="4"/>
        <v>136781000</v>
      </c>
      <c r="G25" s="73">
        <f t="shared" si="4"/>
        <v>41578373</v>
      </c>
      <c r="H25" s="73">
        <f t="shared" si="4"/>
        <v>7108246</v>
      </c>
      <c r="I25" s="73">
        <f t="shared" si="4"/>
        <v>909774</v>
      </c>
      <c r="J25" s="73">
        <f t="shared" si="4"/>
        <v>49596393</v>
      </c>
      <c r="K25" s="73">
        <f t="shared" si="4"/>
        <v>3011282</v>
      </c>
      <c r="L25" s="73">
        <f t="shared" si="4"/>
        <v>25647895</v>
      </c>
      <c r="M25" s="73">
        <f t="shared" si="4"/>
        <v>8831421</v>
      </c>
      <c r="N25" s="73">
        <f t="shared" si="4"/>
        <v>37490598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87086991</v>
      </c>
      <c r="X25" s="73">
        <f t="shared" si="4"/>
        <v>92343332</v>
      </c>
      <c r="Y25" s="73">
        <f t="shared" si="4"/>
        <v>-5256341</v>
      </c>
      <c r="Z25" s="170">
        <f>+IF(X25&lt;&gt;0,+(Y25/X25)*100,0)</f>
        <v>-5.6921716881517765</v>
      </c>
      <c r="AA25" s="168">
        <f>+AA5+AA9+AA15+AA19+AA24</f>
        <v>136781000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71855887</v>
      </c>
      <c r="D28" s="153">
        <f>SUM(D29:D31)</f>
        <v>0</v>
      </c>
      <c r="E28" s="154">
        <f t="shared" si="5"/>
        <v>74538000</v>
      </c>
      <c r="F28" s="100">
        <f t="shared" si="5"/>
        <v>74538000</v>
      </c>
      <c r="G28" s="100">
        <f t="shared" si="5"/>
        <v>5649996</v>
      </c>
      <c r="H28" s="100">
        <f t="shared" si="5"/>
        <v>4956447</v>
      </c>
      <c r="I28" s="100">
        <f t="shared" si="5"/>
        <v>5026092</v>
      </c>
      <c r="J28" s="100">
        <f t="shared" si="5"/>
        <v>15632535</v>
      </c>
      <c r="K28" s="100">
        <f t="shared" si="5"/>
        <v>7959299</v>
      </c>
      <c r="L28" s="100">
        <f t="shared" si="5"/>
        <v>5935982</v>
      </c>
      <c r="M28" s="100">
        <f t="shared" si="5"/>
        <v>5561360</v>
      </c>
      <c r="N28" s="100">
        <f t="shared" si="5"/>
        <v>19456641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35089176</v>
      </c>
      <c r="X28" s="100">
        <f t="shared" si="5"/>
        <v>28510500</v>
      </c>
      <c r="Y28" s="100">
        <f t="shared" si="5"/>
        <v>6578676</v>
      </c>
      <c r="Z28" s="137">
        <f>+IF(X28&lt;&gt;0,+(Y28/X28)*100,0)</f>
        <v>23.074572525911506</v>
      </c>
      <c r="AA28" s="153">
        <f>SUM(AA29:AA31)</f>
        <v>74538000</v>
      </c>
    </row>
    <row r="29" spans="1:27" ht="13.5">
      <c r="A29" s="138" t="s">
        <v>75</v>
      </c>
      <c r="B29" s="136"/>
      <c r="C29" s="155">
        <v>71855887</v>
      </c>
      <c r="D29" s="155"/>
      <c r="E29" s="156">
        <v>7435000</v>
      </c>
      <c r="F29" s="60">
        <v>7435000</v>
      </c>
      <c r="G29" s="60">
        <v>5649996</v>
      </c>
      <c r="H29" s="60">
        <v>4956447</v>
      </c>
      <c r="I29" s="60">
        <v>5026092</v>
      </c>
      <c r="J29" s="60">
        <v>15632535</v>
      </c>
      <c r="K29" s="60">
        <v>7959299</v>
      </c>
      <c r="L29" s="60">
        <v>5935982</v>
      </c>
      <c r="M29" s="60">
        <v>5561360</v>
      </c>
      <c r="N29" s="60">
        <v>19456641</v>
      </c>
      <c r="O29" s="60"/>
      <c r="P29" s="60"/>
      <c r="Q29" s="60"/>
      <c r="R29" s="60"/>
      <c r="S29" s="60"/>
      <c r="T29" s="60"/>
      <c r="U29" s="60"/>
      <c r="V29" s="60"/>
      <c r="W29" s="60">
        <v>35089176</v>
      </c>
      <c r="X29" s="60">
        <v>8272002</v>
      </c>
      <c r="Y29" s="60">
        <v>26817174</v>
      </c>
      <c r="Z29" s="140">
        <v>324.19</v>
      </c>
      <c r="AA29" s="155">
        <v>7435000</v>
      </c>
    </row>
    <row r="30" spans="1:27" ht="13.5">
      <c r="A30" s="138" t="s">
        <v>76</v>
      </c>
      <c r="B30" s="136"/>
      <c r="C30" s="157"/>
      <c r="D30" s="157"/>
      <c r="E30" s="158">
        <v>67103000</v>
      </c>
      <c r="F30" s="159">
        <v>67103000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8181498</v>
      </c>
      <c r="Y30" s="159">
        <v>-8181498</v>
      </c>
      <c r="Z30" s="141">
        <v>-100</v>
      </c>
      <c r="AA30" s="157">
        <v>67103000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12057000</v>
      </c>
      <c r="Y31" s="60">
        <v>-12057000</v>
      </c>
      <c r="Z31" s="140">
        <v>-100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8633496</v>
      </c>
      <c r="Y32" s="100">
        <f t="shared" si="6"/>
        <v>-8633496</v>
      </c>
      <c r="Z32" s="137">
        <f>+IF(X32&lt;&gt;0,+(Y32/X32)*100,0)</f>
        <v>-100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8633496</v>
      </c>
      <c r="Y33" s="60">
        <v>-8633496</v>
      </c>
      <c r="Z33" s="140">
        <v>-100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71855887</v>
      </c>
      <c r="D48" s="168">
        <f>+D28+D32+D38+D42+D47</f>
        <v>0</v>
      </c>
      <c r="E48" s="169">
        <f t="shared" si="9"/>
        <v>74538000</v>
      </c>
      <c r="F48" s="73">
        <f t="shared" si="9"/>
        <v>74538000</v>
      </c>
      <c r="G48" s="73">
        <f t="shared" si="9"/>
        <v>5649996</v>
      </c>
      <c r="H48" s="73">
        <f t="shared" si="9"/>
        <v>4956447</v>
      </c>
      <c r="I48" s="73">
        <f t="shared" si="9"/>
        <v>5026092</v>
      </c>
      <c r="J48" s="73">
        <f t="shared" si="9"/>
        <v>15632535</v>
      </c>
      <c r="K48" s="73">
        <f t="shared" si="9"/>
        <v>7959299</v>
      </c>
      <c r="L48" s="73">
        <f t="shared" si="9"/>
        <v>5935982</v>
      </c>
      <c r="M48" s="73">
        <f t="shared" si="9"/>
        <v>5561360</v>
      </c>
      <c r="N48" s="73">
        <f t="shared" si="9"/>
        <v>19456641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35089176</v>
      </c>
      <c r="X48" s="73">
        <f t="shared" si="9"/>
        <v>37143996</v>
      </c>
      <c r="Y48" s="73">
        <f t="shared" si="9"/>
        <v>-2054820</v>
      </c>
      <c r="Z48" s="170">
        <f>+IF(X48&lt;&gt;0,+(Y48/X48)*100,0)</f>
        <v>-5.532038071509592</v>
      </c>
      <c r="AA48" s="168">
        <f>+AA28+AA32+AA38+AA42+AA47</f>
        <v>74538000</v>
      </c>
    </row>
    <row r="49" spans="1:27" ht="13.5">
      <c r="A49" s="148" t="s">
        <v>49</v>
      </c>
      <c r="B49" s="149"/>
      <c r="C49" s="171">
        <f aca="true" t="shared" si="10" ref="C49:Y49">+C25-C48</f>
        <v>26864443</v>
      </c>
      <c r="D49" s="171">
        <f>+D25-D48</f>
        <v>0</v>
      </c>
      <c r="E49" s="172">
        <f t="shared" si="10"/>
        <v>62243000</v>
      </c>
      <c r="F49" s="173">
        <f t="shared" si="10"/>
        <v>62243000</v>
      </c>
      <c r="G49" s="173">
        <f t="shared" si="10"/>
        <v>35928377</v>
      </c>
      <c r="H49" s="173">
        <f t="shared" si="10"/>
        <v>2151799</v>
      </c>
      <c r="I49" s="173">
        <f t="shared" si="10"/>
        <v>-4116318</v>
      </c>
      <c r="J49" s="173">
        <f t="shared" si="10"/>
        <v>33963858</v>
      </c>
      <c r="K49" s="173">
        <f t="shared" si="10"/>
        <v>-4948017</v>
      </c>
      <c r="L49" s="173">
        <f t="shared" si="10"/>
        <v>19711913</v>
      </c>
      <c r="M49" s="173">
        <f t="shared" si="10"/>
        <v>3270061</v>
      </c>
      <c r="N49" s="173">
        <f t="shared" si="10"/>
        <v>18033957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51997815</v>
      </c>
      <c r="X49" s="173">
        <f>IF(F25=F48,0,X25-X48)</f>
        <v>55199336</v>
      </c>
      <c r="Y49" s="173">
        <f t="shared" si="10"/>
        <v>-3201521</v>
      </c>
      <c r="Z49" s="174">
        <f>+IF(X49&lt;&gt;0,+(Y49/X49)*100,0)</f>
        <v>-5.799926651291602</v>
      </c>
      <c r="AA49" s="171">
        <f>+AA25-AA48</f>
        <v>62243000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6012494</v>
      </c>
      <c r="D5" s="155">
        <v>0</v>
      </c>
      <c r="E5" s="156">
        <v>5064000</v>
      </c>
      <c r="F5" s="60">
        <v>5064000</v>
      </c>
      <c r="G5" s="60">
        <v>536086</v>
      </c>
      <c r="H5" s="60">
        <v>541533</v>
      </c>
      <c r="I5" s="60">
        <v>542310</v>
      </c>
      <c r="J5" s="60">
        <v>1619929</v>
      </c>
      <c r="K5" s="60">
        <v>542310</v>
      </c>
      <c r="L5" s="60">
        <v>542310</v>
      </c>
      <c r="M5" s="60">
        <v>542310</v>
      </c>
      <c r="N5" s="60">
        <v>1626930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3246859</v>
      </c>
      <c r="X5" s="60">
        <v>2500002</v>
      </c>
      <c r="Y5" s="60">
        <v>746857</v>
      </c>
      <c r="Z5" s="140">
        <v>29.87</v>
      </c>
      <c r="AA5" s="155">
        <v>5064000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127000</v>
      </c>
      <c r="F6" s="60">
        <v>127000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60000</v>
      </c>
      <c r="Y6" s="60">
        <v>-60000</v>
      </c>
      <c r="Z6" s="140">
        <v>-100</v>
      </c>
      <c r="AA6" s="155">
        <v>127000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150000</v>
      </c>
      <c r="Y10" s="54">
        <v>-150000</v>
      </c>
      <c r="Z10" s="184">
        <v>-100</v>
      </c>
      <c r="AA10" s="130">
        <v>0</v>
      </c>
    </row>
    <row r="11" spans="1:27" ht="13.5">
      <c r="A11" s="183" t="s">
        <v>107</v>
      </c>
      <c r="B11" s="185"/>
      <c r="C11" s="155">
        <v>264336</v>
      </c>
      <c r="D11" s="155">
        <v>0</v>
      </c>
      <c r="E11" s="156">
        <v>296000</v>
      </c>
      <c r="F11" s="60">
        <v>296000</v>
      </c>
      <c r="G11" s="60">
        <v>90269</v>
      </c>
      <c r="H11" s="60">
        <v>23215</v>
      </c>
      <c r="I11" s="60">
        <v>23215</v>
      </c>
      <c r="J11" s="60">
        <v>136699</v>
      </c>
      <c r="K11" s="60">
        <v>23215</v>
      </c>
      <c r="L11" s="60">
        <v>23215</v>
      </c>
      <c r="M11" s="60">
        <v>23215</v>
      </c>
      <c r="N11" s="60">
        <v>69645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206344</v>
      </c>
      <c r="X11" s="60"/>
      <c r="Y11" s="60">
        <v>206344</v>
      </c>
      <c r="Z11" s="140">
        <v>0</v>
      </c>
      <c r="AA11" s="155">
        <v>296000</v>
      </c>
    </row>
    <row r="12" spans="1:27" ht="13.5">
      <c r="A12" s="183" t="s">
        <v>108</v>
      </c>
      <c r="B12" s="185"/>
      <c r="C12" s="155">
        <v>76304</v>
      </c>
      <c r="D12" s="155">
        <v>0</v>
      </c>
      <c r="E12" s="156">
        <v>111000</v>
      </c>
      <c r="F12" s="60">
        <v>111000</v>
      </c>
      <c r="G12" s="60">
        <v>11754</v>
      </c>
      <c r="H12" s="60">
        <v>8557</v>
      </c>
      <c r="I12" s="60">
        <v>10414</v>
      </c>
      <c r="J12" s="60">
        <v>30725</v>
      </c>
      <c r="K12" s="60">
        <v>22212</v>
      </c>
      <c r="L12" s="60">
        <v>15154</v>
      </c>
      <c r="M12" s="60">
        <v>15804</v>
      </c>
      <c r="N12" s="60">
        <v>53170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83895</v>
      </c>
      <c r="X12" s="60">
        <v>49998</v>
      </c>
      <c r="Y12" s="60">
        <v>33897</v>
      </c>
      <c r="Z12" s="140">
        <v>67.8</v>
      </c>
      <c r="AA12" s="155">
        <v>111000</v>
      </c>
    </row>
    <row r="13" spans="1:27" ht="13.5">
      <c r="A13" s="181" t="s">
        <v>109</v>
      </c>
      <c r="B13" s="185"/>
      <c r="C13" s="155">
        <v>996165</v>
      </c>
      <c r="D13" s="155">
        <v>0</v>
      </c>
      <c r="E13" s="156">
        <v>250000</v>
      </c>
      <c r="F13" s="60">
        <v>250000</v>
      </c>
      <c r="G13" s="60">
        <v>7399</v>
      </c>
      <c r="H13" s="60">
        <v>27426</v>
      </c>
      <c r="I13" s="60">
        <v>30587</v>
      </c>
      <c r="J13" s="60">
        <v>65412</v>
      </c>
      <c r="K13" s="60">
        <v>153979</v>
      </c>
      <c r="L13" s="60">
        <v>998</v>
      </c>
      <c r="M13" s="60">
        <v>6592</v>
      </c>
      <c r="N13" s="60">
        <v>161569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226981</v>
      </c>
      <c r="X13" s="60">
        <v>124998</v>
      </c>
      <c r="Y13" s="60">
        <v>101983</v>
      </c>
      <c r="Z13" s="140">
        <v>81.59</v>
      </c>
      <c r="AA13" s="155">
        <v>250000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69123</v>
      </c>
      <c r="I14" s="60">
        <v>70975</v>
      </c>
      <c r="J14" s="60">
        <v>140098</v>
      </c>
      <c r="K14" s="60">
        <v>73200</v>
      </c>
      <c r="L14" s="60">
        <v>75296</v>
      </c>
      <c r="M14" s="60">
        <v>77962</v>
      </c>
      <c r="N14" s="60">
        <v>226458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366556</v>
      </c>
      <c r="X14" s="60"/>
      <c r="Y14" s="60">
        <v>366556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402011</v>
      </c>
      <c r="D16" s="155">
        <v>0</v>
      </c>
      <c r="E16" s="156">
        <v>4000000</v>
      </c>
      <c r="F16" s="60">
        <v>4000000</v>
      </c>
      <c r="G16" s="60">
        <v>170300</v>
      </c>
      <c r="H16" s="60">
        <v>192900</v>
      </c>
      <c r="I16" s="60">
        <v>151500</v>
      </c>
      <c r="J16" s="60">
        <v>514700</v>
      </c>
      <c r="K16" s="60">
        <v>81325</v>
      </c>
      <c r="L16" s="60">
        <v>82275</v>
      </c>
      <c r="M16" s="60">
        <v>41775</v>
      </c>
      <c r="N16" s="60">
        <v>205375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720075</v>
      </c>
      <c r="X16" s="60">
        <v>1999998</v>
      </c>
      <c r="Y16" s="60">
        <v>-1279923</v>
      </c>
      <c r="Z16" s="140">
        <v>-64</v>
      </c>
      <c r="AA16" s="155">
        <v>4000000</v>
      </c>
    </row>
    <row r="17" spans="1:27" ht="13.5">
      <c r="A17" s="181" t="s">
        <v>113</v>
      </c>
      <c r="B17" s="185"/>
      <c r="C17" s="155">
        <v>356191</v>
      </c>
      <c r="D17" s="155">
        <v>0</v>
      </c>
      <c r="E17" s="156">
        <v>0</v>
      </c>
      <c r="F17" s="60">
        <v>0</v>
      </c>
      <c r="G17" s="60">
        <v>271950</v>
      </c>
      <c r="H17" s="60">
        <v>19764</v>
      </c>
      <c r="I17" s="60">
        <v>22658</v>
      </c>
      <c r="J17" s="60">
        <v>314372</v>
      </c>
      <c r="K17" s="60">
        <v>18478</v>
      </c>
      <c r="L17" s="60">
        <v>23998</v>
      </c>
      <c r="M17" s="60">
        <v>20114</v>
      </c>
      <c r="N17" s="60">
        <v>62590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376962</v>
      </c>
      <c r="X17" s="60"/>
      <c r="Y17" s="60">
        <v>376962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63718970</v>
      </c>
      <c r="D19" s="155">
        <v>0</v>
      </c>
      <c r="E19" s="156">
        <v>73150000</v>
      </c>
      <c r="F19" s="60">
        <v>73150000</v>
      </c>
      <c r="G19" s="60">
        <v>23460000</v>
      </c>
      <c r="H19" s="60">
        <v>1516000</v>
      </c>
      <c r="I19" s="60">
        <v>0</v>
      </c>
      <c r="J19" s="60">
        <v>24976000</v>
      </c>
      <c r="K19" s="60">
        <v>0</v>
      </c>
      <c r="L19" s="60">
        <v>23337000</v>
      </c>
      <c r="M19" s="60">
        <v>0</v>
      </c>
      <c r="N19" s="60">
        <v>23337000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48313000</v>
      </c>
      <c r="X19" s="60">
        <v>48766666</v>
      </c>
      <c r="Y19" s="60">
        <v>-453666</v>
      </c>
      <c r="Z19" s="140">
        <v>-0.93</v>
      </c>
      <c r="AA19" s="155">
        <v>73150000</v>
      </c>
    </row>
    <row r="20" spans="1:27" ht="13.5">
      <c r="A20" s="181" t="s">
        <v>35</v>
      </c>
      <c r="B20" s="185"/>
      <c r="C20" s="155">
        <v>1753859</v>
      </c>
      <c r="D20" s="155">
        <v>0</v>
      </c>
      <c r="E20" s="156">
        <v>21331000</v>
      </c>
      <c r="F20" s="54">
        <v>21331000</v>
      </c>
      <c r="G20" s="54">
        <v>134615</v>
      </c>
      <c r="H20" s="54">
        <v>709728</v>
      </c>
      <c r="I20" s="54">
        <v>58115</v>
      </c>
      <c r="J20" s="54">
        <v>902458</v>
      </c>
      <c r="K20" s="54">
        <v>2096563</v>
      </c>
      <c r="L20" s="54">
        <v>47649</v>
      </c>
      <c r="M20" s="54">
        <v>47649</v>
      </c>
      <c r="N20" s="54">
        <v>2191861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3094319</v>
      </c>
      <c r="X20" s="54">
        <v>19165496</v>
      </c>
      <c r="Y20" s="54">
        <v>-16071177</v>
      </c>
      <c r="Z20" s="184">
        <v>-83.85</v>
      </c>
      <c r="AA20" s="130">
        <v>21331000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73580330</v>
      </c>
      <c r="D22" s="188">
        <f>SUM(D5:D21)</f>
        <v>0</v>
      </c>
      <c r="E22" s="189">
        <f t="shared" si="0"/>
        <v>104329000</v>
      </c>
      <c r="F22" s="190">
        <f t="shared" si="0"/>
        <v>104329000</v>
      </c>
      <c r="G22" s="190">
        <f t="shared" si="0"/>
        <v>24682373</v>
      </c>
      <c r="H22" s="190">
        <f t="shared" si="0"/>
        <v>3108246</v>
      </c>
      <c r="I22" s="190">
        <f t="shared" si="0"/>
        <v>909774</v>
      </c>
      <c r="J22" s="190">
        <f t="shared" si="0"/>
        <v>28700393</v>
      </c>
      <c r="K22" s="190">
        <f t="shared" si="0"/>
        <v>3011282</v>
      </c>
      <c r="L22" s="190">
        <f t="shared" si="0"/>
        <v>24147895</v>
      </c>
      <c r="M22" s="190">
        <f t="shared" si="0"/>
        <v>775421</v>
      </c>
      <c r="N22" s="190">
        <f t="shared" si="0"/>
        <v>27934598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56634991</v>
      </c>
      <c r="X22" s="190">
        <f t="shared" si="0"/>
        <v>72817158</v>
      </c>
      <c r="Y22" s="190">
        <f t="shared" si="0"/>
        <v>-16182167</v>
      </c>
      <c r="Z22" s="191">
        <f>+IF(X22&lt;&gt;0,+(Y22/X22)*100,0)</f>
        <v>-22.223013702347462</v>
      </c>
      <c r="AA22" s="188">
        <f>SUM(AA5:AA21)</f>
        <v>104329000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21864983</v>
      </c>
      <c r="D25" s="155">
        <v>0</v>
      </c>
      <c r="E25" s="156">
        <v>25244000</v>
      </c>
      <c r="F25" s="60">
        <v>25244000</v>
      </c>
      <c r="G25" s="60">
        <v>1939828</v>
      </c>
      <c r="H25" s="60">
        <v>1836509</v>
      </c>
      <c r="I25" s="60">
        <v>1718806</v>
      </c>
      <c r="J25" s="60">
        <v>5495143</v>
      </c>
      <c r="K25" s="60">
        <v>1850879</v>
      </c>
      <c r="L25" s="60">
        <v>2477131</v>
      </c>
      <c r="M25" s="60">
        <v>2015453</v>
      </c>
      <c r="N25" s="60">
        <v>6343463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11838606</v>
      </c>
      <c r="X25" s="60">
        <v>13593461</v>
      </c>
      <c r="Y25" s="60">
        <v>-1754855</v>
      </c>
      <c r="Z25" s="140">
        <v>-12.91</v>
      </c>
      <c r="AA25" s="155">
        <v>25244000</v>
      </c>
    </row>
    <row r="26" spans="1:27" ht="13.5">
      <c r="A26" s="183" t="s">
        <v>38</v>
      </c>
      <c r="B26" s="182"/>
      <c r="C26" s="155">
        <v>6987844</v>
      </c>
      <c r="D26" s="155">
        <v>0</v>
      </c>
      <c r="E26" s="156">
        <v>7435000</v>
      </c>
      <c r="F26" s="60">
        <v>7435000</v>
      </c>
      <c r="G26" s="60">
        <v>589015</v>
      </c>
      <c r="H26" s="60">
        <v>589015</v>
      </c>
      <c r="I26" s="60">
        <v>589015</v>
      </c>
      <c r="J26" s="60">
        <v>1767045</v>
      </c>
      <c r="K26" s="60">
        <v>589015</v>
      </c>
      <c r="L26" s="60">
        <v>589015</v>
      </c>
      <c r="M26" s="60">
        <v>589014</v>
      </c>
      <c r="N26" s="60">
        <v>1767044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3534089</v>
      </c>
      <c r="X26" s="60">
        <v>3717498</v>
      </c>
      <c r="Y26" s="60">
        <v>-183409</v>
      </c>
      <c r="Z26" s="140">
        <v>-4.93</v>
      </c>
      <c r="AA26" s="155">
        <v>7435000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250000</v>
      </c>
      <c r="F27" s="60">
        <v>250000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250000</v>
      </c>
    </row>
    <row r="28" spans="1:27" ht="13.5">
      <c r="A28" s="183" t="s">
        <v>39</v>
      </c>
      <c r="B28" s="182"/>
      <c r="C28" s="155">
        <v>5742032</v>
      </c>
      <c r="D28" s="155">
        <v>0</v>
      </c>
      <c r="E28" s="156">
        <v>2000000</v>
      </c>
      <c r="F28" s="60">
        <v>2000000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2000000</v>
      </c>
    </row>
    <row r="29" spans="1:27" ht="13.5">
      <c r="A29" s="183" t="s">
        <v>40</v>
      </c>
      <c r="B29" s="182"/>
      <c r="C29" s="155">
        <v>177178</v>
      </c>
      <c r="D29" s="155">
        <v>0</v>
      </c>
      <c r="E29" s="156">
        <v>168000</v>
      </c>
      <c r="F29" s="60">
        <v>168000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84000</v>
      </c>
      <c r="Y29" s="60">
        <v>-84000</v>
      </c>
      <c r="Z29" s="140">
        <v>-100</v>
      </c>
      <c r="AA29" s="155">
        <v>168000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2445773</v>
      </c>
      <c r="D31" s="155">
        <v>0</v>
      </c>
      <c r="E31" s="156">
        <v>0</v>
      </c>
      <c r="F31" s="60">
        <v>0</v>
      </c>
      <c r="G31" s="60">
        <v>0</v>
      </c>
      <c r="H31" s="60">
        <v>51966</v>
      </c>
      <c r="I31" s="60">
        <v>0</v>
      </c>
      <c r="J31" s="60">
        <v>51966</v>
      </c>
      <c r="K31" s="60">
        <v>0</v>
      </c>
      <c r="L31" s="60">
        <v>251717</v>
      </c>
      <c r="M31" s="60">
        <v>379415</v>
      </c>
      <c r="N31" s="60">
        <v>631132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683098</v>
      </c>
      <c r="X31" s="60"/>
      <c r="Y31" s="60">
        <v>683098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967028</v>
      </c>
      <c r="D32" s="155">
        <v>0</v>
      </c>
      <c r="E32" s="156">
        <v>2000000</v>
      </c>
      <c r="F32" s="60">
        <v>2000000</v>
      </c>
      <c r="G32" s="60">
        <v>0</v>
      </c>
      <c r="H32" s="60">
        <v>0</v>
      </c>
      <c r="I32" s="60">
        <v>90764</v>
      </c>
      <c r="J32" s="60">
        <v>90764</v>
      </c>
      <c r="K32" s="60">
        <v>67202</v>
      </c>
      <c r="L32" s="60">
        <v>128142</v>
      </c>
      <c r="M32" s="60">
        <v>99577</v>
      </c>
      <c r="N32" s="60">
        <v>294921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385685</v>
      </c>
      <c r="X32" s="60">
        <v>1000002</v>
      </c>
      <c r="Y32" s="60">
        <v>-614317</v>
      </c>
      <c r="Z32" s="140">
        <v>-61.43</v>
      </c>
      <c r="AA32" s="155">
        <v>2000000</v>
      </c>
    </row>
    <row r="33" spans="1:27" ht="13.5">
      <c r="A33" s="183" t="s">
        <v>42</v>
      </c>
      <c r="B33" s="182"/>
      <c r="C33" s="155">
        <v>4311807</v>
      </c>
      <c r="D33" s="155">
        <v>0</v>
      </c>
      <c r="E33" s="156">
        <v>450000</v>
      </c>
      <c r="F33" s="60">
        <v>450000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51300</v>
      </c>
      <c r="M33" s="60">
        <v>39224</v>
      </c>
      <c r="N33" s="60">
        <v>90524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90524</v>
      </c>
      <c r="X33" s="60">
        <v>124998</v>
      </c>
      <c r="Y33" s="60">
        <v>-34474</v>
      </c>
      <c r="Z33" s="140">
        <v>-27.58</v>
      </c>
      <c r="AA33" s="155">
        <v>450000</v>
      </c>
    </row>
    <row r="34" spans="1:27" ht="13.5">
      <c r="A34" s="183" t="s">
        <v>43</v>
      </c>
      <c r="B34" s="182"/>
      <c r="C34" s="155">
        <v>29359242</v>
      </c>
      <c r="D34" s="155">
        <v>0</v>
      </c>
      <c r="E34" s="156">
        <v>36991000</v>
      </c>
      <c r="F34" s="60">
        <v>36991000</v>
      </c>
      <c r="G34" s="60">
        <v>3121153</v>
      </c>
      <c r="H34" s="60">
        <v>2478957</v>
      </c>
      <c r="I34" s="60">
        <v>2627507</v>
      </c>
      <c r="J34" s="60">
        <v>8227617</v>
      </c>
      <c r="K34" s="60">
        <v>5452203</v>
      </c>
      <c r="L34" s="60">
        <v>2438677</v>
      </c>
      <c r="M34" s="60">
        <v>2438677</v>
      </c>
      <c r="N34" s="60">
        <v>10329557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18557174</v>
      </c>
      <c r="X34" s="60">
        <v>21198498</v>
      </c>
      <c r="Y34" s="60">
        <v>-2641324</v>
      </c>
      <c r="Z34" s="140">
        <v>-12.46</v>
      </c>
      <c r="AA34" s="155">
        <v>36991000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71855887</v>
      </c>
      <c r="D36" s="188">
        <f>SUM(D25:D35)</f>
        <v>0</v>
      </c>
      <c r="E36" s="189">
        <f t="shared" si="1"/>
        <v>74538000</v>
      </c>
      <c r="F36" s="190">
        <f t="shared" si="1"/>
        <v>74538000</v>
      </c>
      <c r="G36" s="190">
        <f t="shared" si="1"/>
        <v>5649996</v>
      </c>
      <c r="H36" s="190">
        <f t="shared" si="1"/>
        <v>4956447</v>
      </c>
      <c r="I36" s="190">
        <f t="shared" si="1"/>
        <v>5026092</v>
      </c>
      <c r="J36" s="190">
        <f t="shared" si="1"/>
        <v>15632535</v>
      </c>
      <c r="K36" s="190">
        <f t="shared" si="1"/>
        <v>7959299</v>
      </c>
      <c r="L36" s="190">
        <f t="shared" si="1"/>
        <v>5935982</v>
      </c>
      <c r="M36" s="190">
        <f t="shared" si="1"/>
        <v>5561360</v>
      </c>
      <c r="N36" s="190">
        <f t="shared" si="1"/>
        <v>19456641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35089176</v>
      </c>
      <c r="X36" s="190">
        <f t="shared" si="1"/>
        <v>39718457</v>
      </c>
      <c r="Y36" s="190">
        <f t="shared" si="1"/>
        <v>-4629281</v>
      </c>
      <c r="Z36" s="191">
        <f>+IF(X36&lt;&gt;0,+(Y36/X36)*100,0)</f>
        <v>-11.65523877224133</v>
      </c>
      <c r="AA36" s="188">
        <f>SUM(AA25:AA35)</f>
        <v>74538000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1724443</v>
      </c>
      <c r="D38" s="199">
        <f>+D22-D36</f>
        <v>0</v>
      </c>
      <c r="E38" s="200">
        <f t="shared" si="2"/>
        <v>29791000</v>
      </c>
      <c r="F38" s="106">
        <f t="shared" si="2"/>
        <v>29791000</v>
      </c>
      <c r="G38" s="106">
        <f t="shared" si="2"/>
        <v>19032377</v>
      </c>
      <c r="H38" s="106">
        <f t="shared" si="2"/>
        <v>-1848201</v>
      </c>
      <c r="I38" s="106">
        <f t="shared" si="2"/>
        <v>-4116318</v>
      </c>
      <c r="J38" s="106">
        <f t="shared" si="2"/>
        <v>13067858</v>
      </c>
      <c r="K38" s="106">
        <f t="shared" si="2"/>
        <v>-4948017</v>
      </c>
      <c r="L38" s="106">
        <f t="shared" si="2"/>
        <v>18211913</v>
      </c>
      <c r="M38" s="106">
        <f t="shared" si="2"/>
        <v>-4785939</v>
      </c>
      <c r="N38" s="106">
        <f t="shared" si="2"/>
        <v>8477957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21545815</v>
      </c>
      <c r="X38" s="106">
        <f>IF(F22=F36,0,X22-X36)</f>
        <v>33098701</v>
      </c>
      <c r="Y38" s="106">
        <f t="shared" si="2"/>
        <v>-11552886</v>
      </c>
      <c r="Z38" s="201">
        <f>+IF(X38&lt;&gt;0,+(Y38/X38)*100,0)</f>
        <v>-34.90434866310916</v>
      </c>
      <c r="AA38" s="199">
        <f>+AA22-AA36</f>
        <v>29791000</v>
      </c>
    </row>
    <row r="39" spans="1:27" ht="13.5">
      <c r="A39" s="181" t="s">
        <v>46</v>
      </c>
      <c r="B39" s="185"/>
      <c r="C39" s="155">
        <v>25140000</v>
      </c>
      <c r="D39" s="155">
        <v>0</v>
      </c>
      <c r="E39" s="156">
        <v>32452000</v>
      </c>
      <c r="F39" s="60">
        <v>32452000</v>
      </c>
      <c r="G39" s="60">
        <v>16896000</v>
      </c>
      <c r="H39" s="60">
        <v>4000000</v>
      </c>
      <c r="I39" s="60">
        <v>0</v>
      </c>
      <c r="J39" s="60">
        <v>20896000</v>
      </c>
      <c r="K39" s="60">
        <v>0</v>
      </c>
      <c r="L39" s="60">
        <v>1500000</v>
      </c>
      <c r="M39" s="60">
        <v>8056000</v>
      </c>
      <c r="N39" s="60">
        <v>9556000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30452000</v>
      </c>
      <c r="X39" s="60">
        <v>15634666</v>
      </c>
      <c r="Y39" s="60">
        <v>14817334</v>
      </c>
      <c r="Z39" s="140">
        <v>94.77</v>
      </c>
      <c r="AA39" s="155">
        <v>32452000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26864443</v>
      </c>
      <c r="D42" s="206">
        <f>SUM(D38:D41)</f>
        <v>0</v>
      </c>
      <c r="E42" s="207">
        <f t="shared" si="3"/>
        <v>62243000</v>
      </c>
      <c r="F42" s="88">
        <f t="shared" si="3"/>
        <v>62243000</v>
      </c>
      <c r="G42" s="88">
        <f t="shared" si="3"/>
        <v>35928377</v>
      </c>
      <c r="H42" s="88">
        <f t="shared" si="3"/>
        <v>2151799</v>
      </c>
      <c r="I42" s="88">
        <f t="shared" si="3"/>
        <v>-4116318</v>
      </c>
      <c r="J42" s="88">
        <f t="shared" si="3"/>
        <v>33963858</v>
      </c>
      <c r="K42" s="88">
        <f t="shared" si="3"/>
        <v>-4948017</v>
      </c>
      <c r="L42" s="88">
        <f t="shared" si="3"/>
        <v>19711913</v>
      </c>
      <c r="M42" s="88">
        <f t="shared" si="3"/>
        <v>3270061</v>
      </c>
      <c r="N42" s="88">
        <f t="shared" si="3"/>
        <v>18033957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51997815</v>
      </c>
      <c r="X42" s="88">
        <f t="shared" si="3"/>
        <v>48733367</v>
      </c>
      <c r="Y42" s="88">
        <f t="shared" si="3"/>
        <v>3264448</v>
      </c>
      <c r="Z42" s="208">
        <f>+IF(X42&lt;&gt;0,+(Y42/X42)*100,0)</f>
        <v>6.6985890796340835</v>
      </c>
      <c r="AA42" s="206">
        <f>SUM(AA38:AA41)</f>
        <v>62243000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26864443</v>
      </c>
      <c r="D44" s="210">
        <f>+D42-D43</f>
        <v>0</v>
      </c>
      <c r="E44" s="211">
        <f t="shared" si="4"/>
        <v>62243000</v>
      </c>
      <c r="F44" s="77">
        <f t="shared" si="4"/>
        <v>62243000</v>
      </c>
      <c r="G44" s="77">
        <f t="shared" si="4"/>
        <v>35928377</v>
      </c>
      <c r="H44" s="77">
        <f t="shared" si="4"/>
        <v>2151799</v>
      </c>
      <c r="I44" s="77">
        <f t="shared" si="4"/>
        <v>-4116318</v>
      </c>
      <c r="J44" s="77">
        <f t="shared" si="4"/>
        <v>33963858</v>
      </c>
      <c r="K44" s="77">
        <f t="shared" si="4"/>
        <v>-4948017</v>
      </c>
      <c r="L44" s="77">
        <f t="shared" si="4"/>
        <v>19711913</v>
      </c>
      <c r="M44" s="77">
        <f t="shared" si="4"/>
        <v>3270061</v>
      </c>
      <c r="N44" s="77">
        <f t="shared" si="4"/>
        <v>18033957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51997815</v>
      </c>
      <c r="X44" s="77">
        <f t="shared" si="4"/>
        <v>48733367</v>
      </c>
      <c r="Y44" s="77">
        <f t="shared" si="4"/>
        <v>3264448</v>
      </c>
      <c r="Z44" s="212">
        <f>+IF(X44&lt;&gt;0,+(Y44/X44)*100,0)</f>
        <v>6.6985890796340835</v>
      </c>
      <c r="AA44" s="210">
        <f>+AA42-AA43</f>
        <v>62243000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26864443</v>
      </c>
      <c r="D46" s="206">
        <f>SUM(D44:D45)</f>
        <v>0</v>
      </c>
      <c r="E46" s="207">
        <f t="shared" si="5"/>
        <v>62243000</v>
      </c>
      <c r="F46" s="88">
        <f t="shared" si="5"/>
        <v>62243000</v>
      </c>
      <c r="G46" s="88">
        <f t="shared" si="5"/>
        <v>35928377</v>
      </c>
      <c r="H46" s="88">
        <f t="shared" si="5"/>
        <v>2151799</v>
      </c>
      <c r="I46" s="88">
        <f t="shared" si="5"/>
        <v>-4116318</v>
      </c>
      <c r="J46" s="88">
        <f t="shared" si="5"/>
        <v>33963858</v>
      </c>
      <c r="K46" s="88">
        <f t="shared" si="5"/>
        <v>-4948017</v>
      </c>
      <c r="L46" s="88">
        <f t="shared" si="5"/>
        <v>19711913</v>
      </c>
      <c r="M46" s="88">
        <f t="shared" si="5"/>
        <v>3270061</v>
      </c>
      <c r="N46" s="88">
        <f t="shared" si="5"/>
        <v>18033957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51997815</v>
      </c>
      <c r="X46" s="88">
        <f t="shared" si="5"/>
        <v>48733367</v>
      </c>
      <c r="Y46" s="88">
        <f t="shared" si="5"/>
        <v>3264448</v>
      </c>
      <c r="Z46" s="208">
        <f>+IF(X46&lt;&gt;0,+(Y46/X46)*100,0)</f>
        <v>6.6985890796340835</v>
      </c>
      <c r="AA46" s="206">
        <f>SUM(AA44:AA45)</f>
        <v>62243000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26864443</v>
      </c>
      <c r="D48" s="217">
        <f>SUM(D46:D47)</f>
        <v>0</v>
      </c>
      <c r="E48" s="218">
        <f t="shared" si="6"/>
        <v>62243000</v>
      </c>
      <c r="F48" s="219">
        <f t="shared" si="6"/>
        <v>62243000</v>
      </c>
      <c r="G48" s="219">
        <f t="shared" si="6"/>
        <v>35928377</v>
      </c>
      <c r="H48" s="220">
        <f t="shared" si="6"/>
        <v>2151799</v>
      </c>
      <c r="I48" s="220">
        <f t="shared" si="6"/>
        <v>-4116318</v>
      </c>
      <c r="J48" s="220">
        <f t="shared" si="6"/>
        <v>33963858</v>
      </c>
      <c r="K48" s="220">
        <f t="shared" si="6"/>
        <v>-4948017</v>
      </c>
      <c r="L48" s="220">
        <f t="shared" si="6"/>
        <v>19711913</v>
      </c>
      <c r="M48" s="219">
        <f t="shared" si="6"/>
        <v>3270061</v>
      </c>
      <c r="N48" s="219">
        <f t="shared" si="6"/>
        <v>18033957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51997815</v>
      </c>
      <c r="X48" s="220">
        <f t="shared" si="6"/>
        <v>48733367</v>
      </c>
      <c r="Y48" s="220">
        <f t="shared" si="6"/>
        <v>3264448</v>
      </c>
      <c r="Z48" s="221">
        <f>+IF(X48&lt;&gt;0,+(Y48/X48)*100,0)</f>
        <v>6.6985890796340835</v>
      </c>
      <c r="AA48" s="222">
        <f>SUM(AA46:AA47)</f>
        <v>62243000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29088851</v>
      </c>
      <c r="D5" s="153">
        <f>SUM(D6:D8)</f>
        <v>0</v>
      </c>
      <c r="E5" s="154">
        <f t="shared" si="0"/>
        <v>60652000</v>
      </c>
      <c r="F5" s="100">
        <f t="shared" si="0"/>
        <v>60652000</v>
      </c>
      <c r="G5" s="100">
        <f t="shared" si="0"/>
        <v>3575937</v>
      </c>
      <c r="H5" s="100">
        <f t="shared" si="0"/>
        <v>4737587</v>
      </c>
      <c r="I5" s="100">
        <f t="shared" si="0"/>
        <v>2074017</v>
      </c>
      <c r="J5" s="100">
        <f t="shared" si="0"/>
        <v>10387541</v>
      </c>
      <c r="K5" s="100">
        <f t="shared" si="0"/>
        <v>4054014</v>
      </c>
      <c r="L5" s="100">
        <f t="shared" si="0"/>
        <v>3125459</v>
      </c>
      <c r="M5" s="100">
        <f t="shared" si="0"/>
        <v>3125458</v>
      </c>
      <c r="N5" s="100">
        <f t="shared" si="0"/>
        <v>10304931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20692472</v>
      </c>
      <c r="X5" s="100">
        <f t="shared" si="0"/>
        <v>0</v>
      </c>
      <c r="Y5" s="100">
        <f t="shared" si="0"/>
        <v>20692472</v>
      </c>
      <c r="Z5" s="137">
        <f>+IF(X5&lt;&gt;0,+(Y5/X5)*100,0)</f>
        <v>0</v>
      </c>
      <c r="AA5" s="153">
        <f>SUM(AA6:AA8)</f>
        <v>60652000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29088851</v>
      </c>
      <c r="D7" s="157"/>
      <c r="E7" s="158">
        <v>60652000</v>
      </c>
      <c r="F7" s="159">
        <v>60652000</v>
      </c>
      <c r="G7" s="159">
        <v>3575937</v>
      </c>
      <c r="H7" s="159">
        <v>4737587</v>
      </c>
      <c r="I7" s="159">
        <v>2074017</v>
      </c>
      <c r="J7" s="159">
        <v>10387541</v>
      </c>
      <c r="K7" s="159">
        <v>4054014</v>
      </c>
      <c r="L7" s="159">
        <v>3125459</v>
      </c>
      <c r="M7" s="159">
        <v>3125458</v>
      </c>
      <c r="N7" s="159">
        <v>10304931</v>
      </c>
      <c r="O7" s="159"/>
      <c r="P7" s="159"/>
      <c r="Q7" s="159"/>
      <c r="R7" s="159"/>
      <c r="S7" s="159"/>
      <c r="T7" s="159"/>
      <c r="U7" s="159"/>
      <c r="V7" s="159"/>
      <c r="W7" s="159">
        <v>20692472</v>
      </c>
      <c r="X7" s="159"/>
      <c r="Y7" s="159">
        <v>20692472</v>
      </c>
      <c r="Z7" s="141"/>
      <c r="AA7" s="225">
        <v>60652000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11725998</v>
      </c>
      <c r="Y9" s="100">
        <f t="shared" si="1"/>
        <v>-11725998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11725998</v>
      </c>
      <c r="Y10" s="60">
        <v>-11725998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3600000</v>
      </c>
      <c r="Y24" s="100">
        <v>-3600000</v>
      </c>
      <c r="Z24" s="137">
        <v>-100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29088851</v>
      </c>
      <c r="D25" s="217">
        <f>+D5+D9+D15+D19+D24</f>
        <v>0</v>
      </c>
      <c r="E25" s="230">
        <f t="shared" si="4"/>
        <v>60652000</v>
      </c>
      <c r="F25" s="219">
        <f t="shared" si="4"/>
        <v>60652000</v>
      </c>
      <c r="G25" s="219">
        <f t="shared" si="4"/>
        <v>3575937</v>
      </c>
      <c r="H25" s="219">
        <f t="shared" si="4"/>
        <v>4737587</v>
      </c>
      <c r="I25" s="219">
        <f t="shared" si="4"/>
        <v>2074017</v>
      </c>
      <c r="J25" s="219">
        <f t="shared" si="4"/>
        <v>10387541</v>
      </c>
      <c r="K25" s="219">
        <f t="shared" si="4"/>
        <v>4054014</v>
      </c>
      <c r="L25" s="219">
        <f t="shared" si="4"/>
        <v>3125459</v>
      </c>
      <c r="M25" s="219">
        <f t="shared" si="4"/>
        <v>3125458</v>
      </c>
      <c r="N25" s="219">
        <f t="shared" si="4"/>
        <v>10304931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20692472</v>
      </c>
      <c r="X25" s="219">
        <f t="shared" si="4"/>
        <v>15325998</v>
      </c>
      <c r="Y25" s="219">
        <f t="shared" si="4"/>
        <v>5366474</v>
      </c>
      <c r="Z25" s="231">
        <f>+IF(X25&lt;&gt;0,+(Y25/X25)*100,0)</f>
        <v>35.015494586388435</v>
      </c>
      <c r="AA25" s="232">
        <f>+AA5+AA9+AA15+AA19+AA24</f>
        <v>60652000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26571435</v>
      </c>
      <c r="D28" s="155"/>
      <c r="E28" s="156">
        <v>36452000</v>
      </c>
      <c r="F28" s="60">
        <v>36452000</v>
      </c>
      <c r="G28" s="60">
        <v>3432425</v>
      </c>
      <c r="H28" s="60">
        <v>4737587</v>
      </c>
      <c r="I28" s="60">
        <v>2071917</v>
      </c>
      <c r="J28" s="60">
        <v>10241929</v>
      </c>
      <c r="K28" s="60">
        <v>3987054</v>
      </c>
      <c r="L28" s="60">
        <v>3105254</v>
      </c>
      <c r="M28" s="60">
        <v>3105254</v>
      </c>
      <c r="N28" s="60">
        <v>10197562</v>
      </c>
      <c r="O28" s="60"/>
      <c r="P28" s="60"/>
      <c r="Q28" s="60"/>
      <c r="R28" s="60"/>
      <c r="S28" s="60"/>
      <c r="T28" s="60"/>
      <c r="U28" s="60"/>
      <c r="V28" s="60"/>
      <c r="W28" s="60">
        <v>20439491</v>
      </c>
      <c r="X28" s="60"/>
      <c r="Y28" s="60">
        <v>20439491</v>
      </c>
      <c r="Z28" s="140"/>
      <c r="AA28" s="155">
        <v>36452000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26571435</v>
      </c>
      <c r="D32" s="210">
        <f>SUM(D28:D31)</f>
        <v>0</v>
      </c>
      <c r="E32" s="211">
        <f t="shared" si="5"/>
        <v>36452000</v>
      </c>
      <c r="F32" s="77">
        <f t="shared" si="5"/>
        <v>36452000</v>
      </c>
      <c r="G32" s="77">
        <f t="shared" si="5"/>
        <v>3432425</v>
      </c>
      <c r="H32" s="77">
        <f t="shared" si="5"/>
        <v>4737587</v>
      </c>
      <c r="I32" s="77">
        <f t="shared" si="5"/>
        <v>2071917</v>
      </c>
      <c r="J32" s="77">
        <f t="shared" si="5"/>
        <v>10241929</v>
      </c>
      <c r="K32" s="77">
        <f t="shared" si="5"/>
        <v>3987054</v>
      </c>
      <c r="L32" s="77">
        <f t="shared" si="5"/>
        <v>3105254</v>
      </c>
      <c r="M32" s="77">
        <f t="shared" si="5"/>
        <v>3105254</v>
      </c>
      <c r="N32" s="77">
        <f t="shared" si="5"/>
        <v>10197562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20439491</v>
      </c>
      <c r="X32" s="77">
        <f t="shared" si="5"/>
        <v>0</v>
      </c>
      <c r="Y32" s="77">
        <f t="shared" si="5"/>
        <v>20439491</v>
      </c>
      <c r="Z32" s="212">
        <f>+IF(X32&lt;&gt;0,+(Y32/X32)*100,0)</f>
        <v>0</v>
      </c>
      <c r="AA32" s="79">
        <f>SUM(AA28:AA31)</f>
        <v>36452000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36653</v>
      </c>
      <c r="H33" s="60"/>
      <c r="I33" s="60">
        <v>2100</v>
      </c>
      <c r="J33" s="60">
        <v>38753</v>
      </c>
      <c r="K33" s="60">
        <v>66960</v>
      </c>
      <c r="L33" s="60">
        <v>20205</v>
      </c>
      <c r="M33" s="60">
        <v>20205</v>
      </c>
      <c r="N33" s="60">
        <v>107370</v>
      </c>
      <c r="O33" s="60"/>
      <c r="P33" s="60"/>
      <c r="Q33" s="60"/>
      <c r="R33" s="60"/>
      <c r="S33" s="60"/>
      <c r="T33" s="60"/>
      <c r="U33" s="60"/>
      <c r="V33" s="60"/>
      <c r="W33" s="60">
        <v>146123</v>
      </c>
      <c r="X33" s="60"/>
      <c r="Y33" s="60">
        <v>146123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17000000</v>
      </c>
      <c r="F34" s="60">
        <v>17000000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17000000</v>
      </c>
    </row>
    <row r="35" spans="1:27" ht="13.5">
      <c r="A35" s="237" t="s">
        <v>53</v>
      </c>
      <c r="B35" s="136"/>
      <c r="C35" s="155">
        <v>2517416</v>
      </c>
      <c r="D35" s="155"/>
      <c r="E35" s="156">
        <v>7200000</v>
      </c>
      <c r="F35" s="60">
        <v>7200000</v>
      </c>
      <c r="G35" s="60">
        <v>106859</v>
      </c>
      <c r="H35" s="60"/>
      <c r="I35" s="60"/>
      <c r="J35" s="60">
        <v>106859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106859</v>
      </c>
      <c r="X35" s="60"/>
      <c r="Y35" s="60">
        <v>106859</v>
      </c>
      <c r="Z35" s="140"/>
      <c r="AA35" s="62">
        <v>7200000</v>
      </c>
    </row>
    <row r="36" spans="1:27" ht="13.5">
      <c r="A36" s="238" t="s">
        <v>139</v>
      </c>
      <c r="B36" s="149"/>
      <c r="C36" s="222">
        <f aca="true" t="shared" si="6" ref="C36:Y36">SUM(C32:C35)</f>
        <v>29088851</v>
      </c>
      <c r="D36" s="222">
        <f>SUM(D32:D35)</f>
        <v>0</v>
      </c>
      <c r="E36" s="218">
        <f t="shared" si="6"/>
        <v>60652000</v>
      </c>
      <c r="F36" s="220">
        <f t="shared" si="6"/>
        <v>60652000</v>
      </c>
      <c r="G36" s="220">
        <f t="shared" si="6"/>
        <v>3575937</v>
      </c>
      <c r="H36" s="220">
        <f t="shared" si="6"/>
        <v>4737587</v>
      </c>
      <c r="I36" s="220">
        <f t="shared" si="6"/>
        <v>2074017</v>
      </c>
      <c r="J36" s="220">
        <f t="shared" si="6"/>
        <v>10387541</v>
      </c>
      <c r="K36" s="220">
        <f t="shared" si="6"/>
        <v>4054014</v>
      </c>
      <c r="L36" s="220">
        <f t="shared" si="6"/>
        <v>3125459</v>
      </c>
      <c r="M36" s="220">
        <f t="shared" si="6"/>
        <v>3125459</v>
      </c>
      <c r="N36" s="220">
        <f t="shared" si="6"/>
        <v>10304932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20692473</v>
      </c>
      <c r="X36" s="220">
        <f t="shared" si="6"/>
        <v>0</v>
      </c>
      <c r="Y36" s="220">
        <f t="shared" si="6"/>
        <v>20692473</v>
      </c>
      <c r="Z36" s="221">
        <f>+IF(X36&lt;&gt;0,+(Y36/X36)*100,0)</f>
        <v>0</v>
      </c>
      <c r="AA36" s="239">
        <f>SUM(AA32:AA35)</f>
        <v>60652000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155904</v>
      </c>
      <c r="D6" s="155"/>
      <c r="E6" s="59">
        <v>2128000</v>
      </c>
      <c r="F6" s="60">
        <v>2128000</v>
      </c>
      <c r="G6" s="60">
        <v>25020358</v>
      </c>
      <c r="H6" s="60">
        <v>9903516</v>
      </c>
      <c r="I6" s="60">
        <v>328061</v>
      </c>
      <c r="J6" s="60">
        <v>328061</v>
      </c>
      <c r="K6" s="60">
        <v>7919627</v>
      </c>
      <c r="L6" s="60">
        <v>22277920</v>
      </c>
      <c r="M6" s="60">
        <v>26292109</v>
      </c>
      <c r="N6" s="60">
        <v>26292109</v>
      </c>
      <c r="O6" s="60"/>
      <c r="P6" s="60"/>
      <c r="Q6" s="60"/>
      <c r="R6" s="60"/>
      <c r="S6" s="60"/>
      <c r="T6" s="60"/>
      <c r="U6" s="60"/>
      <c r="V6" s="60"/>
      <c r="W6" s="60">
        <v>26292109</v>
      </c>
      <c r="X6" s="60">
        <v>1064000</v>
      </c>
      <c r="Y6" s="60">
        <v>25228109</v>
      </c>
      <c r="Z6" s="140">
        <v>2371.06</v>
      </c>
      <c r="AA6" s="62">
        <v>2128000</v>
      </c>
    </row>
    <row r="7" spans="1:27" ht="13.5">
      <c r="A7" s="249" t="s">
        <v>144</v>
      </c>
      <c r="B7" s="182"/>
      <c r="C7" s="155"/>
      <c r="D7" s="155"/>
      <c r="E7" s="59">
        <v>5000000</v>
      </c>
      <c r="F7" s="60">
        <v>5000000</v>
      </c>
      <c r="G7" s="60"/>
      <c r="H7" s="60">
        <v>10000000</v>
      </c>
      <c r="I7" s="60">
        <v>10000000</v>
      </c>
      <c r="J7" s="60">
        <v>10000000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2500000</v>
      </c>
      <c r="Y7" s="60">
        <v>-2500000</v>
      </c>
      <c r="Z7" s="140">
        <v>-100</v>
      </c>
      <c r="AA7" s="62">
        <v>5000000</v>
      </c>
    </row>
    <row r="8" spans="1:27" ht="13.5">
      <c r="A8" s="249" t="s">
        <v>145</v>
      </c>
      <c r="B8" s="182"/>
      <c r="C8" s="155">
        <v>5747293</v>
      </c>
      <c r="D8" s="155"/>
      <c r="E8" s="59">
        <v>4000000</v>
      </c>
      <c r="F8" s="60">
        <v>4000000</v>
      </c>
      <c r="G8" s="60">
        <v>7831966</v>
      </c>
      <c r="H8" s="60">
        <v>1679398</v>
      </c>
      <c r="I8" s="60">
        <v>1706258</v>
      </c>
      <c r="J8" s="60">
        <v>1706258</v>
      </c>
      <c r="K8" s="60">
        <v>1738266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2000000</v>
      </c>
      <c r="Y8" s="60">
        <v>-2000000</v>
      </c>
      <c r="Z8" s="140">
        <v>-100</v>
      </c>
      <c r="AA8" s="62">
        <v>4000000</v>
      </c>
    </row>
    <row r="9" spans="1:27" ht="13.5">
      <c r="A9" s="249" t="s">
        <v>146</v>
      </c>
      <c r="B9" s="182"/>
      <c r="C9" s="155">
        <v>2739878</v>
      </c>
      <c r="D9" s="155"/>
      <c r="E9" s="59"/>
      <c r="F9" s="60"/>
      <c r="G9" s="60"/>
      <c r="H9" s="60">
        <v>6362999</v>
      </c>
      <c r="I9" s="60">
        <v>6529385</v>
      </c>
      <c r="J9" s="60">
        <v>6529385</v>
      </c>
      <c r="K9" s="60">
        <v>6850092</v>
      </c>
      <c r="L9" s="60">
        <v>8689322</v>
      </c>
      <c r="M9" s="60">
        <v>9137123</v>
      </c>
      <c r="N9" s="60">
        <v>9137123</v>
      </c>
      <c r="O9" s="60"/>
      <c r="P9" s="60"/>
      <c r="Q9" s="60"/>
      <c r="R9" s="60"/>
      <c r="S9" s="60"/>
      <c r="T9" s="60"/>
      <c r="U9" s="60"/>
      <c r="V9" s="60"/>
      <c r="W9" s="60">
        <v>9137123</v>
      </c>
      <c r="X9" s="60"/>
      <c r="Y9" s="60">
        <v>9137123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8643075</v>
      </c>
      <c r="D12" s="168">
        <f>SUM(D6:D11)</f>
        <v>0</v>
      </c>
      <c r="E12" s="72">
        <f t="shared" si="0"/>
        <v>11128000</v>
      </c>
      <c r="F12" s="73">
        <f t="shared" si="0"/>
        <v>11128000</v>
      </c>
      <c r="G12" s="73">
        <f t="shared" si="0"/>
        <v>32852324</v>
      </c>
      <c r="H12" s="73">
        <f t="shared" si="0"/>
        <v>27945913</v>
      </c>
      <c r="I12" s="73">
        <f t="shared" si="0"/>
        <v>18563704</v>
      </c>
      <c r="J12" s="73">
        <f t="shared" si="0"/>
        <v>18563704</v>
      </c>
      <c r="K12" s="73">
        <f t="shared" si="0"/>
        <v>16507985</v>
      </c>
      <c r="L12" s="73">
        <f t="shared" si="0"/>
        <v>30967242</v>
      </c>
      <c r="M12" s="73">
        <f t="shared" si="0"/>
        <v>35429232</v>
      </c>
      <c r="N12" s="73">
        <f t="shared" si="0"/>
        <v>35429232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35429232</v>
      </c>
      <c r="X12" s="73">
        <f t="shared" si="0"/>
        <v>5564000</v>
      </c>
      <c r="Y12" s="73">
        <f t="shared" si="0"/>
        <v>29865232</v>
      </c>
      <c r="Z12" s="170">
        <f>+IF(X12&lt;&gt;0,+(Y12/X12)*100,0)</f>
        <v>536.7583033788641</v>
      </c>
      <c r="AA12" s="74">
        <f>SUM(AA6:AA11)</f>
        <v>11128000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95723693</v>
      </c>
      <c r="D19" s="155"/>
      <c r="E19" s="59">
        <v>80908000</v>
      </c>
      <c r="F19" s="60">
        <v>80908000</v>
      </c>
      <c r="G19" s="60">
        <v>93724271</v>
      </c>
      <c r="H19" s="60">
        <v>95830552</v>
      </c>
      <c r="I19" s="60">
        <v>95830552</v>
      </c>
      <c r="J19" s="60">
        <v>95830552</v>
      </c>
      <c r="K19" s="60">
        <v>95830552</v>
      </c>
      <c r="L19" s="60">
        <v>95830552</v>
      </c>
      <c r="M19" s="60">
        <v>95830552</v>
      </c>
      <c r="N19" s="60">
        <v>95830552</v>
      </c>
      <c r="O19" s="60"/>
      <c r="P19" s="60"/>
      <c r="Q19" s="60"/>
      <c r="R19" s="60"/>
      <c r="S19" s="60"/>
      <c r="T19" s="60"/>
      <c r="U19" s="60"/>
      <c r="V19" s="60"/>
      <c r="W19" s="60">
        <v>95830552</v>
      </c>
      <c r="X19" s="60">
        <v>40454000</v>
      </c>
      <c r="Y19" s="60">
        <v>55376552</v>
      </c>
      <c r="Z19" s="140">
        <v>136.89</v>
      </c>
      <c r="AA19" s="62">
        <v>80908000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76765</v>
      </c>
      <c r="D22" s="155"/>
      <c r="E22" s="59">
        <v>123000</v>
      </c>
      <c r="F22" s="60">
        <v>123000</v>
      </c>
      <c r="G22" s="60">
        <v>76765</v>
      </c>
      <c r="H22" s="60">
        <v>76765</v>
      </c>
      <c r="I22" s="60">
        <v>76765</v>
      </c>
      <c r="J22" s="60">
        <v>76765</v>
      </c>
      <c r="K22" s="60">
        <v>76765</v>
      </c>
      <c r="L22" s="60">
        <v>76765</v>
      </c>
      <c r="M22" s="60">
        <v>76765</v>
      </c>
      <c r="N22" s="60">
        <v>76765</v>
      </c>
      <c r="O22" s="60"/>
      <c r="P22" s="60"/>
      <c r="Q22" s="60"/>
      <c r="R22" s="60"/>
      <c r="S22" s="60"/>
      <c r="T22" s="60"/>
      <c r="U22" s="60"/>
      <c r="V22" s="60"/>
      <c r="W22" s="60">
        <v>76765</v>
      </c>
      <c r="X22" s="60">
        <v>61500</v>
      </c>
      <c r="Y22" s="60">
        <v>15265</v>
      </c>
      <c r="Z22" s="140">
        <v>24.82</v>
      </c>
      <c r="AA22" s="62">
        <v>123000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95800458</v>
      </c>
      <c r="D24" s="168">
        <f>SUM(D15:D23)</f>
        <v>0</v>
      </c>
      <c r="E24" s="76">
        <f t="shared" si="1"/>
        <v>81031000</v>
      </c>
      <c r="F24" s="77">
        <f t="shared" si="1"/>
        <v>81031000</v>
      </c>
      <c r="G24" s="77">
        <f t="shared" si="1"/>
        <v>93801036</v>
      </c>
      <c r="H24" s="77">
        <f t="shared" si="1"/>
        <v>95907317</v>
      </c>
      <c r="I24" s="77">
        <f t="shared" si="1"/>
        <v>95907317</v>
      </c>
      <c r="J24" s="77">
        <f t="shared" si="1"/>
        <v>95907317</v>
      </c>
      <c r="K24" s="77">
        <f t="shared" si="1"/>
        <v>95907317</v>
      </c>
      <c r="L24" s="77">
        <f t="shared" si="1"/>
        <v>95907317</v>
      </c>
      <c r="M24" s="77">
        <f t="shared" si="1"/>
        <v>95907317</v>
      </c>
      <c r="N24" s="77">
        <f t="shared" si="1"/>
        <v>95907317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95907317</v>
      </c>
      <c r="X24" s="77">
        <f t="shared" si="1"/>
        <v>40515500</v>
      </c>
      <c r="Y24" s="77">
        <f t="shared" si="1"/>
        <v>55391817</v>
      </c>
      <c r="Z24" s="212">
        <f>+IF(X24&lt;&gt;0,+(Y24/X24)*100,0)</f>
        <v>136.71759450087004</v>
      </c>
      <c r="AA24" s="79">
        <f>SUM(AA15:AA23)</f>
        <v>81031000</v>
      </c>
    </row>
    <row r="25" spans="1:27" ht="13.5">
      <c r="A25" s="250" t="s">
        <v>159</v>
      </c>
      <c r="B25" s="251"/>
      <c r="C25" s="168">
        <f aca="true" t="shared" si="2" ref="C25:Y25">+C12+C24</f>
        <v>104443533</v>
      </c>
      <c r="D25" s="168">
        <f>+D12+D24</f>
        <v>0</v>
      </c>
      <c r="E25" s="72">
        <f t="shared" si="2"/>
        <v>92159000</v>
      </c>
      <c r="F25" s="73">
        <f t="shared" si="2"/>
        <v>92159000</v>
      </c>
      <c r="G25" s="73">
        <f t="shared" si="2"/>
        <v>126653360</v>
      </c>
      <c r="H25" s="73">
        <f t="shared" si="2"/>
        <v>123853230</v>
      </c>
      <c r="I25" s="73">
        <f t="shared" si="2"/>
        <v>114471021</v>
      </c>
      <c r="J25" s="73">
        <f t="shared" si="2"/>
        <v>114471021</v>
      </c>
      <c r="K25" s="73">
        <f t="shared" si="2"/>
        <v>112415302</v>
      </c>
      <c r="L25" s="73">
        <f t="shared" si="2"/>
        <v>126874559</v>
      </c>
      <c r="M25" s="73">
        <f t="shared" si="2"/>
        <v>131336549</v>
      </c>
      <c r="N25" s="73">
        <f t="shared" si="2"/>
        <v>131336549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131336549</v>
      </c>
      <c r="X25" s="73">
        <f t="shared" si="2"/>
        <v>46079500</v>
      </c>
      <c r="Y25" s="73">
        <f t="shared" si="2"/>
        <v>85257049</v>
      </c>
      <c r="Z25" s="170">
        <f>+IF(X25&lt;&gt;0,+(Y25/X25)*100,0)</f>
        <v>185.02164520014324</v>
      </c>
      <c r="AA25" s="74">
        <f>+AA12+AA24</f>
        <v>92159000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1020273</v>
      </c>
      <c r="D30" s="155"/>
      <c r="E30" s="59"/>
      <c r="F30" s="60"/>
      <c r="G30" s="60">
        <v>1020273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19437010</v>
      </c>
      <c r="D32" s="155"/>
      <c r="E32" s="59">
        <v>9000000</v>
      </c>
      <c r="F32" s="60">
        <v>9000000</v>
      </c>
      <c r="G32" s="60">
        <v>2299581</v>
      </c>
      <c r="H32" s="60">
        <v>12446709</v>
      </c>
      <c r="I32" s="60">
        <v>10354151</v>
      </c>
      <c r="J32" s="60">
        <v>10354151</v>
      </c>
      <c r="K32" s="60">
        <v>5437240</v>
      </c>
      <c r="L32" s="60">
        <v>4551950</v>
      </c>
      <c r="M32" s="60">
        <v>9013940</v>
      </c>
      <c r="N32" s="60">
        <v>9013940</v>
      </c>
      <c r="O32" s="60"/>
      <c r="P32" s="60"/>
      <c r="Q32" s="60"/>
      <c r="R32" s="60"/>
      <c r="S32" s="60"/>
      <c r="T32" s="60"/>
      <c r="U32" s="60"/>
      <c r="V32" s="60"/>
      <c r="W32" s="60">
        <v>9013940</v>
      </c>
      <c r="X32" s="60">
        <v>4500000</v>
      </c>
      <c r="Y32" s="60">
        <v>4513940</v>
      </c>
      <c r="Z32" s="140">
        <v>100.31</v>
      </c>
      <c r="AA32" s="62">
        <v>9000000</v>
      </c>
    </row>
    <row r="33" spans="1:27" ht="13.5">
      <c r="A33" s="249" t="s">
        <v>165</v>
      </c>
      <c r="B33" s="182"/>
      <c r="C33" s="155">
        <v>1000090</v>
      </c>
      <c r="D33" s="155"/>
      <c r="E33" s="59"/>
      <c r="F33" s="60"/>
      <c r="G33" s="60">
        <v>882329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21457373</v>
      </c>
      <c r="D34" s="168">
        <f>SUM(D29:D33)</f>
        <v>0</v>
      </c>
      <c r="E34" s="72">
        <f t="shared" si="3"/>
        <v>9000000</v>
      </c>
      <c r="F34" s="73">
        <f t="shared" si="3"/>
        <v>9000000</v>
      </c>
      <c r="G34" s="73">
        <f t="shared" si="3"/>
        <v>4202183</v>
      </c>
      <c r="H34" s="73">
        <f t="shared" si="3"/>
        <v>12446709</v>
      </c>
      <c r="I34" s="73">
        <f t="shared" si="3"/>
        <v>10354151</v>
      </c>
      <c r="J34" s="73">
        <f t="shared" si="3"/>
        <v>10354151</v>
      </c>
      <c r="K34" s="73">
        <f t="shared" si="3"/>
        <v>5437240</v>
      </c>
      <c r="L34" s="73">
        <f t="shared" si="3"/>
        <v>4551950</v>
      </c>
      <c r="M34" s="73">
        <f t="shared" si="3"/>
        <v>9013940</v>
      </c>
      <c r="N34" s="73">
        <f t="shared" si="3"/>
        <v>9013940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9013940</v>
      </c>
      <c r="X34" s="73">
        <f t="shared" si="3"/>
        <v>4500000</v>
      </c>
      <c r="Y34" s="73">
        <f t="shared" si="3"/>
        <v>4513940</v>
      </c>
      <c r="Z34" s="170">
        <f>+IF(X34&lt;&gt;0,+(Y34/X34)*100,0)</f>
        <v>100.30977777777778</v>
      </c>
      <c r="AA34" s="74">
        <f>SUM(AA29:AA33)</f>
        <v>9000000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1549540</v>
      </c>
      <c r="D37" s="155"/>
      <c r="E37" s="59">
        <v>17650000</v>
      </c>
      <c r="F37" s="60">
        <v>17650000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8825000</v>
      </c>
      <c r="Y37" s="60">
        <v>-8825000</v>
      </c>
      <c r="Z37" s="140">
        <v>-100</v>
      </c>
      <c r="AA37" s="62">
        <v>17650000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>
        <v>1549540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1549540</v>
      </c>
      <c r="D39" s="168">
        <f>SUM(D37:D38)</f>
        <v>0</v>
      </c>
      <c r="E39" s="76">
        <f t="shared" si="4"/>
        <v>17650000</v>
      </c>
      <c r="F39" s="77">
        <f t="shared" si="4"/>
        <v>17650000</v>
      </c>
      <c r="G39" s="77">
        <f t="shared" si="4"/>
        <v>1549540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8825000</v>
      </c>
      <c r="Y39" s="77">
        <f t="shared" si="4"/>
        <v>-8825000</v>
      </c>
      <c r="Z39" s="212">
        <f>+IF(X39&lt;&gt;0,+(Y39/X39)*100,0)</f>
        <v>-100</v>
      </c>
      <c r="AA39" s="79">
        <f>SUM(AA37:AA38)</f>
        <v>17650000</v>
      </c>
    </row>
    <row r="40" spans="1:27" ht="13.5">
      <c r="A40" s="250" t="s">
        <v>167</v>
      </c>
      <c r="B40" s="251"/>
      <c r="C40" s="168">
        <f aca="true" t="shared" si="5" ref="C40:Y40">+C34+C39</f>
        <v>23006913</v>
      </c>
      <c r="D40" s="168">
        <f>+D34+D39</f>
        <v>0</v>
      </c>
      <c r="E40" s="72">
        <f t="shared" si="5"/>
        <v>26650000</v>
      </c>
      <c r="F40" s="73">
        <f t="shared" si="5"/>
        <v>26650000</v>
      </c>
      <c r="G40" s="73">
        <f t="shared" si="5"/>
        <v>5751723</v>
      </c>
      <c r="H40" s="73">
        <f t="shared" si="5"/>
        <v>12446709</v>
      </c>
      <c r="I40" s="73">
        <f t="shared" si="5"/>
        <v>10354151</v>
      </c>
      <c r="J40" s="73">
        <f t="shared" si="5"/>
        <v>10354151</v>
      </c>
      <c r="K40" s="73">
        <f t="shared" si="5"/>
        <v>5437240</v>
      </c>
      <c r="L40" s="73">
        <f t="shared" si="5"/>
        <v>4551950</v>
      </c>
      <c r="M40" s="73">
        <f t="shared" si="5"/>
        <v>9013940</v>
      </c>
      <c r="N40" s="73">
        <f t="shared" si="5"/>
        <v>9013940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9013940</v>
      </c>
      <c r="X40" s="73">
        <f t="shared" si="5"/>
        <v>13325000</v>
      </c>
      <c r="Y40" s="73">
        <f t="shared" si="5"/>
        <v>-4311060</v>
      </c>
      <c r="Z40" s="170">
        <f>+IF(X40&lt;&gt;0,+(Y40/X40)*100,0)</f>
        <v>-32.353170731707316</v>
      </c>
      <c r="AA40" s="74">
        <f>+AA34+AA39</f>
        <v>26650000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81436620</v>
      </c>
      <c r="D42" s="257">
        <f>+D25-D40</f>
        <v>0</v>
      </c>
      <c r="E42" s="258">
        <f t="shared" si="6"/>
        <v>65509000</v>
      </c>
      <c r="F42" s="259">
        <f t="shared" si="6"/>
        <v>65509000</v>
      </c>
      <c r="G42" s="259">
        <f t="shared" si="6"/>
        <v>120901637</v>
      </c>
      <c r="H42" s="259">
        <f t="shared" si="6"/>
        <v>111406521</v>
      </c>
      <c r="I42" s="259">
        <f t="shared" si="6"/>
        <v>104116870</v>
      </c>
      <c r="J42" s="259">
        <f t="shared" si="6"/>
        <v>104116870</v>
      </c>
      <c r="K42" s="259">
        <f t="shared" si="6"/>
        <v>106978062</v>
      </c>
      <c r="L42" s="259">
        <f t="shared" si="6"/>
        <v>122322609</v>
      </c>
      <c r="M42" s="259">
        <f t="shared" si="6"/>
        <v>122322609</v>
      </c>
      <c r="N42" s="259">
        <f t="shared" si="6"/>
        <v>122322609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122322609</v>
      </c>
      <c r="X42" s="259">
        <f t="shared" si="6"/>
        <v>32754500</v>
      </c>
      <c r="Y42" s="259">
        <f t="shared" si="6"/>
        <v>89568109</v>
      </c>
      <c r="Z42" s="260">
        <f>+IF(X42&lt;&gt;0,+(Y42/X42)*100,0)</f>
        <v>273.4528354882535</v>
      </c>
      <c r="AA42" s="261">
        <f>+AA25-AA40</f>
        <v>65509000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81436620</v>
      </c>
      <c r="D45" s="155"/>
      <c r="E45" s="59">
        <v>65509000</v>
      </c>
      <c r="F45" s="60">
        <v>65509000</v>
      </c>
      <c r="G45" s="60">
        <v>120901637</v>
      </c>
      <c r="H45" s="60">
        <v>111406521</v>
      </c>
      <c r="I45" s="60">
        <v>104116870</v>
      </c>
      <c r="J45" s="60">
        <v>104116870</v>
      </c>
      <c r="K45" s="60">
        <v>106978062</v>
      </c>
      <c r="L45" s="60">
        <v>122322609</v>
      </c>
      <c r="M45" s="60">
        <v>122322609</v>
      </c>
      <c r="N45" s="60">
        <v>122322609</v>
      </c>
      <c r="O45" s="60"/>
      <c r="P45" s="60"/>
      <c r="Q45" s="60"/>
      <c r="R45" s="60"/>
      <c r="S45" s="60"/>
      <c r="T45" s="60"/>
      <c r="U45" s="60"/>
      <c r="V45" s="60"/>
      <c r="W45" s="60">
        <v>122322609</v>
      </c>
      <c r="X45" s="60">
        <v>32754500</v>
      </c>
      <c r="Y45" s="60">
        <v>89568109</v>
      </c>
      <c r="Z45" s="139">
        <v>273.45</v>
      </c>
      <c r="AA45" s="62">
        <v>65509000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81436620</v>
      </c>
      <c r="D48" s="217">
        <f>SUM(D45:D47)</f>
        <v>0</v>
      </c>
      <c r="E48" s="264">
        <f t="shared" si="7"/>
        <v>65509000</v>
      </c>
      <c r="F48" s="219">
        <f t="shared" si="7"/>
        <v>65509000</v>
      </c>
      <c r="G48" s="219">
        <f t="shared" si="7"/>
        <v>120901637</v>
      </c>
      <c r="H48" s="219">
        <f t="shared" si="7"/>
        <v>111406521</v>
      </c>
      <c r="I48" s="219">
        <f t="shared" si="7"/>
        <v>104116870</v>
      </c>
      <c r="J48" s="219">
        <f t="shared" si="7"/>
        <v>104116870</v>
      </c>
      <c r="K48" s="219">
        <f t="shared" si="7"/>
        <v>106978062</v>
      </c>
      <c r="L48" s="219">
        <f t="shared" si="7"/>
        <v>122322609</v>
      </c>
      <c r="M48" s="219">
        <f t="shared" si="7"/>
        <v>122322609</v>
      </c>
      <c r="N48" s="219">
        <f t="shared" si="7"/>
        <v>122322609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122322609</v>
      </c>
      <c r="X48" s="219">
        <f t="shared" si="7"/>
        <v>32754500</v>
      </c>
      <c r="Y48" s="219">
        <f t="shared" si="7"/>
        <v>89568109</v>
      </c>
      <c r="Z48" s="265">
        <f>+IF(X48&lt;&gt;0,+(Y48/X48)*100,0)</f>
        <v>273.4528354882535</v>
      </c>
      <c r="AA48" s="232">
        <f>SUM(AA45:AA47)</f>
        <v>65509000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8209859</v>
      </c>
      <c r="D6" s="155"/>
      <c r="E6" s="59">
        <v>13927724</v>
      </c>
      <c r="F6" s="60">
        <v>13927724</v>
      </c>
      <c r="G6" s="60">
        <v>607339</v>
      </c>
      <c r="H6" s="60">
        <v>1123163</v>
      </c>
      <c r="I6" s="60">
        <v>677023</v>
      </c>
      <c r="J6" s="60">
        <v>2407525</v>
      </c>
      <c r="K6" s="60">
        <v>2361722</v>
      </c>
      <c r="L6" s="60">
        <v>549310</v>
      </c>
      <c r="M6" s="60">
        <v>1109844</v>
      </c>
      <c r="N6" s="60">
        <v>4020876</v>
      </c>
      <c r="O6" s="60"/>
      <c r="P6" s="60"/>
      <c r="Q6" s="60"/>
      <c r="R6" s="60"/>
      <c r="S6" s="60"/>
      <c r="T6" s="60"/>
      <c r="U6" s="60"/>
      <c r="V6" s="60"/>
      <c r="W6" s="60">
        <v>6428401</v>
      </c>
      <c r="X6" s="60">
        <v>8963860</v>
      </c>
      <c r="Y6" s="60">
        <v>-2535459</v>
      </c>
      <c r="Z6" s="140">
        <v>-28.29</v>
      </c>
      <c r="AA6" s="62">
        <v>13927724</v>
      </c>
    </row>
    <row r="7" spans="1:27" ht="13.5">
      <c r="A7" s="249" t="s">
        <v>178</v>
      </c>
      <c r="B7" s="182"/>
      <c r="C7" s="155">
        <v>60696000</v>
      </c>
      <c r="D7" s="155"/>
      <c r="E7" s="59">
        <v>73150000</v>
      </c>
      <c r="F7" s="60">
        <v>73150000</v>
      </c>
      <c r="G7" s="60">
        <v>23460000</v>
      </c>
      <c r="H7" s="60">
        <v>1516000</v>
      </c>
      <c r="I7" s="60"/>
      <c r="J7" s="60">
        <v>24976000</v>
      </c>
      <c r="K7" s="60">
        <v>2000000</v>
      </c>
      <c r="L7" s="60">
        <v>24837000</v>
      </c>
      <c r="M7" s="60">
        <v>1500000</v>
      </c>
      <c r="N7" s="60">
        <v>28337000</v>
      </c>
      <c r="O7" s="60"/>
      <c r="P7" s="60"/>
      <c r="Q7" s="60"/>
      <c r="R7" s="60"/>
      <c r="S7" s="60"/>
      <c r="T7" s="60"/>
      <c r="U7" s="60"/>
      <c r="V7" s="60"/>
      <c r="W7" s="60">
        <v>53313000</v>
      </c>
      <c r="X7" s="60">
        <v>48766666</v>
      </c>
      <c r="Y7" s="60">
        <v>4546334</v>
      </c>
      <c r="Z7" s="140">
        <v>9.32</v>
      </c>
      <c r="AA7" s="62">
        <v>73150000</v>
      </c>
    </row>
    <row r="8" spans="1:27" ht="13.5">
      <c r="A8" s="249" t="s">
        <v>179</v>
      </c>
      <c r="B8" s="182"/>
      <c r="C8" s="155">
        <v>25140000</v>
      </c>
      <c r="D8" s="155"/>
      <c r="E8" s="59">
        <v>32451666</v>
      </c>
      <c r="F8" s="60">
        <v>32451666</v>
      </c>
      <c r="G8" s="60">
        <v>16896000</v>
      </c>
      <c r="H8" s="60">
        <v>4000000</v>
      </c>
      <c r="I8" s="60"/>
      <c r="J8" s="60">
        <v>20896000</v>
      </c>
      <c r="K8" s="60"/>
      <c r="L8" s="60"/>
      <c r="M8" s="60">
        <v>6556000</v>
      </c>
      <c r="N8" s="60">
        <v>6556000</v>
      </c>
      <c r="O8" s="60"/>
      <c r="P8" s="60"/>
      <c r="Q8" s="60"/>
      <c r="R8" s="60"/>
      <c r="S8" s="60"/>
      <c r="T8" s="60"/>
      <c r="U8" s="60"/>
      <c r="V8" s="60"/>
      <c r="W8" s="60">
        <v>27452000</v>
      </c>
      <c r="X8" s="60">
        <v>20634333</v>
      </c>
      <c r="Y8" s="60">
        <v>6817667</v>
      </c>
      <c r="Z8" s="140">
        <v>33.04</v>
      </c>
      <c r="AA8" s="62">
        <v>32451666</v>
      </c>
    </row>
    <row r="9" spans="1:27" ht="13.5">
      <c r="A9" s="249" t="s">
        <v>180</v>
      </c>
      <c r="B9" s="182"/>
      <c r="C9" s="155">
        <v>996165</v>
      </c>
      <c r="D9" s="155"/>
      <c r="E9" s="59">
        <v>250000</v>
      </c>
      <c r="F9" s="60">
        <v>250000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124998</v>
      </c>
      <c r="Y9" s="60">
        <v>-124998</v>
      </c>
      <c r="Z9" s="140">
        <v>-100</v>
      </c>
      <c r="AA9" s="62">
        <v>250000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-70352186</v>
      </c>
      <c r="D12" s="155"/>
      <c r="E12" s="59">
        <v>-73920296</v>
      </c>
      <c r="F12" s="60">
        <v>-73920296</v>
      </c>
      <c r="G12" s="60">
        <v>-12347256</v>
      </c>
      <c r="H12" s="60">
        <v>-17018417</v>
      </c>
      <c r="I12" s="60">
        <v>-8136818</v>
      </c>
      <c r="J12" s="60">
        <v>-37502491</v>
      </c>
      <c r="K12" s="60">
        <v>-6973527</v>
      </c>
      <c r="L12" s="60">
        <v>-7299982</v>
      </c>
      <c r="M12" s="60">
        <v>-19119979</v>
      </c>
      <c r="N12" s="60">
        <v>-33393488</v>
      </c>
      <c r="O12" s="60"/>
      <c r="P12" s="60"/>
      <c r="Q12" s="60"/>
      <c r="R12" s="60"/>
      <c r="S12" s="60"/>
      <c r="T12" s="60"/>
      <c r="U12" s="60"/>
      <c r="V12" s="60"/>
      <c r="W12" s="60">
        <v>-70895979</v>
      </c>
      <c r="X12" s="60">
        <v>-36960144</v>
      </c>
      <c r="Y12" s="60">
        <v>-33935835</v>
      </c>
      <c r="Z12" s="140">
        <v>91.82</v>
      </c>
      <c r="AA12" s="62">
        <v>-73920296</v>
      </c>
    </row>
    <row r="13" spans="1:27" ht="13.5">
      <c r="A13" s="249" t="s">
        <v>40</v>
      </c>
      <c r="B13" s="182"/>
      <c r="C13" s="155">
        <v>-177178</v>
      </c>
      <c r="D13" s="155"/>
      <c r="E13" s="59">
        <v>-168000</v>
      </c>
      <c r="F13" s="60">
        <v>-168000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-84000</v>
      </c>
      <c r="Y13" s="60">
        <v>84000</v>
      </c>
      <c r="Z13" s="140">
        <v>-100</v>
      </c>
      <c r="AA13" s="62">
        <v>-168000</v>
      </c>
    </row>
    <row r="14" spans="1:27" ht="13.5">
      <c r="A14" s="249" t="s">
        <v>42</v>
      </c>
      <c r="B14" s="182"/>
      <c r="C14" s="155"/>
      <c r="D14" s="155"/>
      <c r="E14" s="59">
        <v>-450000</v>
      </c>
      <c r="F14" s="60">
        <v>-450000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-225000</v>
      </c>
      <c r="Y14" s="60">
        <v>225000</v>
      </c>
      <c r="Z14" s="140">
        <v>-100</v>
      </c>
      <c r="AA14" s="62">
        <v>-450000</v>
      </c>
    </row>
    <row r="15" spans="1:27" ht="13.5">
      <c r="A15" s="250" t="s">
        <v>184</v>
      </c>
      <c r="B15" s="251"/>
      <c r="C15" s="168">
        <f aca="true" t="shared" si="0" ref="C15:Y15">SUM(C6:C14)</f>
        <v>24512660</v>
      </c>
      <c r="D15" s="168">
        <f>SUM(D6:D14)</f>
        <v>0</v>
      </c>
      <c r="E15" s="72">
        <f t="shared" si="0"/>
        <v>45241094</v>
      </c>
      <c r="F15" s="73">
        <f t="shared" si="0"/>
        <v>45241094</v>
      </c>
      <c r="G15" s="73">
        <f t="shared" si="0"/>
        <v>28616083</v>
      </c>
      <c r="H15" s="73">
        <f t="shared" si="0"/>
        <v>-10379254</v>
      </c>
      <c r="I15" s="73">
        <f t="shared" si="0"/>
        <v>-7459795</v>
      </c>
      <c r="J15" s="73">
        <f t="shared" si="0"/>
        <v>10777034</v>
      </c>
      <c r="K15" s="73">
        <f t="shared" si="0"/>
        <v>-2611805</v>
      </c>
      <c r="L15" s="73">
        <f t="shared" si="0"/>
        <v>18086328</v>
      </c>
      <c r="M15" s="73">
        <f t="shared" si="0"/>
        <v>-9954135</v>
      </c>
      <c r="N15" s="73">
        <f t="shared" si="0"/>
        <v>5520388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16297422</v>
      </c>
      <c r="X15" s="73">
        <f t="shared" si="0"/>
        <v>41220713</v>
      </c>
      <c r="Y15" s="73">
        <f t="shared" si="0"/>
        <v>-24923291</v>
      </c>
      <c r="Z15" s="170">
        <f>+IF(X15&lt;&gt;0,+(Y15/X15)*100,0)</f>
        <v>-60.46302741051568</v>
      </c>
      <c r="AA15" s="74">
        <f>SUM(AA6:AA14)</f>
        <v>45241094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1669199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>
        <v>14190425</v>
      </c>
      <c r="L22" s="60"/>
      <c r="M22" s="60"/>
      <c r="N22" s="60">
        <v>14190425</v>
      </c>
      <c r="O22" s="60"/>
      <c r="P22" s="60"/>
      <c r="Q22" s="60"/>
      <c r="R22" s="60"/>
      <c r="S22" s="60"/>
      <c r="T22" s="60"/>
      <c r="U22" s="60"/>
      <c r="V22" s="60"/>
      <c r="W22" s="60">
        <v>14190425</v>
      </c>
      <c r="X22" s="60"/>
      <c r="Y22" s="60">
        <v>14190425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-26871674</v>
      </c>
      <c r="D24" s="155"/>
      <c r="E24" s="59">
        <v>-60652413</v>
      </c>
      <c r="F24" s="60">
        <v>-60652413</v>
      </c>
      <c r="G24" s="60">
        <v>-3729852</v>
      </c>
      <c r="H24" s="60">
        <v>-4737587</v>
      </c>
      <c r="I24" s="60">
        <v>-2115661</v>
      </c>
      <c r="J24" s="60">
        <v>-10583100</v>
      </c>
      <c r="K24" s="60">
        <v>-3987054</v>
      </c>
      <c r="L24" s="60">
        <v>-3728035</v>
      </c>
      <c r="M24" s="60">
        <v>-5690726</v>
      </c>
      <c r="N24" s="60">
        <v>-13405815</v>
      </c>
      <c r="O24" s="60"/>
      <c r="P24" s="60"/>
      <c r="Q24" s="60"/>
      <c r="R24" s="60"/>
      <c r="S24" s="60"/>
      <c r="T24" s="60"/>
      <c r="U24" s="60"/>
      <c r="V24" s="60"/>
      <c r="W24" s="60">
        <v>-23988915</v>
      </c>
      <c r="X24" s="60">
        <v>-15387498</v>
      </c>
      <c r="Y24" s="60">
        <v>-8601417</v>
      </c>
      <c r="Z24" s="140">
        <v>55.9</v>
      </c>
      <c r="AA24" s="62">
        <v>-60652413</v>
      </c>
    </row>
    <row r="25" spans="1:27" ht="13.5">
      <c r="A25" s="250" t="s">
        <v>191</v>
      </c>
      <c r="B25" s="251"/>
      <c r="C25" s="168">
        <f aca="true" t="shared" si="1" ref="C25:Y25">SUM(C19:C24)</f>
        <v>-25202475</v>
      </c>
      <c r="D25" s="168">
        <f>SUM(D19:D24)</f>
        <v>0</v>
      </c>
      <c r="E25" s="72">
        <f t="shared" si="1"/>
        <v>-60652413</v>
      </c>
      <c r="F25" s="73">
        <f t="shared" si="1"/>
        <v>-60652413</v>
      </c>
      <c r="G25" s="73">
        <f t="shared" si="1"/>
        <v>-3729852</v>
      </c>
      <c r="H25" s="73">
        <f t="shared" si="1"/>
        <v>-4737587</v>
      </c>
      <c r="I25" s="73">
        <f t="shared" si="1"/>
        <v>-2115661</v>
      </c>
      <c r="J25" s="73">
        <f t="shared" si="1"/>
        <v>-10583100</v>
      </c>
      <c r="K25" s="73">
        <f t="shared" si="1"/>
        <v>10203371</v>
      </c>
      <c r="L25" s="73">
        <f t="shared" si="1"/>
        <v>-3728035</v>
      </c>
      <c r="M25" s="73">
        <f t="shared" si="1"/>
        <v>-5690726</v>
      </c>
      <c r="N25" s="73">
        <f t="shared" si="1"/>
        <v>784610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-9798490</v>
      </c>
      <c r="X25" s="73">
        <f t="shared" si="1"/>
        <v>-15387498</v>
      </c>
      <c r="Y25" s="73">
        <f t="shared" si="1"/>
        <v>5589008</v>
      </c>
      <c r="Z25" s="170">
        <f>+IF(X25&lt;&gt;0,+(Y25/X25)*100,0)</f>
        <v>-36.32174639437808</v>
      </c>
      <c r="AA25" s="74">
        <f>SUM(AA19:AA24)</f>
        <v>-60652413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17000000</v>
      </c>
      <c r="F30" s="60">
        <v>17000000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17000000</v>
      </c>
      <c r="Y30" s="60">
        <v>-17000000</v>
      </c>
      <c r="Z30" s="140">
        <v>-100</v>
      </c>
      <c r="AA30" s="62">
        <v>17000000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17000000</v>
      </c>
      <c r="F34" s="73">
        <f t="shared" si="2"/>
        <v>17000000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17000000</v>
      </c>
      <c r="Y34" s="73">
        <f t="shared" si="2"/>
        <v>-17000000</v>
      </c>
      <c r="Z34" s="170">
        <f>+IF(X34&lt;&gt;0,+(Y34/X34)*100,0)</f>
        <v>-100</v>
      </c>
      <c r="AA34" s="74">
        <f>SUM(AA29:AA33)</f>
        <v>17000000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-689815</v>
      </c>
      <c r="D36" s="153">
        <f>+D15+D25+D34</f>
        <v>0</v>
      </c>
      <c r="E36" s="99">
        <f t="shared" si="3"/>
        <v>1588681</v>
      </c>
      <c r="F36" s="100">
        <f t="shared" si="3"/>
        <v>1588681</v>
      </c>
      <c r="G36" s="100">
        <f t="shared" si="3"/>
        <v>24886231</v>
      </c>
      <c r="H36" s="100">
        <f t="shared" si="3"/>
        <v>-15116841</v>
      </c>
      <c r="I36" s="100">
        <f t="shared" si="3"/>
        <v>-9575456</v>
      </c>
      <c r="J36" s="100">
        <f t="shared" si="3"/>
        <v>193934</v>
      </c>
      <c r="K36" s="100">
        <f t="shared" si="3"/>
        <v>7591566</v>
      </c>
      <c r="L36" s="100">
        <f t="shared" si="3"/>
        <v>14358293</v>
      </c>
      <c r="M36" s="100">
        <f t="shared" si="3"/>
        <v>-15644861</v>
      </c>
      <c r="N36" s="100">
        <f t="shared" si="3"/>
        <v>6304998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6498932</v>
      </c>
      <c r="X36" s="100">
        <f t="shared" si="3"/>
        <v>42833215</v>
      </c>
      <c r="Y36" s="100">
        <f t="shared" si="3"/>
        <v>-36334283</v>
      </c>
      <c r="Z36" s="137">
        <f>+IF(X36&lt;&gt;0,+(Y36/X36)*100,0)</f>
        <v>-84.82735419230146</v>
      </c>
      <c r="AA36" s="102">
        <f>+AA15+AA25+AA34</f>
        <v>1588681</v>
      </c>
    </row>
    <row r="37" spans="1:27" ht="13.5">
      <c r="A37" s="249" t="s">
        <v>199</v>
      </c>
      <c r="B37" s="182"/>
      <c r="C37" s="153">
        <v>845719</v>
      </c>
      <c r="D37" s="153"/>
      <c r="E37" s="99">
        <v>538000</v>
      </c>
      <c r="F37" s="100">
        <v>538000</v>
      </c>
      <c r="G37" s="100">
        <v>134127</v>
      </c>
      <c r="H37" s="100">
        <v>25020358</v>
      </c>
      <c r="I37" s="100">
        <v>9903517</v>
      </c>
      <c r="J37" s="100">
        <v>134127</v>
      </c>
      <c r="K37" s="100">
        <v>328061</v>
      </c>
      <c r="L37" s="100">
        <v>7919627</v>
      </c>
      <c r="M37" s="100">
        <v>22277920</v>
      </c>
      <c r="N37" s="100">
        <v>328061</v>
      </c>
      <c r="O37" s="100"/>
      <c r="P37" s="100"/>
      <c r="Q37" s="100"/>
      <c r="R37" s="100"/>
      <c r="S37" s="100"/>
      <c r="T37" s="100"/>
      <c r="U37" s="100"/>
      <c r="V37" s="100"/>
      <c r="W37" s="100">
        <v>134127</v>
      </c>
      <c r="X37" s="100">
        <v>538000</v>
      </c>
      <c r="Y37" s="100">
        <v>-403873</v>
      </c>
      <c r="Z37" s="137">
        <v>-75.07</v>
      </c>
      <c r="AA37" s="102">
        <v>538000</v>
      </c>
    </row>
    <row r="38" spans="1:27" ht="13.5">
      <c r="A38" s="269" t="s">
        <v>200</v>
      </c>
      <c r="B38" s="256"/>
      <c r="C38" s="257">
        <v>155904</v>
      </c>
      <c r="D38" s="257"/>
      <c r="E38" s="258">
        <v>2126681</v>
      </c>
      <c r="F38" s="259">
        <v>2126681</v>
      </c>
      <c r="G38" s="259">
        <v>25020358</v>
      </c>
      <c r="H38" s="259">
        <v>9903517</v>
      </c>
      <c r="I38" s="259">
        <v>328061</v>
      </c>
      <c r="J38" s="259">
        <v>328061</v>
      </c>
      <c r="K38" s="259">
        <v>7919627</v>
      </c>
      <c r="L38" s="259">
        <v>22277920</v>
      </c>
      <c r="M38" s="259">
        <v>6633059</v>
      </c>
      <c r="N38" s="259">
        <v>6633059</v>
      </c>
      <c r="O38" s="259"/>
      <c r="P38" s="259"/>
      <c r="Q38" s="259"/>
      <c r="R38" s="259"/>
      <c r="S38" s="259"/>
      <c r="T38" s="259"/>
      <c r="U38" s="259"/>
      <c r="V38" s="259"/>
      <c r="W38" s="259">
        <v>6633059</v>
      </c>
      <c r="X38" s="259">
        <v>43371215</v>
      </c>
      <c r="Y38" s="259">
        <v>-36738156</v>
      </c>
      <c r="Z38" s="260">
        <v>-84.71</v>
      </c>
      <c r="AA38" s="261">
        <v>2126681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29088851</v>
      </c>
      <c r="D5" s="200">
        <f t="shared" si="0"/>
        <v>0</v>
      </c>
      <c r="E5" s="106">
        <f t="shared" si="0"/>
        <v>60652000</v>
      </c>
      <c r="F5" s="106">
        <f t="shared" si="0"/>
        <v>60652000</v>
      </c>
      <c r="G5" s="106">
        <f t="shared" si="0"/>
        <v>3539284</v>
      </c>
      <c r="H5" s="106">
        <f t="shared" si="0"/>
        <v>4737587</v>
      </c>
      <c r="I5" s="106">
        <f t="shared" si="0"/>
        <v>2074017</v>
      </c>
      <c r="J5" s="106">
        <f t="shared" si="0"/>
        <v>10350888</v>
      </c>
      <c r="K5" s="106">
        <f t="shared" si="0"/>
        <v>4054014</v>
      </c>
      <c r="L5" s="106">
        <f t="shared" si="0"/>
        <v>3125459</v>
      </c>
      <c r="M5" s="106">
        <f t="shared" si="0"/>
        <v>3125458</v>
      </c>
      <c r="N5" s="106">
        <f t="shared" si="0"/>
        <v>10304931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20655819</v>
      </c>
      <c r="X5" s="106">
        <f t="shared" si="0"/>
        <v>30326000</v>
      </c>
      <c r="Y5" s="106">
        <f t="shared" si="0"/>
        <v>-9670181</v>
      </c>
      <c r="Z5" s="201">
        <f>+IF(X5&lt;&gt;0,+(Y5/X5)*100,0)</f>
        <v>-31.887426630613998</v>
      </c>
      <c r="AA5" s="199">
        <f>SUM(AA11:AA18)</f>
        <v>60652000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>
        <v>5000000</v>
      </c>
      <c r="F7" s="60">
        <v>5000000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2500000</v>
      </c>
      <c r="Y7" s="60">
        <v>-2500000</v>
      </c>
      <c r="Z7" s="140">
        <v>-100</v>
      </c>
      <c r="AA7" s="155">
        <v>5000000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48452000</v>
      </c>
      <c r="F10" s="60">
        <v>48452000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24226000</v>
      </c>
      <c r="Y10" s="60">
        <v>-24226000</v>
      </c>
      <c r="Z10" s="140">
        <v>-100</v>
      </c>
      <c r="AA10" s="155">
        <v>48452000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53452000</v>
      </c>
      <c r="F11" s="295">
        <f t="shared" si="1"/>
        <v>53452000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26726000</v>
      </c>
      <c r="Y11" s="295">
        <f t="shared" si="1"/>
        <v>-26726000</v>
      </c>
      <c r="Z11" s="296">
        <f>+IF(X11&lt;&gt;0,+(Y11/X11)*100,0)</f>
        <v>-100</v>
      </c>
      <c r="AA11" s="297">
        <f>SUM(AA6:AA10)</f>
        <v>53452000</v>
      </c>
    </row>
    <row r="12" spans="1:27" ht="13.5">
      <c r="A12" s="298" t="s">
        <v>210</v>
      </c>
      <c r="B12" s="136"/>
      <c r="C12" s="62">
        <v>26571435</v>
      </c>
      <c r="D12" s="156"/>
      <c r="E12" s="60"/>
      <c r="F12" s="60"/>
      <c r="G12" s="60">
        <v>3432425</v>
      </c>
      <c r="H12" s="60">
        <v>4737587</v>
      </c>
      <c r="I12" s="60">
        <v>2071917</v>
      </c>
      <c r="J12" s="60">
        <v>10241929</v>
      </c>
      <c r="K12" s="60">
        <v>3987054</v>
      </c>
      <c r="L12" s="60">
        <v>3105254</v>
      </c>
      <c r="M12" s="60">
        <v>3105254</v>
      </c>
      <c r="N12" s="60">
        <v>10197562</v>
      </c>
      <c r="O12" s="60"/>
      <c r="P12" s="60"/>
      <c r="Q12" s="60"/>
      <c r="R12" s="60"/>
      <c r="S12" s="60"/>
      <c r="T12" s="60"/>
      <c r="U12" s="60"/>
      <c r="V12" s="60"/>
      <c r="W12" s="60">
        <v>20439491</v>
      </c>
      <c r="X12" s="60"/>
      <c r="Y12" s="60">
        <v>20439491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2517416</v>
      </c>
      <c r="D15" s="156"/>
      <c r="E15" s="60">
        <v>7200000</v>
      </c>
      <c r="F15" s="60">
        <v>7200000</v>
      </c>
      <c r="G15" s="60">
        <v>106859</v>
      </c>
      <c r="H15" s="60"/>
      <c r="I15" s="60">
        <v>2100</v>
      </c>
      <c r="J15" s="60">
        <v>108959</v>
      </c>
      <c r="K15" s="60">
        <v>66960</v>
      </c>
      <c r="L15" s="60">
        <v>20205</v>
      </c>
      <c r="M15" s="60">
        <v>20204</v>
      </c>
      <c r="N15" s="60">
        <v>107369</v>
      </c>
      <c r="O15" s="60"/>
      <c r="P15" s="60"/>
      <c r="Q15" s="60"/>
      <c r="R15" s="60"/>
      <c r="S15" s="60"/>
      <c r="T15" s="60"/>
      <c r="U15" s="60"/>
      <c r="V15" s="60"/>
      <c r="W15" s="60">
        <v>216328</v>
      </c>
      <c r="X15" s="60">
        <v>3600000</v>
      </c>
      <c r="Y15" s="60">
        <v>-3383672</v>
      </c>
      <c r="Z15" s="140">
        <v>-93.99</v>
      </c>
      <c r="AA15" s="155">
        <v>7200000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36653</v>
      </c>
      <c r="H20" s="100">
        <f t="shared" si="2"/>
        <v>0</v>
      </c>
      <c r="I20" s="100">
        <f t="shared" si="2"/>
        <v>0</v>
      </c>
      <c r="J20" s="100">
        <f t="shared" si="2"/>
        <v>36653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36653</v>
      </c>
      <c r="X20" s="100">
        <f t="shared" si="2"/>
        <v>0</v>
      </c>
      <c r="Y20" s="100">
        <f t="shared" si="2"/>
        <v>36653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>
        <v>36653</v>
      </c>
      <c r="H27" s="60"/>
      <c r="I27" s="60"/>
      <c r="J27" s="60">
        <v>36653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36653</v>
      </c>
      <c r="X27" s="60"/>
      <c r="Y27" s="60">
        <v>36653</v>
      </c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2500000</v>
      </c>
      <c r="Y37" s="60">
        <f t="shared" si="4"/>
        <v>-2500000</v>
      </c>
      <c r="Z37" s="140">
        <f t="shared" si="5"/>
        <v>-100</v>
      </c>
      <c r="AA37" s="155">
        <f>AA7+AA22</f>
        <v>5000000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48452000</v>
      </c>
      <c r="F40" s="60">
        <f t="shared" si="4"/>
        <v>48452000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24226000</v>
      </c>
      <c r="Y40" s="60">
        <f t="shared" si="4"/>
        <v>-24226000</v>
      </c>
      <c r="Z40" s="140">
        <f t="shared" si="5"/>
        <v>-100</v>
      </c>
      <c r="AA40" s="155">
        <f>AA10+AA25</f>
        <v>48452000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53452000</v>
      </c>
      <c r="F41" s="295">
        <f t="shared" si="6"/>
        <v>53452000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26726000</v>
      </c>
      <c r="Y41" s="295">
        <f t="shared" si="6"/>
        <v>-26726000</v>
      </c>
      <c r="Z41" s="296">
        <f t="shared" si="5"/>
        <v>-100</v>
      </c>
      <c r="AA41" s="297">
        <f>SUM(AA36:AA40)</f>
        <v>53452000</v>
      </c>
    </row>
    <row r="42" spans="1:27" ht="13.5">
      <c r="A42" s="298" t="s">
        <v>210</v>
      </c>
      <c r="B42" s="136"/>
      <c r="C42" s="95">
        <f aca="true" t="shared" si="7" ref="C42:Y48">C12+C27</f>
        <v>26571435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3469078</v>
      </c>
      <c r="H42" s="54">
        <f t="shared" si="7"/>
        <v>4737587</v>
      </c>
      <c r="I42" s="54">
        <f t="shared" si="7"/>
        <v>2071917</v>
      </c>
      <c r="J42" s="54">
        <f t="shared" si="7"/>
        <v>10278582</v>
      </c>
      <c r="K42" s="54">
        <f t="shared" si="7"/>
        <v>3987054</v>
      </c>
      <c r="L42" s="54">
        <f t="shared" si="7"/>
        <v>3105254</v>
      </c>
      <c r="M42" s="54">
        <f t="shared" si="7"/>
        <v>3105254</v>
      </c>
      <c r="N42" s="54">
        <f t="shared" si="7"/>
        <v>10197562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20476144</v>
      </c>
      <c r="X42" s="54">
        <f t="shared" si="7"/>
        <v>0</v>
      </c>
      <c r="Y42" s="54">
        <f t="shared" si="7"/>
        <v>20476144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2517416</v>
      </c>
      <c r="D45" s="129">
        <f t="shared" si="7"/>
        <v>0</v>
      </c>
      <c r="E45" s="54">
        <f t="shared" si="7"/>
        <v>7200000</v>
      </c>
      <c r="F45" s="54">
        <f t="shared" si="7"/>
        <v>7200000</v>
      </c>
      <c r="G45" s="54">
        <f t="shared" si="7"/>
        <v>106859</v>
      </c>
      <c r="H45" s="54">
        <f t="shared" si="7"/>
        <v>0</v>
      </c>
      <c r="I45" s="54">
        <f t="shared" si="7"/>
        <v>2100</v>
      </c>
      <c r="J45" s="54">
        <f t="shared" si="7"/>
        <v>108959</v>
      </c>
      <c r="K45" s="54">
        <f t="shared" si="7"/>
        <v>66960</v>
      </c>
      <c r="L45" s="54">
        <f t="shared" si="7"/>
        <v>20205</v>
      </c>
      <c r="M45" s="54">
        <f t="shared" si="7"/>
        <v>20204</v>
      </c>
      <c r="N45" s="54">
        <f t="shared" si="7"/>
        <v>107369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216328</v>
      </c>
      <c r="X45" s="54">
        <f t="shared" si="7"/>
        <v>3600000</v>
      </c>
      <c r="Y45" s="54">
        <f t="shared" si="7"/>
        <v>-3383672</v>
      </c>
      <c r="Z45" s="184">
        <f t="shared" si="5"/>
        <v>-93.99088888888889</v>
      </c>
      <c r="AA45" s="130">
        <f t="shared" si="8"/>
        <v>7200000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29088851</v>
      </c>
      <c r="D49" s="218">
        <f t="shared" si="9"/>
        <v>0</v>
      </c>
      <c r="E49" s="220">
        <f t="shared" si="9"/>
        <v>60652000</v>
      </c>
      <c r="F49" s="220">
        <f t="shared" si="9"/>
        <v>60652000</v>
      </c>
      <c r="G49" s="220">
        <f t="shared" si="9"/>
        <v>3575937</v>
      </c>
      <c r="H49" s="220">
        <f t="shared" si="9"/>
        <v>4737587</v>
      </c>
      <c r="I49" s="220">
        <f t="shared" si="9"/>
        <v>2074017</v>
      </c>
      <c r="J49" s="220">
        <f t="shared" si="9"/>
        <v>10387541</v>
      </c>
      <c r="K49" s="220">
        <f t="shared" si="9"/>
        <v>4054014</v>
      </c>
      <c r="L49" s="220">
        <f t="shared" si="9"/>
        <v>3125459</v>
      </c>
      <c r="M49" s="220">
        <f t="shared" si="9"/>
        <v>3125458</v>
      </c>
      <c r="N49" s="220">
        <f t="shared" si="9"/>
        <v>10304931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20692472</v>
      </c>
      <c r="X49" s="220">
        <f t="shared" si="9"/>
        <v>30326000</v>
      </c>
      <c r="Y49" s="220">
        <f t="shared" si="9"/>
        <v>-9633528</v>
      </c>
      <c r="Z49" s="221">
        <f t="shared" si="5"/>
        <v>-31.7665633449845</v>
      </c>
      <c r="AA49" s="222">
        <f>SUM(AA41:AA48)</f>
        <v>60652000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2950000</v>
      </c>
      <c r="F51" s="54">
        <f t="shared" si="10"/>
        <v>2950000</v>
      </c>
      <c r="G51" s="54">
        <f t="shared" si="10"/>
        <v>0</v>
      </c>
      <c r="H51" s="54">
        <f t="shared" si="10"/>
        <v>51966</v>
      </c>
      <c r="I51" s="54">
        <f t="shared" si="10"/>
        <v>61738</v>
      </c>
      <c r="J51" s="54">
        <f t="shared" si="10"/>
        <v>113704</v>
      </c>
      <c r="K51" s="54">
        <f t="shared" si="10"/>
        <v>119750</v>
      </c>
      <c r="L51" s="54">
        <f t="shared" si="10"/>
        <v>251717</v>
      </c>
      <c r="M51" s="54">
        <f t="shared" si="10"/>
        <v>379416</v>
      </c>
      <c r="N51" s="54">
        <f t="shared" si="10"/>
        <v>750883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864587</v>
      </c>
      <c r="X51" s="54">
        <f t="shared" si="10"/>
        <v>1475000</v>
      </c>
      <c r="Y51" s="54">
        <f t="shared" si="10"/>
        <v>-610413</v>
      </c>
      <c r="Z51" s="184">
        <f>+IF(X51&lt;&gt;0,+(Y51/X51)*100,0)</f>
        <v>-41.383932203389826</v>
      </c>
      <c r="AA51" s="130">
        <f>SUM(AA57:AA61)</f>
        <v>2950000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>
        <v>61738</v>
      </c>
      <c r="J58" s="60">
        <v>61738</v>
      </c>
      <c r="K58" s="60">
        <v>119750</v>
      </c>
      <c r="L58" s="60">
        <v>251717</v>
      </c>
      <c r="M58" s="60">
        <v>379416</v>
      </c>
      <c r="N58" s="60">
        <v>750883</v>
      </c>
      <c r="O58" s="60"/>
      <c r="P58" s="60"/>
      <c r="Q58" s="60"/>
      <c r="R58" s="60"/>
      <c r="S58" s="60"/>
      <c r="T58" s="60"/>
      <c r="U58" s="60"/>
      <c r="V58" s="60"/>
      <c r="W58" s="60">
        <v>812621</v>
      </c>
      <c r="X58" s="60"/>
      <c r="Y58" s="60">
        <v>812621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2950000</v>
      </c>
      <c r="F61" s="60">
        <v>2950000</v>
      </c>
      <c r="G61" s="60"/>
      <c r="H61" s="60">
        <v>51966</v>
      </c>
      <c r="I61" s="60"/>
      <c r="J61" s="60">
        <v>51966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51966</v>
      </c>
      <c r="X61" s="60">
        <v>1475000</v>
      </c>
      <c r="Y61" s="60">
        <v>-1423034</v>
      </c>
      <c r="Z61" s="140">
        <v>-96.48</v>
      </c>
      <c r="AA61" s="155">
        <v>2950000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36653</v>
      </c>
      <c r="H66" s="275">
        <v>51966</v>
      </c>
      <c r="I66" s="275">
        <v>61738</v>
      </c>
      <c r="J66" s="275">
        <v>150357</v>
      </c>
      <c r="K66" s="275">
        <v>119750</v>
      </c>
      <c r="L66" s="275">
        <v>251717</v>
      </c>
      <c r="M66" s="275">
        <v>379415</v>
      </c>
      <c r="N66" s="275">
        <v>750882</v>
      </c>
      <c r="O66" s="275"/>
      <c r="P66" s="275"/>
      <c r="Q66" s="275"/>
      <c r="R66" s="275"/>
      <c r="S66" s="275"/>
      <c r="T66" s="275"/>
      <c r="U66" s="275"/>
      <c r="V66" s="275"/>
      <c r="W66" s="275">
        <v>901239</v>
      </c>
      <c r="X66" s="275"/>
      <c r="Y66" s="275">
        <v>901239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2950000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2950000</v>
      </c>
      <c r="F69" s="220">
        <f t="shared" si="12"/>
        <v>0</v>
      </c>
      <c r="G69" s="220">
        <f t="shared" si="12"/>
        <v>36653</v>
      </c>
      <c r="H69" s="220">
        <f t="shared" si="12"/>
        <v>51966</v>
      </c>
      <c r="I69" s="220">
        <f t="shared" si="12"/>
        <v>61738</v>
      </c>
      <c r="J69" s="220">
        <f t="shared" si="12"/>
        <v>150357</v>
      </c>
      <c r="K69" s="220">
        <f t="shared" si="12"/>
        <v>119750</v>
      </c>
      <c r="L69" s="220">
        <f t="shared" si="12"/>
        <v>251717</v>
      </c>
      <c r="M69" s="220">
        <f t="shared" si="12"/>
        <v>379415</v>
      </c>
      <c r="N69" s="220">
        <f t="shared" si="12"/>
        <v>750882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901239</v>
      </c>
      <c r="X69" s="220">
        <f t="shared" si="12"/>
        <v>0</v>
      </c>
      <c r="Y69" s="220">
        <f t="shared" si="12"/>
        <v>901239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53452000</v>
      </c>
      <c r="F5" s="345">
        <f t="shared" si="0"/>
        <v>53452000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26726000</v>
      </c>
      <c r="Y5" s="345">
        <f t="shared" si="0"/>
        <v>-26726000</v>
      </c>
      <c r="Z5" s="346">
        <f>+IF(X5&lt;&gt;0,+(Y5/X5)*100,0)</f>
        <v>-100</v>
      </c>
      <c r="AA5" s="347">
        <f>+AA6+AA8+AA11+AA13+AA15</f>
        <v>53452000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2500000</v>
      </c>
      <c r="Y8" s="59">
        <f t="shared" si="2"/>
        <v>-2500000</v>
      </c>
      <c r="Z8" s="61">
        <f>+IF(X8&lt;&gt;0,+(Y8/X8)*100,0)</f>
        <v>-100</v>
      </c>
      <c r="AA8" s="62">
        <f>SUM(AA9:AA10)</f>
        <v>5000000</v>
      </c>
    </row>
    <row r="9" spans="1:27" ht="13.5">
      <c r="A9" s="291" t="s">
        <v>229</v>
      </c>
      <c r="B9" s="142"/>
      <c r="C9" s="60"/>
      <c r="D9" s="327"/>
      <c r="E9" s="60">
        <v>5000000</v>
      </c>
      <c r="F9" s="59">
        <v>5000000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2500000</v>
      </c>
      <c r="Y9" s="59">
        <v>-2500000</v>
      </c>
      <c r="Z9" s="61">
        <v>-100</v>
      </c>
      <c r="AA9" s="62">
        <v>5000000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48452000</v>
      </c>
      <c r="F15" s="59">
        <f t="shared" si="5"/>
        <v>48452000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24226000</v>
      </c>
      <c r="Y15" s="59">
        <f t="shared" si="5"/>
        <v>-24226000</v>
      </c>
      <c r="Z15" s="61">
        <f>+IF(X15&lt;&gt;0,+(Y15/X15)*100,0)</f>
        <v>-100</v>
      </c>
      <c r="AA15" s="62">
        <f>SUM(AA16:AA20)</f>
        <v>48452000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48452000</v>
      </c>
      <c r="F20" s="59">
        <v>48452000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24226000</v>
      </c>
      <c r="Y20" s="59">
        <v>-24226000</v>
      </c>
      <c r="Z20" s="61">
        <v>-100</v>
      </c>
      <c r="AA20" s="62">
        <v>48452000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26571435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3432425</v>
      </c>
      <c r="H22" s="330">
        <f t="shared" si="6"/>
        <v>4737587</v>
      </c>
      <c r="I22" s="330">
        <f t="shared" si="6"/>
        <v>2071917</v>
      </c>
      <c r="J22" s="332">
        <f t="shared" si="6"/>
        <v>10241929</v>
      </c>
      <c r="K22" s="332">
        <f t="shared" si="6"/>
        <v>3987054</v>
      </c>
      <c r="L22" s="330">
        <f t="shared" si="6"/>
        <v>3105254</v>
      </c>
      <c r="M22" s="330">
        <f t="shared" si="6"/>
        <v>3105254</v>
      </c>
      <c r="N22" s="332">
        <f t="shared" si="6"/>
        <v>10197562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20439491</v>
      </c>
      <c r="X22" s="330">
        <f t="shared" si="6"/>
        <v>0</v>
      </c>
      <c r="Y22" s="332">
        <f t="shared" si="6"/>
        <v>20439491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26571435</v>
      </c>
      <c r="D32" s="327"/>
      <c r="E32" s="60"/>
      <c r="F32" s="59"/>
      <c r="G32" s="59">
        <v>3432425</v>
      </c>
      <c r="H32" s="60">
        <v>4737587</v>
      </c>
      <c r="I32" s="60">
        <v>2071917</v>
      </c>
      <c r="J32" s="59">
        <v>10241929</v>
      </c>
      <c r="K32" s="59">
        <v>3987054</v>
      </c>
      <c r="L32" s="60">
        <v>3105254</v>
      </c>
      <c r="M32" s="60">
        <v>3105254</v>
      </c>
      <c r="N32" s="59">
        <v>10197562</v>
      </c>
      <c r="O32" s="59"/>
      <c r="P32" s="60"/>
      <c r="Q32" s="60"/>
      <c r="R32" s="59"/>
      <c r="S32" s="59"/>
      <c r="T32" s="60"/>
      <c r="U32" s="60"/>
      <c r="V32" s="59"/>
      <c r="W32" s="59">
        <v>20439491</v>
      </c>
      <c r="X32" s="60"/>
      <c r="Y32" s="59">
        <v>20439491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2517416</v>
      </c>
      <c r="D40" s="331">
        <f t="shared" si="9"/>
        <v>0</v>
      </c>
      <c r="E40" s="330">
        <f t="shared" si="9"/>
        <v>7200000</v>
      </c>
      <c r="F40" s="332">
        <f t="shared" si="9"/>
        <v>7200000</v>
      </c>
      <c r="G40" s="332">
        <f t="shared" si="9"/>
        <v>106859</v>
      </c>
      <c r="H40" s="330">
        <f t="shared" si="9"/>
        <v>0</v>
      </c>
      <c r="I40" s="330">
        <f t="shared" si="9"/>
        <v>2100</v>
      </c>
      <c r="J40" s="332">
        <f t="shared" si="9"/>
        <v>108959</v>
      </c>
      <c r="K40" s="332">
        <f t="shared" si="9"/>
        <v>66960</v>
      </c>
      <c r="L40" s="330">
        <f t="shared" si="9"/>
        <v>20205</v>
      </c>
      <c r="M40" s="330">
        <f t="shared" si="9"/>
        <v>20204</v>
      </c>
      <c r="N40" s="332">
        <f t="shared" si="9"/>
        <v>107369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216328</v>
      </c>
      <c r="X40" s="330">
        <f t="shared" si="9"/>
        <v>3600000</v>
      </c>
      <c r="Y40" s="332">
        <f t="shared" si="9"/>
        <v>-3383672</v>
      </c>
      <c r="Z40" s="323">
        <f>+IF(X40&lt;&gt;0,+(Y40/X40)*100,0)</f>
        <v>-93.99088888888889</v>
      </c>
      <c r="AA40" s="337">
        <f>SUM(AA41:AA49)</f>
        <v>7200000</v>
      </c>
    </row>
    <row r="41" spans="1:27" ht="13.5">
      <c r="A41" s="348" t="s">
        <v>247</v>
      </c>
      <c r="B41" s="142"/>
      <c r="C41" s="349">
        <v>2217176</v>
      </c>
      <c r="D41" s="350"/>
      <c r="E41" s="349">
        <v>3500000</v>
      </c>
      <c r="F41" s="351">
        <v>3500000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1750000</v>
      </c>
      <c r="Y41" s="351">
        <v>-1750000</v>
      </c>
      <c r="Z41" s="352">
        <v>-100</v>
      </c>
      <c r="AA41" s="353">
        <v>3500000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300240</v>
      </c>
      <c r="D43" s="356"/>
      <c r="E43" s="305">
        <v>800000</v>
      </c>
      <c r="F43" s="357">
        <v>800000</v>
      </c>
      <c r="G43" s="357">
        <v>106859</v>
      </c>
      <c r="H43" s="305"/>
      <c r="I43" s="305"/>
      <c r="J43" s="357">
        <v>106859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106859</v>
      </c>
      <c r="X43" s="305">
        <v>400000</v>
      </c>
      <c r="Y43" s="357">
        <v>-293141</v>
      </c>
      <c r="Z43" s="358">
        <v>-73.29</v>
      </c>
      <c r="AA43" s="303">
        <v>800000</v>
      </c>
    </row>
    <row r="44" spans="1:27" ht="13.5">
      <c r="A44" s="348" t="s">
        <v>250</v>
      </c>
      <c r="B44" s="136"/>
      <c r="C44" s="60"/>
      <c r="D44" s="355"/>
      <c r="E44" s="54">
        <v>800000</v>
      </c>
      <c r="F44" s="53">
        <v>800000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400000</v>
      </c>
      <c r="Y44" s="53">
        <v>-400000</v>
      </c>
      <c r="Z44" s="94">
        <v>-100</v>
      </c>
      <c r="AA44" s="95">
        <v>800000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2100000</v>
      </c>
      <c r="F49" s="53">
        <v>2100000</v>
      </c>
      <c r="G49" s="53"/>
      <c r="H49" s="54"/>
      <c r="I49" s="54">
        <v>2100</v>
      </c>
      <c r="J49" s="53">
        <v>2100</v>
      </c>
      <c r="K49" s="53">
        <v>66960</v>
      </c>
      <c r="L49" s="54">
        <v>20205</v>
      </c>
      <c r="M49" s="54">
        <v>20204</v>
      </c>
      <c r="N49" s="53">
        <v>107369</v>
      </c>
      <c r="O49" s="53"/>
      <c r="P49" s="54"/>
      <c r="Q49" s="54"/>
      <c r="R49" s="53"/>
      <c r="S49" s="53"/>
      <c r="T49" s="54"/>
      <c r="U49" s="54"/>
      <c r="V49" s="53"/>
      <c r="W49" s="53">
        <v>109469</v>
      </c>
      <c r="X49" s="54">
        <v>1050000</v>
      </c>
      <c r="Y49" s="53">
        <v>-940531</v>
      </c>
      <c r="Z49" s="94">
        <v>-89.57</v>
      </c>
      <c r="AA49" s="95">
        <v>2100000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29088851</v>
      </c>
      <c r="D60" s="333">
        <f t="shared" si="14"/>
        <v>0</v>
      </c>
      <c r="E60" s="219">
        <f t="shared" si="14"/>
        <v>60652000</v>
      </c>
      <c r="F60" s="264">
        <f t="shared" si="14"/>
        <v>60652000</v>
      </c>
      <c r="G60" s="264">
        <f t="shared" si="14"/>
        <v>3539284</v>
      </c>
      <c r="H60" s="219">
        <f t="shared" si="14"/>
        <v>4737587</v>
      </c>
      <c r="I60" s="219">
        <f t="shared" si="14"/>
        <v>2074017</v>
      </c>
      <c r="J60" s="264">
        <f t="shared" si="14"/>
        <v>10350888</v>
      </c>
      <c r="K60" s="264">
        <f t="shared" si="14"/>
        <v>4054014</v>
      </c>
      <c r="L60" s="219">
        <f t="shared" si="14"/>
        <v>3125459</v>
      </c>
      <c r="M60" s="219">
        <f t="shared" si="14"/>
        <v>3125458</v>
      </c>
      <c r="N60" s="264">
        <f t="shared" si="14"/>
        <v>10304931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20655819</v>
      </c>
      <c r="X60" s="219">
        <f t="shared" si="14"/>
        <v>30326000</v>
      </c>
      <c r="Y60" s="264">
        <f t="shared" si="14"/>
        <v>-9670181</v>
      </c>
      <c r="Z60" s="324">
        <f>+IF(X60&lt;&gt;0,+(Y60/X60)*100,0)</f>
        <v>-31.887426630613998</v>
      </c>
      <c r="AA60" s="232">
        <f>+AA57+AA54+AA51+AA40+AA37+AA34+AA22+AA5</f>
        <v>60652000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36653</v>
      </c>
      <c r="H22" s="330">
        <f t="shared" si="6"/>
        <v>0</v>
      </c>
      <c r="I22" s="330">
        <f t="shared" si="6"/>
        <v>0</v>
      </c>
      <c r="J22" s="332">
        <f t="shared" si="6"/>
        <v>36653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36653</v>
      </c>
      <c r="X22" s="330">
        <f t="shared" si="6"/>
        <v>0</v>
      </c>
      <c r="Y22" s="332">
        <f t="shared" si="6"/>
        <v>36653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>
        <v>36653</v>
      </c>
      <c r="H32" s="60"/>
      <c r="I32" s="60"/>
      <c r="J32" s="59">
        <v>36653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36653</v>
      </c>
      <c r="X32" s="60"/>
      <c r="Y32" s="59">
        <v>36653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36653</v>
      </c>
      <c r="H60" s="219">
        <f t="shared" si="14"/>
        <v>0</v>
      </c>
      <c r="I60" s="219">
        <f t="shared" si="14"/>
        <v>0</v>
      </c>
      <c r="J60" s="264">
        <f t="shared" si="14"/>
        <v>36653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36653</v>
      </c>
      <c r="X60" s="219">
        <f t="shared" si="14"/>
        <v>0</v>
      </c>
      <c r="Y60" s="264">
        <f t="shared" si="14"/>
        <v>36653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2015-02-02T11:47:18Z</dcterms:created>
  <dcterms:modified xsi:type="dcterms:W3CDTF">2015-02-02T11:57:05Z</dcterms:modified>
  <cp:category/>
  <cp:version/>
  <cp:contentType/>
  <cp:contentStatus/>
</cp:coreProperties>
</file>