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<sst xmlns="http://schemas.openxmlformats.org/spreadsheetml/2006/main" count="855" uniqueCount="302">
  <si>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uMhlathuze(KZN282)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</si>
  <si>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</si>
  <si>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</si>
  <si>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</si>
  <si>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</si>
  <si>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</si>
  <si>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</si>
  <si>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</si>
  <si>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</si>
  <si>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</si>
  <si>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</si>
  <si>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</si>
  <si>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</si>
  <si>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</si>
  <si>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</si>
  <si>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</si>
  <si>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</si>
  <si>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</si>
  <si>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</si>
  <si>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</si>
  <si>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</si>
  <si>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</si>
  <si>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</si>
  <si>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</si>
  <si>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</si>
  <si>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</si>
  <si>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</si>
  <si>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</si>
  <si>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</si>
  <si>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</si>
  <si>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</si>
  <si>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</si>
  <si>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</si>
  <si>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</si>
  <si>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</si>
  <si>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</si>
  <si>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</si>
  <si>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</si>
  <si>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</si>
  <si>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</si>
  <si>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</si>
  <si>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</si>
  <si>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</si>
  <si>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</si>
  <si>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</si>
  <si>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</si>
  <si>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</si>
  <si>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</si>
  <si>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</si>
  <si>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</si>
  <si>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</si>
  <si>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</si>
  <si>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</si>
  <si>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</si>
  <si>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</si>
  <si>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</si>
  <si>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</si>
  <si>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</si>
  <si>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</si>
  <si>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</si>
  <si>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</si>
  <si>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</si>
  <si>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</si>
  <si>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</si>
  <si>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</si>
  <si>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</si>
  <si>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</si>
  <si>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</si>
  <si>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</si>
  <si>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</si>
  <si>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uMhlathuze(KZN282)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</si>
  <si>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</si>
  <si>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</si>
  <si>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</si>
  <si>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</si>
  <si>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</si>
  <si>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</si>
  <si>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</si>
  <si>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</si>
  <si>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</si>
  <si>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</si>
  <si>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</si>
  <si>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</si>
  <si>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</si>
  <si>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</si>
  <si>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</si>
  <si>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</si>
  <si>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</si>
  <si>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</si>
  <si>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</si>
  <si>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</si>
  <si>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</si>
  <si>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</si>
  <si>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</si>
  <si>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</si>
  <si>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</si>
  <si>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</si>
  <si>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</si>
  <si>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</si>
  <si>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</si>
  <si>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uMhlathuze(KZN282)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</si>
  <si>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</si>
  <si>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</si>
  <si>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</si>
  <si>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</si>
  <si>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</si>
  <si>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</si>
  <si>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</si>
  <si>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</si>
  <si>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</si>
  <si>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</si>
  <si>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</si>
  <si>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</si>
  <si>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</si>
  <si>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</si>
  <si>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</si>
  <si>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</si>
  <si>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</si>
  <si>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</si>
  <si>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</si>
  <si>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</si>
  <si>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</si>
  <si>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</si>
  <si>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</si>
  <si>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</si>
  <si>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</si>
  <si>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</si>
  <si>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</si>
  <si>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</si>
  <si>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uMhlathuze(KZN282)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</si>
  <si>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</si>
  <si>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</si>
  <si>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</si>
  <si>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</si>
  <si>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</si>
  <si>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</si>
  <si>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</si>
  <si>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</si>
  <si>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</si>
  <si>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</si>
  <si>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uMhlathuze(KZN282)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</si>
  <si>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</si>
  <si>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</si>
  <si>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</si>
  <si>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</si>
  <si>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</si>
  <si>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</si>
  <si>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</si>
  <si>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</si>
  <si>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</si>
  <si>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</si>
  <si>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</si>
  <si>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</si>
  <si>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</si>
  <si>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</si>
  <si>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</si>
  <si>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</si>
  <si>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</si>
  <si>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</si>
  <si>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</si>
  <si>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</si>
  <si>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</si>
  <si>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</si>
  <si>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</si>
  <si>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</si>
  <si>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</si>
  <si>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</si>
  <si>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</si>
  <si>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</si>
  <si>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</si>
  <si>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</si>
  <si>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</si>
  <si>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</si>
  <si>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</si>
  <si>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uMhlathuze(KZN282)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</si>
  <si>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</si>
  <si>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</si>
  <si>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</si>
  <si>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</si>
  <si>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</si>
  <si>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</si>
  <si>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</si>
  <si>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</si>
  <si>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</si>
  <si>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</si>
  <si>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</si>
  <si>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</si>
  <si>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</si>
  <si>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</si>
  <si>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</si>
  <si>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</si>
  <si>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</si>
  <si>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</si>
  <si>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</si>
  <si>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</si>
  <si>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</si>
  <si>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</si>
  <si>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</si>
  <si>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</si>
  <si>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</si>
  <si>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</si>
  <si>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uMhlathuze(KZN282)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</si>
  <si>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</si>
  <si>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</si>
  <si>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</si>
  <si>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</si>
  <si>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</si>
  <si>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</si>
  <si>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</si>
  <si>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</si>
  <si>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</si>
  <si>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</si>
  <si>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</si>
  <si>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</si>
  <si>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</si>
  <si>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</si>
  <si>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</si>
  <si>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</si>
  <si>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</si>
  <si>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</si>
  <si>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</si>
  <si>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</si>
  <si>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</si>
  <si>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</si>
  <si>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</si>
  <si>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</si>
  <si>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uMhlathuze(KZN282)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</si>
  <si>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</si>
  <si>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</si>
  <si>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</si>
  <si>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</si>
  <si>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</si>
  <si>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</si>
  <si>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</si>
  <si>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</si>
  <si>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</si>
  <si>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</si>
  <si>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</si>
  <si>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</si>
  <si>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</si>
  <si>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</si>
  <si>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</si>
  <si>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</si>
  <si>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</si>
  <si>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</si>
  <si>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</si>
  <si>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</si>
  <si>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</si>
  <si>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</si>
  <si>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</si>
  <si>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</si>
  <si>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</si>
  <si>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</si>
  <si>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</si>
  <si>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</si>
  <si>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</si>
  <si>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</si>
  <si>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</si>
  <si>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</si>
  <si>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</si>
  <si>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</si>
  <si>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</si>
  <si>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uMhlathuze(KZN282)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</si>
  <si>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</si>
  <si>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</si>
  <si>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uMhlathuze(KZN282)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</si>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</sst>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279678867</v>
      </c>
      <c r="C5" s="19">
        <v>0</v>
      </c>
      <c r="D5" s="59">
        <v>314000000</v>
      </c>
      <c r="E5" s="60">
        <v>314000000</v>
      </c>
      <c r="F5" s="60">
        <v>25208242</v>
      </c>
      <c r="G5" s="60">
        <v>29853966</v>
      </c>
      <c r="H5" s="60">
        <v>28976109</v>
      </c>
      <c r="I5" s="60">
        <v>84038317</v>
      </c>
      <c r="J5" s="60">
        <v>27933912</v>
      </c>
      <c r="K5" s="60">
        <v>30103722</v>
      </c>
      <c r="L5" s="60">
        <v>27340973</v>
      </c>
      <c r="M5" s="60">
        <v>85378607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169416924</v>
      </c>
      <c r="W5" s="60">
        <v>157000200</v>
      </c>
      <c r="X5" s="60">
        <v>12416724</v>
      </c>
      <c r="Y5" s="61">
        <v>7.91</v>
      </c>
      <c r="Z5" s="62">
        <v>314000000</v>
      </c>
    </row>
    <row r="6" spans="1:26" ht="13.5">
      <c r="A6" s="58" t="s">
        <v>32</v>
      </c>
      <c r="B6" s="19">
        <v>1617726163</v>
      </c>
      <c r="C6" s="19">
        <v>0</v>
      </c>
      <c r="D6" s="59">
        <v>1729600000</v>
      </c>
      <c r="E6" s="60">
        <v>1729600000</v>
      </c>
      <c r="F6" s="60">
        <v>142065930</v>
      </c>
      <c r="G6" s="60">
        <v>180003857</v>
      </c>
      <c r="H6" s="60">
        <v>149560133</v>
      </c>
      <c r="I6" s="60">
        <v>471629920</v>
      </c>
      <c r="J6" s="60">
        <v>127774348</v>
      </c>
      <c r="K6" s="60">
        <v>134592459</v>
      </c>
      <c r="L6" s="60">
        <v>139664711</v>
      </c>
      <c r="M6" s="60">
        <v>402031518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873661438</v>
      </c>
      <c r="W6" s="60">
        <v>871082400</v>
      </c>
      <c r="X6" s="60">
        <v>2579038</v>
      </c>
      <c r="Y6" s="61">
        <v>0.3</v>
      </c>
      <c r="Z6" s="62">
        <v>1729600000</v>
      </c>
    </row>
    <row r="7" spans="1:26" ht="13.5">
      <c r="A7" s="58" t="s">
        <v>33</v>
      </c>
      <c r="B7" s="19">
        <v>21060124</v>
      </c>
      <c r="C7" s="19">
        <v>0</v>
      </c>
      <c r="D7" s="59">
        <v>10605000</v>
      </c>
      <c r="E7" s="60">
        <v>10605000</v>
      </c>
      <c r="F7" s="60">
        <v>-90520</v>
      </c>
      <c r="G7" s="60">
        <v>782333</v>
      </c>
      <c r="H7" s="60">
        <v>1395223</v>
      </c>
      <c r="I7" s="60">
        <v>2087036</v>
      </c>
      <c r="J7" s="60">
        <v>918947</v>
      </c>
      <c r="K7" s="60">
        <v>3711372</v>
      </c>
      <c r="L7" s="60">
        <v>1522064</v>
      </c>
      <c r="M7" s="60">
        <v>6152383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8239419</v>
      </c>
      <c r="W7" s="60">
        <v>5302800</v>
      </c>
      <c r="X7" s="60">
        <v>2936619</v>
      </c>
      <c r="Y7" s="61">
        <v>55.38</v>
      </c>
      <c r="Z7" s="62">
        <v>10605000</v>
      </c>
    </row>
    <row r="8" spans="1:26" ht="13.5">
      <c r="A8" s="58" t="s">
        <v>34</v>
      </c>
      <c r="B8" s="19">
        <v>232085593</v>
      </c>
      <c r="C8" s="19">
        <v>0</v>
      </c>
      <c r="D8" s="59">
        <v>260508600</v>
      </c>
      <c r="E8" s="60">
        <v>260508600</v>
      </c>
      <c r="F8" s="60">
        <v>17066666</v>
      </c>
      <c r="G8" s="60">
        <v>18264051</v>
      </c>
      <c r="H8" s="60">
        <v>23610253</v>
      </c>
      <c r="I8" s="60">
        <v>58940970</v>
      </c>
      <c r="J8" s="60">
        <v>17823390</v>
      </c>
      <c r="K8" s="60">
        <v>32440010</v>
      </c>
      <c r="L8" s="60">
        <v>7190366</v>
      </c>
      <c r="M8" s="60">
        <v>57453766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116394736</v>
      </c>
      <c r="W8" s="60">
        <v>130253400</v>
      </c>
      <c r="X8" s="60">
        <v>-13858664</v>
      </c>
      <c r="Y8" s="61">
        <v>-10.64</v>
      </c>
      <c r="Z8" s="62">
        <v>260508600</v>
      </c>
    </row>
    <row r="9" spans="1:26" ht="13.5">
      <c r="A9" s="58" t="s">
        <v>35</v>
      </c>
      <c r="B9" s="19">
        <v>156896241</v>
      </c>
      <c r="C9" s="19">
        <v>0</v>
      </c>
      <c r="D9" s="59">
        <v>55844900</v>
      </c>
      <c r="E9" s="60">
        <v>55844900</v>
      </c>
      <c r="F9" s="60">
        <v>4071240</v>
      </c>
      <c r="G9" s="60">
        <v>4257553</v>
      </c>
      <c r="H9" s="60">
        <v>4663296</v>
      </c>
      <c r="I9" s="60">
        <v>12992089</v>
      </c>
      <c r="J9" s="60">
        <v>1940472</v>
      </c>
      <c r="K9" s="60">
        <v>7795692</v>
      </c>
      <c r="L9" s="60">
        <v>4507303</v>
      </c>
      <c r="M9" s="60">
        <v>14243467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27235556</v>
      </c>
      <c r="W9" s="60">
        <v>21639000</v>
      </c>
      <c r="X9" s="60">
        <v>5596556</v>
      </c>
      <c r="Y9" s="61">
        <v>25.86</v>
      </c>
      <c r="Z9" s="62">
        <v>55844900</v>
      </c>
    </row>
    <row r="10" spans="1:26" ht="25.5">
      <c r="A10" s="63" t="s">
        <v>277</v>
      </c>
      <c r="B10" s="64">
        <f>SUM(B5:B9)</f>
        <v>2307446988</v>
      </c>
      <c r="C10" s="64">
        <f>SUM(C5:C9)</f>
        <v>0</v>
      </c>
      <c r="D10" s="65">
        <f aca="true" t="shared" si="0" ref="D10:Z10">SUM(D5:D9)</f>
        <v>2370558500</v>
      </c>
      <c r="E10" s="66">
        <f t="shared" si="0"/>
        <v>2370558500</v>
      </c>
      <c r="F10" s="66">
        <f t="shared" si="0"/>
        <v>188321558</v>
      </c>
      <c r="G10" s="66">
        <f t="shared" si="0"/>
        <v>233161760</v>
      </c>
      <c r="H10" s="66">
        <f t="shared" si="0"/>
        <v>208205014</v>
      </c>
      <c r="I10" s="66">
        <f t="shared" si="0"/>
        <v>629688332</v>
      </c>
      <c r="J10" s="66">
        <f t="shared" si="0"/>
        <v>176391069</v>
      </c>
      <c r="K10" s="66">
        <f t="shared" si="0"/>
        <v>208643255</v>
      </c>
      <c r="L10" s="66">
        <f t="shared" si="0"/>
        <v>180225417</v>
      </c>
      <c r="M10" s="66">
        <f t="shared" si="0"/>
        <v>565259741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1194948073</v>
      </c>
      <c r="W10" s="66">
        <f t="shared" si="0"/>
        <v>1185277800</v>
      </c>
      <c r="X10" s="66">
        <f t="shared" si="0"/>
        <v>9670273</v>
      </c>
      <c r="Y10" s="67">
        <f>+IF(W10&lt;&gt;0,(X10/W10)*100,0)</f>
        <v>0.8158655295830226</v>
      </c>
      <c r="Z10" s="68">
        <f t="shared" si="0"/>
        <v>2370558500</v>
      </c>
    </row>
    <row r="11" spans="1:26" ht="13.5">
      <c r="A11" s="58" t="s">
        <v>37</v>
      </c>
      <c r="B11" s="19">
        <v>480990214</v>
      </c>
      <c r="C11" s="19">
        <v>0</v>
      </c>
      <c r="D11" s="59">
        <v>583140901</v>
      </c>
      <c r="E11" s="60">
        <v>583140901</v>
      </c>
      <c r="F11" s="60">
        <v>46370410</v>
      </c>
      <c r="G11" s="60">
        <v>44898550</v>
      </c>
      <c r="H11" s="60">
        <v>45159766</v>
      </c>
      <c r="I11" s="60">
        <v>136428726</v>
      </c>
      <c r="J11" s="60">
        <v>44713256</v>
      </c>
      <c r="K11" s="60">
        <v>45481502</v>
      </c>
      <c r="L11" s="60">
        <v>48874128</v>
      </c>
      <c r="M11" s="60">
        <v>139068886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275497612</v>
      </c>
      <c r="W11" s="60">
        <v>291580200</v>
      </c>
      <c r="X11" s="60">
        <v>-16082588</v>
      </c>
      <c r="Y11" s="61">
        <v>-5.52</v>
      </c>
      <c r="Z11" s="62">
        <v>583140901</v>
      </c>
    </row>
    <row r="12" spans="1:26" ht="13.5">
      <c r="A12" s="58" t="s">
        <v>38</v>
      </c>
      <c r="B12" s="19">
        <v>21408271</v>
      </c>
      <c r="C12" s="19">
        <v>0</v>
      </c>
      <c r="D12" s="59">
        <v>23176400</v>
      </c>
      <c r="E12" s="60">
        <v>23176400</v>
      </c>
      <c r="F12" s="60">
        <v>1813161</v>
      </c>
      <c r="G12" s="60">
        <v>1798937</v>
      </c>
      <c r="H12" s="60">
        <v>1798937</v>
      </c>
      <c r="I12" s="60">
        <v>5411035</v>
      </c>
      <c r="J12" s="60">
        <v>1770443</v>
      </c>
      <c r="K12" s="60">
        <v>1719290</v>
      </c>
      <c r="L12" s="60">
        <v>1814866</v>
      </c>
      <c r="M12" s="60">
        <v>5304599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10715634</v>
      </c>
      <c r="W12" s="60">
        <v>11588400</v>
      </c>
      <c r="X12" s="60">
        <v>-872766</v>
      </c>
      <c r="Y12" s="61">
        <v>-7.53</v>
      </c>
      <c r="Z12" s="62">
        <v>23176400</v>
      </c>
    </row>
    <row r="13" spans="1:26" ht="13.5">
      <c r="A13" s="58" t="s">
        <v>278</v>
      </c>
      <c r="B13" s="19">
        <v>244340187</v>
      </c>
      <c r="C13" s="19">
        <v>0</v>
      </c>
      <c r="D13" s="59">
        <v>182389600</v>
      </c>
      <c r="E13" s="60">
        <v>182389600</v>
      </c>
      <c r="F13" s="60">
        <v>23759685</v>
      </c>
      <c r="G13" s="60">
        <v>23759685</v>
      </c>
      <c r="H13" s="60">
        <v>23759685</v>
      </c>
      <c r="I13" s="60">
        <v>71279055</v>
      </c>
      <c r="J13" s="60">
        <v>23759684</v>
      </c>
      <c r="K13" s="60">
        <v>23759685</v>
      </c>
      <c r="L13" s="60">
        <v>23759684</v>
      </c>
      <c r="M13" s="60">
        <v>71279053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142558108</v>
      </c>
      <c r="W13" s="60">
        <v>91194000</v>
      </c>
      <c r="X13" s="60">
        <v>51364108</v>
      </c>
      <c r="Y13" s="61">
        <v>56.32</v>
      </c>
      <c r="Z13" s="62">
        <v>182389600</v>
      </c>
    </row>
    <row r="14" spans="1:26" ht="13.5">
      <c r="A14" s="58" t="s">
        <v>40</v>
      </c>
      <c r="B14" s="19">
        <v>71144662</v>
      </c>
      <c r="C14" s="19">
        <v>0</v>
      </c>
      <c r="D14" s="59">
        <v>77614000</v>
      </c>
      <c r="E14" s="60">
        <v>77614000</v>
      </c>
      <c r="F14" s="60">
        <v>6467833</v>
      </c>
      <c r="G14" s="60">
        <v>6467833</v>
      </c>
      <c r="H14" s="60">
        <v>6467833</v>
      </c>
      <c r="I14" s="60">
        <v>19403499</v>
      </c>
      <c r="J14" s="60">
        <v>6467834</v>
      </c>
      <c r="K14" s="60">
        <v>6467833</v>
      </c>
      <c r="L14" s="60">
        <v>6467834</v>
      </c>
      <c r="M14" s="60">
        <v>19403501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38807000</v>
      </c>
      <c r="W14" s="60">
        <v>38808600</v>
      </c>
      <c r="X14" s="60">
        <v>-1600</v>
      </c>
      <c r="Y14" s="61">
        <v>0</v>
      </c>
      <c r="Z14" s="62">
        <v>77614000</v>
      </c>
    </row>
    <row r="15" spans="1:26" ht="13.5">
      <c r="A15" s="58" t="s">
        <v>41</v>
      </c>
      <c r="B15" s="19">
        <v>1126755041</v>
      </c>
      <c r="C15" s="19">
        <v>0</v>
      </c>
      <c r="D15" s="59">
        <v>1131204600</v>
      </c>
      <c r="E15" s="60">
        <v>1131204600</v>
      </c>
      <c r="F15" s="60">
        <v>76402305</v>
      </c>
      <c r="G15" s="60">
        <v>136371476</v>
      </c>
      <c r="H15" s="60">
        <v>115870101</v>
      </c>
      <c r="I15" s="60">
        <v>328643882</v>
      </c>
      <c r="J15" s="60">
        <v>56521351</v>
      </c>
      <c r="K15" s="60">
        <v>99590192</v>
      </c>
      <c r="L15" s="60">
        <v>95610717</v>
      </c>
      <c r="M15" s="60">
        <v>251722260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580366142</v>
      </c>
      <c r="W15" s="60">
        <v>565602300</v>
      </c>
      <c r="X15" s="60">
        <v>14763842</v>
      </c>
      <c r="Y15" s="61">
        <v>2.61</v>
      </c>
      <c r="Z15" s="62">
        <v>1131204600</v>
      </c>
    </row>
    <row r="16" spans="1:26" ht="13.5">
      <c r="A16" s="69" t="s">
        <v>42</v>
      </c>
      <c r="B16" s="19">
        <v>3021512</v>
      </c>
      <c r="C16" s="19">
        <v>0</v>
      </c>
      <c r="D16" s="59">
        <v>13749100</v>
      </c>
      <c r="E16" s="60">
        <v>13749100</v>
      </c>
      <c r="F16" s="60">
        <v>536841</v>
      </c>
      <c r="G16" s="60">
        <v>653107</v>
      </c>
      <c r="H16" s="60">
        <v>718261</v>
      </c>
      <c r="I16" s="60">
        <v>1908209</v>
      </c>
      <c r="J16" s="60">
        <v>635101</v>
      </c>
      <c r="K16" s="60">
        <v>-1311058</v>
      </c>
      <c r="L16" s="60">
        <v>1513278</v>
      </c>
      <c r="M16" s="60">
        <v>837321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2745530</v>
      </c>
      <c r="W16" s="60">
        <v>6874800</v>
      </c>
      <c r="X16" s="60">
        <v>-4129270</v>
      </c>
      <c r="Y16" s="61">
        <v>-60.06</v>
      </c>
      <c r="Z16" s="62">
        <v>13749100</v>
      </c>
    </row>
    <row r="17" spans="1:26" ht="13.5">
      <c r="A17" s="58" t="s">
        <v>43</v>
      </c>
      <c r="B17" s="19">
        <v>348746764</v>
      </c>
      <c r="C17" s="19">
        <v>0</v>
      </c>
      <c r="D17" s="59">
        <v>351972699</v>
      </c>
      <c r="E17" s="60">
        <v>351972699</v>
      </c>
      <c r="F17" s="60">
        <v>12299738</v>
      </c>
      <c r="G17" s="60">
        <v>44873830</v>
      </c>
      <c r="H17" s="60">
        <v>36662121</v>
      </c>
      <c r="I17" s="60">
        <v>93835689</v>
      </c>
      <c r="J17" s="60">
        <v>37158123</v>
      </c>
      <c r="K17" s="60">
        <v>20777125</v>
      </c>
      <c r="L17" s="60">
        <v>31264179</v>
      </c>
      <c r="M17" s="60">
        <v>89199427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183035116</v>
      </c>
      <c r="W17" s="60">
        <v>175986396</v>
      </c>
      <c r="X17" s="60">
        <v>7048720</v>
      </c>
      <c r="Y17" s="61">
        <v>4.01</v>
      </c>
      <c r="Z17" s="62">
        <v>351972699</v>
      </c>
    </row>
    <row r="18" spans="1:26" ht="13.5">
      <c r="A18" s="70" t="s">
        <v>44</v>
      </c>
      <c r="B18" s="71">
        <f>SUM(B11:B17)</f>
        <v>2296406651</v>
      </c>
      <c r="C18" s="71">
        <f>SUM(C11:C17)</f>
        <v>0</v>
      </c>
      <c r="D18" s="72">
        <f aca="true" t="shared" si="1" ref="D18:Z18">SUM(D11:D17)</f>
        <v>2363247300</v>
      </c>
      <c r="E18" s="73">
        <f t="shared" si="1"/>
        <v>2363247300</v>
      </c>
      <c r="F18" s="73">
        <f t="shared" si="1"/>
        <v>167649973</v>
      </c>
      <c r="G18" s="73">
        <f t="shared" si="1"/>
        <v>258823418</v>
      </c>
      <c r="H18" s="73">
        <f t="shared" si="1"/>
        <v>230436704</v>
      </c>
      <c r="I18" s="73">
        <f t="shared" si="1"/>
        <v>656910095</v>
      </c>
      <c r="J18" s="73">
        <f t="shared" si="1"/>
        <v>171025792</v>
      </c>
      <c r="K18" s="73">
        <f t="shared" si="1"/>
        <v>196484569</v>
      </c>
      <c r="L18" s="73">
        <f t="shared" si="1"/>
        <v>209304686</v>
      </c>
      <c r="M18" s="73">
        <f t="shared" si="1"/>
        <v>576815047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1233725142</v>
      </c>
      <c r="W18" s="73">
        <f t="shared" si="1"/>
        <v>1181634696</v>
      </c>
      <c r="X18" s="73">
        <f t="shared" si="1"/>
        <v>52090446</v>
      </c>
      <c r="Y18" s="67">
        <f>+IF(W18&lt;&gt;0,(X18/W18)*100,0)</f>
        <v>4.408337549357133</v>
      </c>
      <c r="Z18" s="74">
        <f t="shared" si="1"/>
        <v>2363247300</v>
      </c>
    </row>
    <row r="19" spans="1:26" ht="13.5">
      <c r="A19" s="70" t="s">
        <v>45</v>
      </c>
      <c r="B19" s="75">
        <f>+B10-B18</f>
        <v>11040337</v>
      </c>
      <c r="C19" s="75">
        <f>+C10-C18</f>
        <v>0</v>
      </c>
      <c r="D19" s="76">
        <f aca="true" t="shared" si="2" ref="D19:Z19">+D10-D18</f>
        <v>7311200</v>
      </c>
      <c r="E19" s="77">
        <f t="shared" si="2"/>
        <v>7311200</v>
      </c>
      <c r="F19" s="77">
        <f t="shared" si="2"/>
        <v>20671585</v>
      </c>
      <c r="G19" s="77">
        <f t="shared" si="2"/>
        <v>-25661658</v>
      </c>
      <c r="H19" s="77">
        <f t="shared" si="2"/>
        <v>-22231690</v>
      </c>
      <c r="I19" s="77">
        <f t="shared" si="2"/>
        <v>-27221763</v>
      </c>
      <c r="J19" s="77">
        <f t="shared" si="2"/>
        <v>5365277</v>
      </c>
      <c r="K19" s="77">
        <f t="shared" si="2"/>
        <v>12158686</v>
      </c>
      <c r="L19" s="77">
        <f t="shared" si="2"/>
        <v>-29079269</v>
      </c>
      <c r="M19" s="77">
        <f t="shared" si="2"/>
        <v>-11555306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-38777069</v>
      </c>
      <c r="W19" s="77">
        <f>IF(E10=E18,0,W10-W18)</f>
        <v>3643104</v>
      </c>
      <c r="X19" s="77">
        <f t="shared" si="2"/>
        <v>-42420173</v>
      </c>
      <c r="Y19" s="78">
        <f>+IF(W19&lt;&gt;0,(X19/W19)*100,0)</f>
        <v>-1164.3964322731385</v>
      </c>
      <c r="Z19" s="79">
        <f t="shared" si="2"/>
        <v>7311200</v>
      </c>
    </row>
    <row r="20" spans="1:26" ht="13.5">
      <c r="A20" s="58" t="s">
        <v>46</v>
      </c>
      <c r="B20" s="19">
        <v>186865200</v>
      </c>
      <c r="C20" s="19">
        <v>0</v>
      </c>
      <c r="D20" s="59">
        <v>119456100</v>
      </c>
      <c r="E20" s="60">
        <v>119456100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59728200</v>
      </c>
      <c r="X20" s="60">
        <v>-59728200</v>
      </c>
      <c r="Y20" s="61">
        <v>-100</v>
      </c>
      <c r="Z20" s="62">
        <v>119456100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197905537</v>
      </c>
      <c r="C22" s="86">
        <f>SUM(C19:C21)</f>
        <v>0</v>
      </c>
      <c r="D22" s="87">
        <f aca="true" t="shared" si="3" ref="D22:Z22">SUM(D19:D21)</f>
        <v>126767300</v>
      </c>
      <c r="E22" s="88">
        <f t="shared" si="3"/>
        <v>126767300</v>
      </c>
      <c r="F22" s="88">
        <f t="shared" si="3"/>
        <v>20671585</v>
      </c>
      <c r="G22" s="88">
        <f t="shared" si="3"/>
        <v>-25661658</v>
      </c>
      <c r="H22" s="88">
        <f t="shared" si="3"/>
        <v>-22231690</v>
      </c>
      <c r="I22" s="88">
        <f t="shared" si="3"/>
        <v>-27221763</v>
      </c>
      <c r="J22" s="88">
        <f t="shared" si="3"/>
        <v>5365277</v>
      </c>
      <c r="K22" s="88">
        <f t="shared" si="3"/>
        <v>12158686</v>
      </c>
      <c r="L22" s="88">
        <f t="shared" si="3"/>
        <v>-29079269</v>
      </c>
      <c r="M22" s="88">
        <f t="shared" si="3"/>
        <v>-11555306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-38777069</v>
      </c>
      <c r="W22" s="88">
        <f t="shared" si="3"/>
        <v>63371304</v>
      </c>
      <c r="X22" s="88">
        <f t="shared" si="3"/>
        <v>-102148373</v>
      </c>
      <c r="Y22" s="89">
        <f>+IF(W22&lt;&gt;0,(X22/W22)*100,0)</f>
        <v>-161.19026523424546</v>
      </c>
      <c r="Z22" s="90">
        <f t="shared" si="3"/>
        <v>126767300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197905537</v>
      </c>
      <c r="C24" s="75">
        <f>SUM(C22:C23)</f>
        <v>0</v>
      </c>
      <c r="D24" s="76">
        <f aca="true" t="shared" si="4" ref="D24:Z24">SUM(D22:D23)</f>
        <v>126767300</v>
      </c>
      <c r="E24" s="77">
        <f t="shared" si="4"/>
        <v>126767300</v>
      </c>
      <c r="F24" s="77">
        <f t="shared" si="4"/>
        <v>20671585</v>
      </c>
      <c r="G24" s="77">
        <f t="shared" si="4"/>
        <v>-25661658</v>
      </c>
      <c r="H24" s="77">
        <f t="shared" si="4"/>
        <v>-22231690</v>
      </c>
      <c r="I24" s="77">
        <f t="shared" si="4"/>
        <v>-27221763</v>
      </c>
      <c r="J24" s="77">
        <f t="shared" si="4"/>
        <v>5365277</v>
      </c>
      <c r="K24" s="77">
        <f t="shared" si="4"/>
        <v>12158686</v>
      </c>
      <c r="L24" s="77">
        <f t="shared" si="4"/>
        <v>-29079269</v>
      </c>
      <c r="M24" s="77">
        <f t="shared" si="4"/>
        <v>-11555306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-38777069</v>
      </c>
      <c r="W24" s="77">
        <f t="shared" si="4"/>
        <v>63371304</v>
      </c>
      <c r="X24" s="77">
        <f t="shared" si="4"/>
        <v>-102148373</v>
      </c>
      <c r="Y24" s="78">
        <f>+IF(W24&lt;&gt;0,(X24/W24)*100,0)</f>
        <v>-161.19026523424546</v>
      </c>
      <c r="Z24" s="79">
        <f t="shared" si="4"/>
        <v>126767300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304375288</v>
      </c>
      <c r="C27" s="22">
        <v>0</v>
      </c>
      <c r="D27" s="99">
        <v>419862100</v>
      </c>
      <c r="E27" s="100">
        <v>419862100</v>
      </c>
      <c r="F27" s="100">
        <v>6230490</v>
      </c>
      <c r="G27" s="100">
        <v>23918760</v>
      </c>
      <c r="H27" s="100">
        <v>26064581</v>
      </c>
      <c r="I27" s="100">
        <v>56213831</v>
      </c>
      <c r="J27" s="100">
        <v>24758936</v>
      </c>
      <c r="K27" s="100">
        <v>33640615</v>
      </c>
      <c r="L27" s="100">
        <v>58436231</v>
      </c>
      <c r="M27" s="100">
        <v>116835782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173049613</v>
      </c>
      <c r="W27" s="100">
        <v>209931050</v>
      </c>
      <c r="X27" s="100">
        <v>-36881437</v>
      </c>
      <c r="Y27" s="101">
        <v>-17.57</v>
      </c>
      <c r="Z27" s="102">
        <v>419862100</v>
      </c>
    </row>
    <row r="28" spans="1:26" ht="13.5">
      <c r="A28" s="103" t="s">
        <v>46</v>
      </c>
      <c r="B28" s="19">
        <v>126329368</v>
      </c>
      <c r="C28" s="19">
        <v>0</v>
      </c>
      <c r="D28" s="59">
        <v>157221200</v>
      </c>
      <c r="E28" s="60">
        <v>157221200</v>
      </c>
      <c r="F28" s="60">
        <v>2362292</v>
      </c>
      <c r="G28" s="60">
        <v>13326728</v>
      </c>
      <c r="H28" s="60">
        <v>9369969</v>
      </c>
      <c r="I28" s="60">
        <v>25058989</v>
      </c>
      <c r="J28" s="60">
        <v>13155514</v>
      </c>
      <c r="K28" s="60">
        <v>12359167</v>
      </c>
      <c r="L28" s="60">
        <v>25906837</v>
      </c>
      <c r="M28" s="60">
        <v>51421518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76480507</v>
      </c>
      <c r="W28" s="60">
        <v>78610600</v>
      </c>
      <c r="X28" s="60">
        <v>-2130093</v>
      </c>
      <c r="Y28" s="61">
        <v>-2.71</v>
      </c>
      <c r="Z28" s="62">
        <v>157221200</v>
      </c>
    </row>
    <row r="29" spans="1:26" ht="13.5">
      <c r="A29" s="58" t="s">
        <v>282</v>
      </c>
      <c r="B29" s="19">
        <v>62601650</v>
      </c>
      <c r="C29" s="19">
        <v>0</v>
      </c>
      <c r="D29" s="59">
        <v>11182000</v>
      </c>
      <c r="E29" s="60">
        <v>11182000</v>
      </c>
      <c r="F29" s="60">
        <v>256775</v>
      </c>
      <c r="G29" s="60">
        <v>827183</v>
      </c>
      <c r="H29" s="60">
        <v>1137313</v>
      </c>
      <c r="I29" s="60">
        <v>2221271</v>
      </c>
      <c r="J29" s="60">
        <v>1206361</v>
      </c>
      <c r="K29" s="60">
        <v>1091661</v>
      </c>
      <c r="L29" s="60">
        <v>664959</v>
      </c>
      <c r="M29" s="60">
        <v>2962981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5184252</v>
      </c>
      <c r="W29" s="60">
        <v>5591000</v>
      </c>
      <c r="X29" s="60">
        <v>-406748</v>
      </c>
      <c r="Y29" s="61">
        <v>-7.28</v>
      </c>
      <c r="Z29" s="62">
        <v>11182000</v>
      </c>
    </row>
    <row r="30" spans="1:26" ht="13.5">
      <c r="A30" s="58" t="s">
        <v>52</v>
      </c>
      <c r="B30" s="19">
        <v>69346943</v>
      </c>
      <c r="C30" s="19">
        <v>0</v>
      </c>
      <c r="D30" s="59">
        <v>144738000</v>
      </c>
      <c r="E30" s="60">
        <v>144738000</v>
      </c>
      <c r="F30" s="60">
        <v>3503214</v>
      </c>
      <c r="G30" s="60">
        <v>1772740</v>
      </c>
      <c r="H30" s="60">
        <v>13710570</v>
      </c>
      <c r="I30" s="60">
        <v>18986524</v>
      </c>
      <c r="J30" s="60">
        <v>7975017</v>
      </c>
      <c r="K30" s="60">
        <v>9070854</v>
      </c>
      <c r="L30" s="60">
        <v>26926013</v>
      </c>
      <c r="M30" s="60">
        <v>43971884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62958408</v>
      </c>
      <c r="W30" s="60">
        <v>72369000</v>
      </c>
      <c r="X30" s="60">
        <v>-9410592</v>
      </c>
      <c r="Y30" s="61">
        <v>-13</v>
      </c>
      <c r="Z30" s="62">
        <v>144738000</v>
      </c>
    </row>
    <row r="31" spans="1:26" ht="13.5">
      <c r="A31" s="58" t="s">
        <v>53</v>
      </c>
      <c r="B31" s="19">
        <v>46097327</v>
      </c>
      <c r="C31" s="19">
        <v>0</v>
      </c>
      <c r="D31" s="59">
        <v>106720900</v>
      </c>
      <c r="E31" s="60">
        <v>106720900</v>
      </c>
      <c r="F31" s="60">
        <v>108209</v>
      </c>
      <c r="G31" s="60">
        <v>7992109</v>
      </c>
      <c r="H31" s="60">
        <v>1846729</v>
      </c>
      <c r="I31" s="60">
        <v>9947047</v>
      </c>
      <c r="J31" s="60">
        <v>2422044</v>
      </c>
      <c r="K31" s="60">
        <v>11118933</v>
      </c>
      <c r="L31" s="60">
        <v>4938422</v>
      </c>
      <c r="M31" s="60">
        <v>18479399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28426446</v>
      </c>
      <c r="W31" s="60">
        <v>53360450</v>
      </c>
      <c r="X31" s="60">
        <v>-24934004</v>
      </c>
      <c r="Y31" s="61">
        <v>-46.73</v>
      </c>
      <c r="Z31" s="62">
        <v>106720900</v>
      </c>
    </row>
    <row r="32" spans="1:26" ht="13.5">
      <c r="A32" s="70" t="s">
        <v>54</v>
      </c>
      <c r="B32" s="22">
        <f>SUM(B28:B31)</f>
        <v>304375288</v>
      </c>
      <c r="C32" s="22">
        <f>SUM(C28:C31)</f>
        <v>0</v>
      </c>
      <c r="D32" s="99">
        <f aca="true" t="shared" si="5" ref="D32:Z32">SUM(D28:D31)</f>
        <v>419862100</v>
      </c>
      <c r="E32" s="100">
        <f t="shared" si="5"/>
        <v>419862100</v>
      </c>
      <c r="F32" s="100">
        <f t="shared" si="5"/>
        <v>6230490</v>
      </c>
      <c r="G32" s="100">
        <f t="shared" si="5"/>
        <v>23918760</v>
      </c>
      <c r="H32" s="100">
        <f t="shared" si="5"/>
        <v>26064581</v>
      </c>
      <c r="I32" s="100">
        <f t="shared" si="5"/>
        <v>56213831</v>
      </c>
      <c r="J32" s="100">
        <f t="shared" si="5"/>
        <v>24758936</v>
      </c>
      <c r="K32" s="100">
        <f t="shared" si="5"/>
        <v>33640615</v>
      </c>
      <c r="L32" s="100">
        <f t="shared" si="5"/>
        <v>58436231</v>
      </c>
      <c r="M32" s="100">
        <f t="shared" si="5"/>
        <v>116835782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173049613</v>
      </c>
      <c r="W32" s="100">
        <f t="shared" si="5"/>
        <v>209931050</v>
      </c>
      <c r="X32" s="100">
        <f t="shared" si="5"/>
        <v>-36881437</v>
      </c>
      <c r="Y32" s="101">
        <f>+IF(W32&lt;&gt;0,(X32/W32)*100,0)</f>
        <v>-17.568357324940738</v>
      </c>
      <c r="Z32" s="102">
        <f t="shared" si="5"/>
        <v>419862100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835646052</v>
      </c>
      <c r="C35" s="19">
        <v>0</v>
      </c>
      <c r="D35" s="59">
        <v>795143000</v>
      </c>
      <c r="E35" s="60">
        <v>795143000</v>
      </c>
      <c r="F35" s="60">
        <v>940486727</v>
      </c>
      <c r="G35" s="60">
        <v>921667817</v>
      </c>
      <c r="H35" s="60">
        <v>867891602</v>
      </c>
      <c r="I35" s="60">
        <v>867891602</v>
      </c>
      <c r="J35" s="60">
        <v>862075718</v>
      </c>
      <c r="K35" s="60">
        <v>933312433</v>
      </c>
      <c r="L35" s="60">
        <v>796447232</v>
      </c>
      <c r="M35" s="60">
        <v>796447232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796447232</v>
      </c>
      <c r="W35" s="60">
        <v>397571500</v>
      </c>
      <c r="X35" s="60">
        <v>398875732</v>
      </c>
      <c r="Y35" s="61">
        <v>100.33</v>
      </c>
      <c r="Z35" s="62">
        <v>795143000</v>
      </c>
    </row>
    <row r="36" spans="1:26" ht="13.5">
      <c r="A36" s="58" t="s">
        <v>57</v>
      </c>
      <c r="B36" s="19">
        <v>4348341843</v>
      </c>
      <c r="C36" s="19">
        <v>0</v>
      </c>
      <c r="D36" s="59">
        <v>4446564300</v>
      </c>
      <c r="E36" s="60">
        <v>4446564300</v>
      </c>
      <c r="F36" s="60">
        <v>4340839761</v>
      </c>
      <c r="G36" s="60">
        <v>4330973060</v>
      </c>
      <c r="H36" s="60">
        <v>4333277378</v>
      </c>
      <c r="I36" s="60">
        <v>4333277378</v>
      </c>
      <c r="J36" s="60">
        <v>4334276803</v>
      </c>
      <c r="K36" s="60">
        <v>4344157279</v>
      </c>
      <c r="L36" s="60">
        <v>4378167663</v>
      </c>
      <c r="M36" s="60">
        <v>4378167663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4378167663</v>
      </c>
      <c r="W36" s="60">
        <v>2223282150</v>
      </c>
      <c r="X36" s="60">
        <v>2154885513</v>
      </c>
      <c r="Y36" s="61">
        <v>96.92</v>
      </c>
      <c r="Z36" s="62">
        <v>4446564300</v>
      </c>
    </row>
    <row r="37" spans="1:26" ht="13.5">
      <c r="A37" s="58" t="s">
        <v>58</v>
      </c>
      <c r="B37" s="19">
        <v>621527424</v>
      </c>
      <c r="C37" s="19">
        <v>0</v>
      </c>
      <c r="D37" s="59">
        <v>574407000</v>
      </c>
      <c r="E37" s="60">
        <v>574407000</v>
      </c>
      <c r="F37" s="60">
        <v>700264486</v>
      </c>
      <c r="G37" s="60">
        <v>683608171</v>
      </c>
      <c r="H37" s="60">
        <v>639741507</v>
      </c>
      <c r="I37" s="60">
        <v>639741507</v>
      </c>
      <c r="J37" s="60">
        <v>612817577</v>
      </c>
      <c r="K37" s="60">
        <v>681701466</v>
      </c>
      <c r="L37" s="60">
        <v>549038363</v>
      </c>
      <c r="M37" s="60">
        <v>549038363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549038363</v>
      </c>
      <c r="W37" s="60">
        <v>287203500</v>
      </c>
      <c r="X37" s="60">
        <v>261834863</v>
      </c>
      <c r="Y37" s="61">
        <v>91.17</v>
      </c>
      <c r="Z37" s="62">
        <v>574407000</v>
      </c>
    </row>
    <row r="38" spans="1:26" ht="13.5">
      <c r="A38" s="58" t="s">
        <v>59</v>
      </c>
      <c r="B38" s="19">
        <v>835059127</v>
      </c>
      <c r="C38" s="19">
        <v>0</v>
      </c>
      <c r="D38" s="59">
        <v>935768000</v>
      </c>
      <c r="E38" s="60">
        <v>935768000</v>
      </c>
      <c r="F38" s="60">
        <v>834447944</v>
      </c>
      <c r="G38" s="60">
        <v>834447944</v>
      </c>
      <c r="H38" s="60">
        <v>836288850</v>
      </c>
      <c r="I38" s="60">
        <v>836288850</v>
      </c>
      <c r="J38" s="60">
        <v>836288850</v>
      </c>
      <c r="K38" s="60">
        <v>836288850</v>
      </c>
      <c r="L38" s="60">
        <v>871999190</v>
      </c>
      <c r="M38" s="60">
        <v>871999190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871999190</v>
      </c>
      <c r="W38" s="60">
        <v>467884000</v>
      </c>
      <c r="X38" s="60">
        <v>404115190</v>
      </c>
      <c r="Y38" s="61">
        <v>86.37</v>
      </c>
      <c r="Z38" s="62">
        <v>935768000</v>
      </c>
    </row>
    <row r="39" spans="1:26" ht="13.5">
      <c r="A39" s="58" t="s">
        <v>60</v>
      </c>
      <c r="B39" s="19">
        <v>3727401344</v>
      </c>
      <c r="C39" s="19">
        <v>0</v>
      </c>
      <c r="D39" s="59">
        <v>3731532300</v>
      </c>
      <c r="E39" s="60">
        <v>3731532300</v>
      </c>
      <c r="F39" s="60">
        <v>3746614058</v>
      </c>
      <c r="G39" s="60">
        <v>3734584762</v>
      </c>
      <c r="H39" s="60">
        <v>3725138623</v>
      </c>
      <c r="I39" s="60">
        <v>3725138623</v>
      </c>
      <c r="J39" s="60">
        <v>3747246094</v>
      </c>
      <c r="K39" s="60">
        <v>3759479396</v>
      </c>
      <c r="L39" s="60">
        <v>3753577342</v>
      </c>
      <c r="M39" s="60">
        <v>3753577342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3753577342</v>
      </c>
      <c r="W39" s="60">
        <v>1865766150</v>
      </c>
      <c r="X39" s="60">
        <v>1887811192</v>
      </c>
      <c r="Y39" s="61">
        <v>101.18</v>
      </c>
      <c r="Z39" s="62">
        <v>3731532300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404704007</v>
      </c>
      <c r="C42" s="19">
        <v>0</v>
      </c>
      <c r="D42" s="59">
        <v>324461000</v>
      </c>
      <c r="E42" s="60">
        <v>324461000</v>
      </c>
      <c r="F42" s="60">
        <v>171597000</v>
      </c>
      <c r="G42" s="60">
        <v>-3010000</v>
      </c>
      <c r="H42" s="60">
        <v>-4761000</v>
      </c>
      <c r="I42" s="60">
        <v>163826000</v>
      </c>
      <c r="J42" s="60">
        <v>11945000</v>
      </c>
      <c r="K42" s="60">
        <v>106294000</v>
      </c>
      <c r="L42" s="60">
        <v>-31340000</v>
      </c>
      <c r="M42" s="60">
        <v>86899000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250725000</v>
      </c>
      <c r="W42" s="60">
        <v>162828000</v>
      </c>
      <c r="X42" s="60">
        <v>87897000</v>
      </c>
      <c r="Y42" s="61">
        <v>53.98</v>
      </c>
      <c r="Z42" s="62">
        <v>324461000</v>
      </c>
    </row>
    <row r="43" spans="1:26" ht="13.5">
      <c r="A43" s="58" t="s">
        <v>63</v>
      </c>
      <c r="B43" s="19">
        <v>-243092031</v>
      </c>
      <c r="C43" s="19">
        <v>0</v>
      </c>
      <c r="D43" s="59">
        <v>-241691000</v>
      </c>
      <c r="E43" s="60">
        <v>-241691000</v>
      </c>
      <c r="F43" s="60">
        <v>-10618000</v>
      </c>
      <c r="G43" s="60">
        <v>-22307000</v>
      </c>
      <c r="H43" s="60">
        <v>-22963000</v>
      </c>
      <c r="I43" s="60">
        <v>-55888000</v>
      </c>
      <c r="J43" s="60">
        <v>-6100000</v>
      </c>
      <c r="K43" s="60">
        <v>-33641000</v>
      </c>
      <c r="L43" s="60">
        <v>-39436000</v>
      </c>
      <c r="M43" s="60">
        <v>-79177000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-135065000</v>
      </c>
      <c r="W43" s="60">
        <v>-111892000</v>
      </c>
      <c r="X43" s="60">
        <v>-23173000</v>
      </c>
      <c r="Y43" s="61">
        <v>20.71</v>
      </c>
      <c r="Z43" s="62">
        <v>-241691000</v>
      </c>
    </row>
    <row r="44" spans="1:26" ht="13.5">
      <c r="A44" s="58" t="s">
        <v>64</v>
      </c>
      <c r="B44" s="19">
        <v>121878</v>
      </c>
      <c r="C44" s="19">
        <v>0</v>
      </c>
      <c r="D44" s="59">
        <v>-34890000</v>
      </c>
      <c r="E44" s="60">
        <v>-34890000</v>
      </c>
      <c r="F44" s="60">
        <v>432000</v>
      </c>
      <c r="G44" s="60">
        <v>253000</v>
      </c>
      <c r="H44" s="60">
        <v>-7488000</v>
      </c>
      <c r="I44" s="60">
        <v>-6803000</v>
      </c>
      <c r="J44" s="60">
        <v>1130000</v>
      </c>
      <c r="K44" s="60">
        <v>212000</v>
      </c>
      <c r="L44" s="60">
        <v>-52524000</v>
      </c>
      <c r="M44" s="60">
        <v>-51182000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-57985000</v>
      </c>
      <c r="W44" s="60">
        <v>28119000</v>
      </c>
      <c r="X44" s="60">
        <v>-86104000</v>
      </c>
      <c r="Y44" s="61">
        <v>-306.21</v>
      </c>
      <c r="Z44" s="62">
        <v>-34890000</v>
      </c>
    </row>
    <row r="45" spans="1:26" ht="13.5">
      <c r="A45" s="70" t="s">
        <v>65</v>
      </c>
      <c r="B45" s="22">
        <v>404509347</v>
      </c>
      <c r="C45" s="22">
        <v>0</v>
      </c>
      <c r="D45" s="99">
        <v>424050000</v>
      </c>
      <c r="E45" s="100">
        <v>424050000</v>
      </c>
      <c r="F45" s="100">
        <v>561308000</v>
      </c>
      <c r="G45" s="100">
        <v>536244000</v>
      </c>
      <c r="H45" s="100">
        <v>501032000</v>
      </c>
      <c r="I45" s="100">
        <v>501032000</v>
      </c>
      <c r="J45" s="100">
        <v>508007000</v>
      </c>
      <c r="K45" s="100">
        <v>580872000</v>
      </c>
      <c r="L45" s="100">
        <v>457572000</v>
      </c>
      <c r="M45" s="100">
        <v>457572000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457572000</v>
      </c>
      <c r="W45" s="100">
        <v>455225000</v>
      </c>
      <c r="X45" s="100">
        <v>2347000</v>
      </c>
      <c r="Y45" s="101">
        <v>0.52</v>
      </c>
      <c r="Z45" s="102">
        <v>424050000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199262547</v>
      </c>
      <c r="C49" s="52">
        <v>0</v>
      </c>
      <c r="D49" s="129">
        <v>5843961</v>
      </c>
      <c r="E49" s="54">
        <v>6736138</v>
      </c>
      <c r="F49" s="54">
        <v>0</v>
      </c>
      <c r="G49" s="54">
        <v>0</v>
      </c>
      <c r="H49" s="54">
        <v>0</v>
      </c>
      <c r="I49" s="54">
        <v>3311496</v>
      </c>
      <c r="J49" s="54">
        <v>0</v>
      </c>
      <c r="K49" s="54">
        <v>0</v>
      </c>
      <c r="L49" s="54">
        <v>0</v>
      </c>
      <c r="M49" s="54">
        <v>7961129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4312853</v>
      </c>
      <c r="W49" s="54">
        <v>20561765</v>
      </c>
      <c r="X49" s="54">
        <v>57422693</v>
      </c>
      <c r="Y49" s="54">
        <v>305412582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183175709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183175709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99.92463203780584</v>
      </c>
      <c r="C58" s="5">
        <f>IF(C67=0,0,+(C76/C67)*100)</f>
        <v>0</v>
      </c>
      <c r="D58" s="6">
        <f aca="true" t="shared" si="6" ref="D58:Z58">IF(D67=0,0,+(D76/D67)*100)</f>
        <v>97.74641565231167</v>
      </c>
      <c r="E58" s="7">
        <f t="shared" si="6"/>
        <v>97.74641565231167</v>
      </c>
      <c r="F58" s="7">
        <f t="shared" si="6"/>
        <v>98.73680596848648</v>
      </c>
      <c r="G58" s="7">
        <f t="shared" si="6"/>
        <v>92.25263849632309</v>
      </c>
      <c r="H58" s="7">
        <f t="shared" si="6"/>
        <v>90.83664431523124</v>
      </c>
      <c r="I58" s="7">
        <f t="shared" si="6"/>
        <v>93.74961822564775</v>
      </c>
      <c r="J58" s="7">
        <f t="shared" si="6"/>
        <v>114.23765804821684</v>
      </c>
      <c r="K58" s="7">
        <f t="shared" si="6"/>
        <v>104.02183795419218</v>
      </c>
      <c r="L58" s="7">
        <f t="shared" si="6"/>
        <v>101.3325485993303</v>
      </c>
      <c r="M58" s="7">
        <f t="shared" si="6"/>
        <v>106.36566513475844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99.64529516788431</v>
      </c>
      <c r="W58" s="7">
        <f t="shared" si="6"/>
        <v>97.15020845519219</v>
      </c>
      <c r="X58" s="7">
        <f t="shared" si="6"/>
        <v>0</v>
      </c>
      <c r="Y58" s="7">
        <f t="shared" si="6"/>
        <v>0</v>
      </c>
      <c r="Z58" s="8">
        <f t="shared" si="6"/>
        <v>97.74641565231167</v>
      </c>
    </row>
    <row r="59" spans="1:26" ht="13.5">
      <c r="A59" s="37" t="s">
        <v>31</v>
      </c>
      <c r="B59" s="9">
        <f aca="true" t="shared" si="7" ref="B59:Z66">IF(B68=0,0,+(B77/B68)*100)</f>
        <v>99.48867248521856</v>
      </c>
      <c r="C59" s="9">
        <f t="shared" si="7"/>
        <v>0</v>
      </c>
      <c r="D59" s="2">
        <f t="shared" si="7"/>
        <v>99.84076433121018</v>
      </c>
      <c r="E59" s="10">
        <f t="shared" si="7"/>
        <v>99.84076433121018</v>
      </c>
      <c r="F59" s="10">
        <f t="shared" si="7"/>
        <v>101.32003651821495</v>
      </c>
      <c r="G59" s="10">
        <f t="shared" si="7"/>
        <v>81.25553569666423</v>
      </c>
      <c r="H59" s="10">
        <f t="shared" si="7"/>
        <v>90.87141410187269</v>
      </c>
      <c r="I59" s="10">
        <f t="shared" si="7"/>
        <v>90.5896294900813</v>
      </c>
      <c r="J59" s="10">
        <f t="shared" si="7"/>
        <v>101.95492847546738</v>
      </c>
      <c r="K59" s="10">
        <f t="shared" si="7"/>
        <v>84.50117895720669</v>
      </c>
      <c r="L59" s="10">
        <f t="shared" si="7"/>
        <v>90.74293003398233</v>
      </c>
      <c r="M59" s="10">
        <f t="shared" si="7"/>
        <v>92.21045267229529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91.40645240377519</v>
      </c>
      <c r="W59" s="10">
        <f t="shared" si="7"/>
        <v>99.84063714568516</v>
      </c>
      <c r="X59" s="10">
        <f t="shared" si="7"/>
        <v>0</v>
      </c>
      <c r="Y59" s="10">
        <f t="shared" si="7"/>
        <v>0</v>
      </c>
      <c r="Z59" s="11">
        <f t="shared" si="7"/>
        <v>99.84076433121018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97.36418825161887</v>
      </c>
      <c r="E60" s="13">
        <f t="shared" si="7"/>
        <v>97.36418825161887</v>
      </c>
      <c r="F60" s="13">
        <f t="shared" si="7"/>
        <v>98.27760955775956</v>
      </c>
      <c r="G60" s="13">
        <f t="shared" si="7"/>
        <v>94.07131759404467</v>
      </c>
      <c r="H60" s="13">
        <f t="shared" si="7"/>
        <v>90.82233164368742</v>
      </c>
      <c r="I60" s="13">
        <f t="shared" si="7"/>
        <v>94.30805407765479</v>
      </c>
      <c r="J60" s="13">
        <f t="shared" si="7"/>
        <v>116.94444334006697</v>
      </c>
      <c r="K60" s="13">
        <f t="shared" si="7"/>
        <v>108.39165959513377</v>
      </c>
      <c r="L60" s="13">
        <f t="shared" si="7"/>
        <v>103.40622120357948</v>
      </c>
      <c r="M60" s="13">
        <f t="shared" si="7"/>
        <v>109.37799160313595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101.24276539260508</v>
      </c>
      <c r="W60" s="13">
        <f t="shared" si="7"/>
        <v>96.6624971414874</v>
      </c>
      <c r="X60" s="13">
        <f t="shared" si="7"/>
        <v>0</v>
      </c>
      <c r="Y60" s="13">
        <f t="shared" si="7"/>
        <v>0</v>
      </c>
      <c r="Z60" s="14">
        <f t="shared" si="7"/>
        <v>97.36418825161887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96.92238267148015</v>
      </c>
      <c r="E61" s="13">
        <f t="shared" si="7"/>
        <v>96.92238267148015</v>
      </c>
      <c r="F61" s="13">
        <f t="shared" si="7"/>
        <v>98.57103276193364</v>
      </c>
      <c r="G61" s="13">
        <f t="shared" si="7"/>
        <v>97.67368765630803</v>
      </c>
      <c r="H61" s="13">
        <f t="shared" si="7"/>
        <v>90.20981500131546</v>
      </c>
      <c r="I61" s="13">
        <f t="shared" si="7"/>
        <v>95.60337076421445</v>
      </c>
      <c r="J61" s="13">
        <f t="shared" si="7"/>
        <v>119.9197249120165</v>
      </c>
      <c r="K61" s="13">
        <f t="shared" si="7"/>
        <v>101.64462782454258</v>
      </c>
      <c r="L61" s="13">
        <f t="shared" si="7"/>
        <v>105.61671221174261</v>
      </c>
      <c r="M61" s="13">
        <f t="shared" si="7"/>
        <v>108.63880344073755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101.52682442153693</v>
      </c>
      <c r="W61" s="13">
        <f t="shared" si="7"/>
        <v>96.92271569019042</v>
      </c>
      <c r="X61" s="13">
        <f t="shared" si="7"/>
        <v>0</v>
      </c>
      <c r="Y61" s="13">
        <f t="shared" si="7"/>
        <v>0</v>
      </c>
      <c r="Z61" s="14">
        <f t="shared" si="7"/>
        <v>96.92238267148015</v>
      </c>
    </row>
    <row r="62" spans="1:26" ht="13.5">
      <c r="A62" s="39" t="s">
        <v>104</v>
      </c>
      <c r="B62" s="12">
        <f t="shared" si="7"/>
        <v>97.14742864708735</v>
      </c>
      <c r="C62" s="12">
        <f t="shared" si="7"/>
        <v>0</v>
      </c>
      <c r="D62" s="3">
        <f t="shared" si="7"/>
        <v>96.13978494623656</v>
      </c>
      <c r="E62" s="13">
        <f t="shared" si="7"/>
        <v>96.13978494623656</v>
      </c>
      <c r="F62" s="13">
        <f t="shared" si="7"/>
        <v>94.18469394931206</v>
      </c>
      <c r="G62" s="13">
        <f t="shared" si="7"/>
        <v>69.50474383868715</v>
      </c>
      <c r="H62" s="13">
        <f t="shared" si="7"/>
        <v>95.31334746022776</v>
      </c>
      <c r="I62" s="13">
        <f t="shared" si="7"/>
        <v>84.86657429934341</v>
      </c>
      <c r="J62" s="13">
        <f t="shared" si="7"/>
        <v>99.97892644498542</v>
      </c>
      <c r="K62" s="13">
        <f t="shared" si="7"/>
        <v>102.82496096930159</v>
      </c>
      <c r="L62" s="13">
        <f t="shared" si="7"/>
        <v>95.47515694021048</v>
      </c>
      <c r="M62" s="13">
        <f t="shared" si="7"/>
        <v>99.47045725979096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91.80390051145444</v>
      </c>
      <c r="W62" s="13">
        <f t="shared" si="7"/>
        <v>96.14076246334311</v>
      </c>
      <c r="X62" s="13">
        <f t="shared" si="7"/>
        <v>0</v>
      </c>
      <c r="Y62" s="13">
        <f t="shared" si="7"/>
        <v>0</v>
      </c>
      <c r="Z62" s="14">
        <f t="shared" si="7"/>
        <v>96.13978494623656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94.46794871794872</v>
      </c>
      <c r="E63" s="13">
        <f t="shared" si="7"/>
        <v>94.46794871794872</v>
      </c>
      <c r="F63" s="13">
        <f t="shared" si="7"/>
        <v>103.01895403568231</v>
      </c>
      <c r="G63" s="13">
        <f t="shared" si="7"/>
        <v>91.58227389451905</v>
      </c>
      <c r="H63" s="13">
        <f t="shared" si="7"/>
        <v>93.66124523983717</v>
      </c>
      <c r="I63" s="13">
        <f t="shared" si="7"/>
        <v>95.96272032771135</v>
      </c>
      <c r="J63" s="13">
        <f t="shared" si="7"/>
        <v>97.29857064748539</v>
      </c>
      <c r="K63" s="13">
        <f t="shared" si="7"/>
        <v>113.29472462242475</v>
      </c>
      <c r="L63" s="13">
        <f t="shared" si="7"/>
        <v>99.42721639017677</v>
      </c>
      <c r="M63" s="13">
        <f t="shared" si="7"/>
        <v>103.0322416941422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99.44606945929428</v>
      </c>
      <c r="W63" s="13">
        <f t="shared" si="7"/>
        <v>94.46153846153847</v>
      </c>
      <c r="X63" s="13">
        <f t="shared" si="7"/>
        <v>0</v>
      </c>
      <c r="Y63" s="13">
        <f t="shared" si="7"/>
        <v>0</v>
      </c>
      <c r="Z63" s="14">
        <f t="shared" si="7"/>
        <v>94.46794871794872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94.65806451612903</v>
      </c>
      <c r="E64" s="13">
        <f t="shared" si="7"/>
        <v>94.65806451612903</v>
      </c>
      <c r="F64" s="13">
        <f t="shared" si="7"/>
        <v>94.66989661030954</v>
      </c>
      <c r="G64" s="13">
        <f t="shared" si="7"/>
        <v>88.76850466326651</v>
      </c>
      <c r="H64" s="13">
        <f t="shared" si="7"/>
        <v>90.02270350726795</v>
      </c>
      <c r="I64" s="13">
        <f t="shared" si="7"/>
        <v>91.15485288473091</v>
      </c>
      <c r="J64" s="13">
        <f t="shared" si="7"/>
        <v>94.2380132373988</v>
      </c>
      <c r="K64" s="13">
        <f t="shared" si="7"/>
        <v>114.10694814721782</v>
      </c>
      <c r="L64" s="13">
        <f t="shared" si="7"/>
        <v>97.92650091569664</v>
      </c>
      <c r="M64" s="13">
        <f t="shared" si="7"/>
        <v>101.38724778977218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96.08592791955166</v>
      </c>
      <c r="W64" s="13">
        <f t="shared" si="7"/>
        <v>94.66390539415875</v>
      </c>
      <c r="X64" s="13">
        <f t="shared" si="7"/>
        <v>0</v>
      </c>
      <c r="Y64" s="13">
        <f t="shared" si="7"/>
        <v>0</v>
      </c>
      <c r="Z64" s="14">
        <f t="shared" si="7"/>
        <v>94.65806451612903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120.86261374035257</v>
      </c>
      <c r="G65" s="13">
        <f t="shared" si="7"/>
        <v>153.34245099258155</v>
      </c>
      <c r="H65" s="13">
        <f t="shared" si="7"/>
        <v>63.64443275584338</v>
      </c>
      <c r="I65" s="13">
        <f t="shared" si="7"/>
        <v>109.56141888415544</v>
      </c>
      <c r="J65" s="13">
        <f t="shared" si="7"/>
        <v>381.63857025160024</v>
      </c>
      <c r="K65" s="13">
        <f t="shared" si="7"/>
        <v>849.4671541971373</v>
      </c>
      <c r="L65" s="13">
        <f t="shared" si="7"/>
        <v>13.07860365353907</v>
      </c>
      <c r="M65" s="13">
        <f t="shared" si="7"/>
        <v>446.19848200153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302.3468828856038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99.77396341032704</v>
      </c>
      <c r="G66" s="16">
        <f t="shared" si="7"/>
        <v>99.60862438136769</v>
      </c>
      <c r="H66" s="16">
        <f t="shared" si="7"/>
        <v>99.58390909301446</v>
      </c>
      <c r="I66" s="16">
        <f t="shared" si="7"/>
        <v>99.65054794298584</v>
      </c>
      <c r="J66" s="16">
        <f t="shared" si="7"/>
        <v>100.10472494301732</v>
      </c>
      <c r="K66" s="16">
        <f t="shared" si="7"/>
        <v>99.71889587112193</v>
      </c>
      <c r="L66" s="16">
        <f t="shared" si="7"/>
        <v>100.2645534603351</v>
      </c>
      <c r="M66" s="16">
        <f t="shared" si="7"/>
        <v>100.02437142044762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99.84323434502576</v>
      </c>
      <c r="W66" s="16">
        <f t="shared" si="7"/>
        <v>100.31104199066874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1897457432</v>
      </c>
      <c r="C67" s="24"/>
      <c r="D67" s="25">
        <v>2045142000</v>
      </c>
      <c r="E67" s="26">
        <v>2045142000</v>
      </c>
      <c r="F67" s="26">
        <v>167387428</v>
      </c>
      <c r="G67" s="26">
        <v>209985322</v>
      </c>
      <c r="H67" s="26">
        <v>178665781</v>
      </c>
      <c r="I67" s="26">
        <v>556038531</v>
      </c>
      <c r="J67" s="26">
        <v>155903056</v>
      </c>
      <c r="K67" s="26">
        <v>164812508</v>
      </c>
      <c r="L67" s="26">
        <v>167088465</v>
      </c>
      <c r="M67" s="26">
        <v>487804029</v>
      </c>
      <c r="N67" s="26"/>
      <c r="O67" s="26"/>
      <c r="P67" s="26"/>
      <c r="Q67" s="26"/>
      <c r="R67" s="26"/>
      <c r="S67" s="26"/>
      <c r="T67" s="26"/>
      <c r="U67" s="26"/>
      <c r="V67" s="26">
        <v>1043842560</v>
      </c>
      <c r="W67" s="26">
        <v>1028854200</v>
      </c>
      <c r="X67" s="26"/>
      <c r="Y67" s="25"/>
      <c r="Z67" s="27">
        <v>2045142000</v>
      </c>
    </row>
    <row r="68" spans="1:26" ht="13.5" hidden="1">
      <c r="A68" s="37" t="s">
        <v>31</v>
      </c>
      <c r="B68" s="19">
        <v>279678867</v>
      </c>
      <c r="C68" s="19"/>
      <c r="D68" s="20">
        <v>314000000</v>
      </c>
      <c r="E68" s="21">
        <v>314000000</v>
      </c>
      <c r="F68" s="21">
        <v>25208242</v>
      </c>
      <c r="G68" s="21">
        <v>29853966</v>
      </c>
      <c r="H68" s="21">
        <v>28976109</v>
      </c>
      <c r="I68" s="21">
        <v>84038317</v>
      </c>
      <c r="J68" s="21">
        <v>27933912</v>
      </c>
      <c r="K68" s="21">
        <v>30103722</v>
      </c>
      <c r="L68" s="21">
        <v>27340973</v>
      </c>
      <c r="M68" s="21">
        <v>85378607</v>
      </c>
      <c r="N68" s="21"/>
      <c r="O68" s="21"/>
      <c r="P68" s="21"/>
      <c r="Q68" s="21"/>
      <c r="R68" s="21"/>
      <c r="S68" s="21"/>
      <c r="T68" s="21"/>
      <c r="U68" s="21"/>
      <c r="V68" s="21">
        <v>169416924</v>
      </c>
      <c r="W68" s="21">
        <v>157000200</v>
      </c>
      <c r="X68" s="21"/>
      <c r="Y68" s="20"/>
      <c r="Z68" s="23">
        <v>314000000</v>
      </c>
    </row>
    <row r="69" spans="1:26" ht="13.5" hidden="1">
      <c r="A69" s="38" t="s">
        <v>32</v>
      </c>
      <c r="B69" s="19">
        <v>1617726163</v>
      </c>
      <c r="C69" s="19"/>
      <c r="D69" s="20">
        <v>1729600000</v>
      </c>
      <c r="E69" s="21">
        <v>1729600000</v>
      </c>
      <c r="F69" s="21">
        <v>142065930</v>
      </c>
      <c r="G69" s="21">
        <v>180003857</v>
      </c>
      <c r="H69" s="21">
        <v>149560133</v>
      </c>
      <c r="I69" s="21">
        <v>471629920</v>
      </c>
      <c r="J69" s="21">
        <v>127774348</v>
      </c>
      <c r="K69" s="21">
        <v>134592459</v>
      </c>
      <c r="L69" s="21">
        <v>139664711</v>
      </c>
      <c r="M69" s="21">
        <v>402031518</v>
      </c>
      <c r="N69" s="21"/>
      <c r="O69" s="21"/>
      <c r="P69" s="21"/>
      <c r="Q69" s="21"/>
      <c r="R69" s="21"/>
      <c r="S69" s="21"/>
      <c r="T69" s="21"/>
      <c r="U69" s="21"/>
      <c r="V69" s="21">
        <v>873661438</v>
      </c>
      <c r="W69" s="21">
        <v>871082400</v>
      </c>
      <c r="X69" s="21"/>
      <c r="Y69" s="20"/>
      <c r="Z69" s="23">
        <v>1729600000</v>
      </c>
    </row>
    <row r="70" spans="1:26" ht="13.5" hidden="1">
      <c r="A70" s="39" t="s">
        <v>103</v>
      </c>
      <c r="B70" s="19">
        <v>1311518791</v>
      </c>
      <c r="C70" s="19"/>
      <c r="D70" s="20">
        <v>1385000000</v>
      </c>
      <c r="E70" s="21">
        <v>1385000000</v>
      </c>
      <c r="F70" s="21">
        <v>114633069</v>
      </c>
      <c r="G70" s="21">
        <v>146302452</v>
      </c>
      <c r="H70" s="21">
        <v>119232037</v>
      </c>
      <c r="I70" s="21">
        <v>380167558</v>
      </c>
      <c r="J70" s="21">
        <v>96853958</v>
      </c>
      <c r="K70" s="21">
        <v>107853216</v>
      </c>
      <c r="L70" s="21">
        <v>111928309</v>
      </c>
      <c r="M70" s="21">
        <v>316635483</v>
      </c>
      <c r="N70" s="21"/>
      <c r="O70" s="21"/>
      <c r="P70" s="21"/>
      <c r="Q70" s="21"/>
      <c r="R70" s="21"/>
      <c r="S70" s="21"/>
      <c r="T70" s="21"/>
      <c r="U70" s="21"/>
      <c r="V70" s="21">
        <v>696803041</v>
      </c>
      <c r="W70" s="21">
        <v>692500200</v>
      </c>
      <c r="X70" s="21"/>
      <c r="Y70" s="20"/>
      <c r="Z70" s="23">
        <v>1385000000</v>
      </c>
    </row>
    <row r="71" spans="1:26" ht="13.5" hidden="1">
      <c r="A71" s="39" t="s">
        <v>104</v>
      </c>
      <c r="B71" s="19">
        <v>176552078</v>
      </c>
      <c r="C71" s="19"/>
      <c r="D71" s="20">
        <v>204600000</v>
      </c>
      <c r="E71" s="21">
        <v>204600000</v>
      </c>
      <c r="F71" s="21">
        <v>15030043</v>
      </c>
      <c r="G71" s="21">
        <v>21083453</v>
      </c>
      <c r="H71" s="21">
        <v>17596696</v>
      </c>
      <c r="I71" s="21">
        <v>53710192</v>
      </c>
      <c r="J71" s="21">
        <v>18055805</v>
      </c>
      <c r="K71" s="21">
        <v>15355221</v>
      </c>
      <c r="L71" s="21">
        <v>15190339</v>
      </c>
      <c r="M71" s="21">
        <v>48601365</v>
      </c>
      <c r="N71" s="21"/>
      <c r="O71" s="21"/>
      <c r="P71" s="21"/>
      <c r="Q71" s="21"/>
      <c r="R71" s="21"/>
      <c r="S71" s="21"/>
      <c r="T71" s="21"/>
      <c r="U71" s="21"/>
      <c r="V71" s="21">
        <v>102311557</v>
      </c>
      <c r="W71" s="21">
        <v>102300000</v>
      </c>
      <c r="X71" s="21"/>
      <c r="Y71" s="20"/>
      <c r="Z71" s="23">
        <v>204600000</v>
      </c>
    </row>
    <row r="72" spans="1:26" ht="13.5" hidden="1">
      <c r="A72" s="39" t="s">
        <v>105</v>
      </c>
      <c r="B72" s="19">
        <v>71241383</v>
      </c>
      <c r="C72" s="19"/>
      <c r="D72" s="20">
        <v>78000000</v>
      </c>
      <c r="E72" s="21">
        <v>78000000</v>
      </c>
      <c r="F72" s="21">
        <v>6336698</v>
      </c>
      <c r="G72" s="21">
        <v>6706538</v>
      </c>
      <c r="H72" s="21">
        <v>6663375</v>
      </c>
      <c r="I72" s="21">
        <v>19706611</v>
      </c>
      <c r="J72" s="21">
        <v>6545831</v>
      </c>
      <c r="K72" s="21">
        <v>5980861</v>
      </c>
      <c r="L72" s="21">
        <v>6614889</v>
      </c>
      <c r="M72" s="21">
        <v>19141581</v>
      </c>
      <c r="N72" s="21"/>
      <c r="O72" s="21"/>
      <c r="P72" s="21"/>
      <c r="Q72" s="21"/>
      <c r="R72" s="21"/>
      <c r="S72" s="21"/>
      <c r="T72" s="21"/>
      <c r="U72" s="21"/>
      <c r="V72" s="21">
        <v>38848192</v>
      </c>
      <c r="W72" s="21">
        <v>39000000</v>
      </c>
      <c r="X72" s="21"/>
      <c r="Y72" s="20"/>
      <c r="Z72" s="23">
        <v>78000000</v>
      </c>
    </row>
    <row r="73" spans="1:26" ht="13.5" hidden="1">
      <c r="A73" s="39" t="s">
        <v>106</v>
      </c>
      <c r="B73" s="19">
        <v>58413911</v>
      </c>
      <c r="C73" s="19"/>
      <c r="D73" s="20">
        <v>62000000</v>
      </c>
      <c r="E73" s="21">
        <v>62000000</v>
      </c>
      <c r="F73" s="21">
        <v>5313199</v>
      </c>
      <c r="G73" s="21">
        <v>5308189</v>
      </c>
      <c r="H73" s="21">
        <v>5307550</v>
      </c>
      <c r="I73" s="21">
        <v>15928938</v>
      </c>
      <c r="J73" s="21">
        <v>5308898</v>
      </c>
      <c r="K73" s="21">
        <v>4379225</v>
      </c>
      <c r="L73" s="21">
        <v>5128336</v>
      </c>
      <c r="M73" s="21">
        <v>14816459</v>
      </c>
      <c r="N73" s="21"/>
      <c r="O73" s="21"/>
      <c r="P73" s="21"/>
      <c r="Q73" s="21"/>
      <c r="R73" s="21"/>
      <c r="S73" s="21"/>
      <c r="T73" s="21"/>
      <c r="U73" s="21"/>
      <c r="V73" s="21">
        <v>30745397</v>
      </c>
      <c r="W73" s="21">
        <v>31000200</v>
      </c>
      <c r="X73" s="21"/>
      <c r="Y73" s="20"/>
      <c r="Z73" s="23">
        <v>62000000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752921</v>
      </c>
      <c r="G74" s="21">
        <v>603225</v>
      </c>
      <c r="H74" s="21">
        <v>760475</v>
      </c>
      <c r="I74" s="21">
        <v>2116621</v>
      </c>
      <c r="J74" s="21">
        <v>1009856</v>
      </c>
      <c r="K74" s="21">
        <v>1023936</v>
      </c>
      <c r="L74" s="21">
        <v>802838</v>
      </c>
      <c r="M74" s="21">
        <v>2836630</v>
      </c>
      <c r="N74" s="21"/>
      <c r="O74" s="21"/>
      <c r="P74" s="21"/>
      <c r="Q74" s="21"/>
      <c r="R74" s="21"/>
      <c r="S74" s="21"/>
      <c r="T74" s="21"/>
      <c r="U74" s="21"/>
      <c r="V74" s="21">
        <v>4953251</v>
      </c>
      <c r="W74" s="21">
        <v>6282000</v>
      </c>
      <c r="X74" s="21"/>
      <c r="Y74" s="20"/>
      <c r="Z74" s="23"/>
    </row>
    <row r="75" spans="1:26" ht="13.5" hidden="1">
      <c r="A75" s="40" t="s">
        <v>110</v>
      </c>
      <c r="B75" s="28">
        <v>52402</v>
      </c>
      <c r="C75" s="28"/>
      <c r="D75" s="29">
        <v>1542000</v>
      </c>
      <c r="E75" s="30">
        <v>1542000</v>
      </c>
      <c r="F75" s="30">
        <v>113256</v>
      </c>
      <c r="G75" s="30">
        <v>127499</v>
      </c>
      <c r="H75" s="30">
        <v>129539</v>
      </c>
      <c r="I75" s="30">
        <v>370294</v>
      </c>
      <c r="J75" s="30">
        <v>194796</v>
      </c>
      <c r="K75" s="30">
        <v>116327</v>
      </c>
      <c r="L75" s="30">
        <v>82781</v>
      </c>
      <c r="M75" s="30">
        <v>393904</v>
      </c>
      <c r="N75" s="30"/>
      <c r="O75" s="30"/>
      <c r="P75" s="30"/>
      <c r="Q75" s="30"/>
      <c r="R75" s="30"/>
      <c r="S75" s="30"/>
      <c r="T75" s="30"/>
      <c r="U75" s="30"/>
      <c r="V75" s="30">
        <v>764198</v>
      </c>
      <c r="W75" s="30">
        <v>771600</v>
      </c>
      <c r="X75" s="30"/>
      <c r="Y75" s="29"/>
      <c r="Z75" s="31">
        <v>1542000</v>
      </c>
    </row>
    <row r="76" spans="1:26" ht="13.5" hidden="1">
      <c r="A76" s="42" t="s">
        <v>286</v>
      </c>
      <c r="B76" s="32">
        <v>1896027357</v>
      </c>
      <c r="C76" s="32"/>
      <c r="D76" s="33">
        <v>1999053000</v>
      </c>
      <c r="E76" s="34">
        <v>1999053000</v>
      </c>
      <c r="F76" s="34">
        <v>165273000</v>
      </c>
      <c r="G76" s="34">
        <v>193717000</v>
      </c>
      <c r="H76" s="34">
        <v>162294000</v>
      </c>
      <c r="I76" s="34">
        <v>521284000</v>
      </c>
      <c r="J76" s="34">
        <v>178100000</v>
      </c>
      <c r="K76" s="34">
        <v>171441000</v>
      </c>
      <c r="L76" s="34">
        <v>169315000</v>
      </c>
      <c r="M76" s="34">
        <v>518856000</v>
      </c>
      <c r="N76" s="34"/>
      <c r="O76" s="34"/>
      <c r="P76" s="34"/>
      <c r="Q76" s="34"/>
      <c r="R76" s="34"/>
      <c r="S76" s="34"/>
      <c r="T76" s="34"/>
      <c r="U76" s="34"/>
      <c r="V76" s="34">
        <v>1040140000</v>
      </c>
      <c r="W76" s="34">
        <v>999534000</v>
      </c>
      <c r="X76" s="34"/>
      <c r="Y76" s="33"/>
      <c r="Z76" s="35">
        <v>1999053000</v>
      </c>
    </row>
    <row r="77" spans="1:26" ht="13.5" hidden="1">
      <c r="A77" s="37" t="s">
        <v>31</v>
      </c>
      <c r="B77" s="19">
        <v>278248792</v>
      </c>
      <c r="C77" s="19"/>
      <c r="D77" s="20">
        <v>313500000</v>
      </c>
      <c r="E77" s="21">
        <v>313500000</v>
      </c>
      <c r="F77" s="21">
        <v>25541000</v>
      </c>
      <c r="G77" s="21">
        <v>24258000</v>
      </c>
      <c r="H77" s="21">
        <v>26331000</v>
      </c>
      <c r="I77" s="21">
        <v>76130000</v>
      </c>
      <c r="J77" s="21">
        <v>28480000</v>
      </c>
      <c r="K77" s="21">
        <v>25438000</v>
      </c>
      <c r="L77" s="21">
        <v>24810000</v>
      </c>
      <c r="M77" s="21">
        <v>78728000</v>
      </c>
      <c r="N77" s="21"/>
      <c r="O77" s="21"/>
      <c r="P77" s="21"/>
      <c r="Q77" s="21"/>
      <c r="R77" s="21"/>
      <c r="S77" s="21"/>
      <c r="T77" s="21"/>
      <c r="U77" s="21"/>
      <c r="V77" s="21">
        <v>154858000</v>
      </c>
      <c r="W77" s="21">
        <v>156750000</v>
      </c>
      <c r="X77" s="21"/>
      <c r="Y77" s="20"/>
      <c r="Z77" s="23">
        <v>313500000</v>
      </c>
    </row>
    <row r="78" spans="1:26" ht="13.5" hidden="1">
      <c r="A78" s="38" t="s">
        <v>32</v>
      </c>
      <c r="B78" s="19">
        <v>1617726163</v>
      </c>
      <c r="C78" s="19"/>
      <c r="D78" s="20">
        <v>1684011000</v>
      </c>
      <c r="E78" s="21">
        <v>1684011000</v>
      </c>
      <c r="F78" s="21">
        <v>139619000</v>
      </c>
      <c r="G78" s="21">
        <v>169332000</v>
      </c>
      <c r="H78" s="21">
        <v>135834000</v>
      </c>
      <c r="I78" s="21">
        <v>444785000</v>
      </c>
      <c r="J78" s="21">
        <v>149425000</v>
      </c>
      <c r="K78" s="21">
        <v>145887000</v>
      </c>
      <c r="L78" s="21">
        <v>144422000</v>
      </c>
      <c r="M78" s="21">
        <v>439734000</v>
      </c>
      <c r="N78" s="21"/>
      <c r="O78" s="21"/>
      <c r="P78" s="21"/>
      <c r="Q78" s="21"/>
      <c r="R78" s="21"/>
      <c r="S78" s="21"/>
      <c r="T78" s="21"/>
      <c r="U78" s="21"/>
      <c r="V78" s="21">
        <v>884519000</v>
      </c>
      <c r="W78" s="21">
        <v>842010000</v>
      </c>
      <c r="X78" s="21"/>
      <c r="Y78" s="20"/>
      <c r="Z78" s="23">
        <v>1684011000</v>
      </c>
    </row>
    <row r="79" spans="1:26" ht="13.5" hidden="1">
      <c r="A79" s="39" t="s">
        <v>103</v>
      </c>
      <c r="B79" s="19">
        <v>1311518791</v>
      </c>
      <c r="C79" s="19"/>
      <c r="D79" s="20">
        <v>1342375000</v>
      </c>
      <c r="E79" s="21">
        <v>1342375000</v>
      </c>
      <c r="F79" s="21">
        <v>112995000</v>
      </c>
      <c r="G79" s="21">
        <v>142899000</v>
      </c>
      <c r="H79" s="21">
        <v>107559000</v>
      </c>
      <c r="I79" s="21">
        <v>363453000</v>
      </c>
      <c r="J79" s="21">
        <v>116147000</v>
      </c>
      <c r="K79" s="21">
        <v>109627000</v>
      </c>
      <c r="L79" s="21">
        <v>118215000</v>
      </c>
      <c r="M79" s="21">
        <v>343989000</v>
      </c>
      <c r="N79" s="21"/>
      <c r="O79" s="21"/>
      <c r="P79" s="21"/>
      <c r="Q79" s="21"/>
      <c r="R79" s="21"/>
      <c r="S79" s="21"/>
      <c r="T79" s="21"/>
      <c r="U79" s="21"/>
      <c r="V79" s="21">
        <v>707442000</v>
      </c>
      <c r="W79" s="21">
        <v>671190000</v>
      </c>
      <c r="X79" s="21"/>
      <c r="Y79" s="20"/>
      <c r="Z79" s="23">
        <v>1342375000</v>
      </c>
    </row>
    <row r="80" spans="1:26" ht="13.5" hidden="1">
      <c r="A80" s="39" t="s">
        <v>104</v>
      </c>
      <c r="B80" s="19">
        <v>171515804</v>
      </c>
      <c r="C80" s="19"/>
      <c r="D80" s="20">
        <v>196702000</v>
      </c>
      <c r="E80" s="21">
        <v>196702000</v>
      </c>
      <c r="F80" s="21">
        <v>14156000</v>
      </c>
      <c r="G80" s="21">
        <v>14654000</v>
      </c>
      <c r="H80" s="21">
        <v>16772000</v>
      </c>
      <c r="I80" s="21">
        <v>45582000</v>
      </c>
      <c r="J80" s="21">
        <v>18052000</v>
      </c>
      <c r="K80" s="21">
        <v>15789000</v>
      </c>
      <c r="L80" s="21">
        <v>14503000</v>
      </c>
      <c r="M80" s="21">
        <v>48344000</v>
      </c>
      <c r="N80" s="21"/>
      <c r="O80" s="21"/>
      <c r="P80" s="21"/>
      <c r="Q80" s="21"/>
      <c r="R80" s="21"/>
      <c r="S80" s="21"/>
      <c r="T80" s="21"/>
      <c r="U80" s="21"/>
      <c r="V80" s="21">
        <v>93926000</v>
      </c>
      <c r="W80" s="21">
        <v>98352000</v>
      </c>
      <c r="X80" s="21"/>
      <c r="Y80" s="20"/>
      <c r="Z80" s="23">
        <v>196702000</v>
      </c>
    </row>
    <row r="81" spans="1:26" ht="13.5" hidden="1">
      <c r="A81" s="39" t="s">
        <v>105</v>
      </c>
      <c r="B81" s="19">
        <v>71241383</v>
      </c>
      <c r="C81" s="19"/>
      <c r="D81" s="20">
        <v>73685000</v>
      </c>
      <c r="E81" s="21">
        <v>73685000</v>
      </c>
      <c r="F81" s="21">
        <v>6528000</v>
      </c>
      <c r="G81" s="21">
        <v>6142000</v>
      </c>
      <c r="H81" s="21">
        <v>6241000</v>
      </c>
      <c r="I81" s="21">
        <v>18911000</v>
      </c>
      <c r="J81" s="21">
        <v>6369000</v>
      </c>
      <c r="K81" s="21">
        <v>6776000</v>
      </c>
      <c r="L81" s="21">
        <v>6577000</v>
      </c>
      <c r="M81" s="21">
        <v>19722000</v>
      </c>
      <c r="N81" s="21"/>
      <c r="O81" s="21"/>
      <c r="P81" s="21"/>
      <c r="Q81" s="21"/>
      <c r="R81" s="21"/>
      <c r="S81" s="21"/>
      <c r="T81" s="21"/>
      <c r="U81" s="21"/>
      <c r="V81" s="21">
        <v>38633000</v>
      </c>
      <c r="W81" s="21">
        <v>36840000</v>
      </c>
      <c r="X81" s="21"/>
      <c r="Y81" s="20"/>
      <c r="Z81" s="23">
        <v>73685000</v>
      </c>
    </row>
    <row r="82" spans="1:26" ht="13.5" hidden="1">
      <c r="A82" s="39" t="s">
        <v>106</v>
      </c>
      <c r="B82" s="19">
        <v>58413911</v>
      </c>
      <c r="C82" s="19"/>
      <c r="D82" s="20">
        <v>58688000</v>
      </c>
      <c r="E82" s="21">
        <v>58688000</v>
      </c>
      <c r="F82" s="21">
        <v>5030000</v>
      </c>
      <c r="G82" s="21">
        <v>4712000</v>
      </c>
      <c r="H82" s="21">
        <v>4778000</v>
      </c>
      <c r="I82" s="21">
        <v>14520000</v>
      </c>
      <c r="J82" s="21">
        <v>5003000</v>
      </c>
      <c r="K82" s="21">
        <v>4997000</v>
      </c>
      <c r="L82" s="21">
        <v>5022000</v>
      </c>
      <c r="M82" s="21">
        <v>15022000</v>
      </c>
      <c r="N82" s="21"/>
      <c r="O82" s="21"/>
      <c r="P82" s="21"/>
      <c r="Q82" s="21"/>
      <c r="R82" s="21"/>
      <c r="S82" s="21"/>
      <c r="T82" s="21"/>
      <c r="U82" s="21"/>
      <c r="V82" s="21">
        <v>29542000</v>
      </c>
      <c r="W82" s="21">
        <v>29346000</v>
      </c>
      <c r="X82" s="21"/>
      <c r="Y82" s="20"/>
      <c r="Z82" s="23">
        <v>58688000</v>
      </c>
    </row>
    <row r="83" spans="1:26" ht="13.5" hidden="1">
      <c r="A83" s="39" t="s">
        <v>107</v>
      </c>
      <c r="B83" s="19">
        <v>5036274</v>
      </c>
      <c r="C83" s="19"/>
      <c r="D83" s="20">
        <v>12561000</v>
      </c>
      <c r="E83" s="21">
        <v>12561000</v>
      </c>
      <c r="F83" s="21">
        <v>910000</v>
      </c>
      <c r="G83" s="21">
        <v>925000</v>
      </c>
      <c r="H83" s="21">
        <v>484000</v>
      </c>
      <c r="I83" s="21">
        <v>2319000</v>
      </c>
      <c r="J83" s="21">
        <v>3854000</v>
      </c>
      <c r="K83" s="21">
        <v>8698000</v>
      </c>
      <c r="L83" s="21">
        <v>105000</v>
      </c>
      <c r="M83" s="21">
        <v>12657000</v>
      </c>
      <c r="N83" s="21"/>
      <c r="O83" s="21"/>
      <c r="P83" s="21"/>
      <c r="Q83" s="21"/>
      <c r="R83" s="21"/>
      <c r="S83" s="21"/>
      <c r="T83" s="21"/>
      <c r="U83" s="21"/>
      <c r="V83" s="21">
        <v>14976000</v>
      </c>
      <c r="W83" s="21">
        <v>6282000</v>
      </c>
      <c r="X83" s="21"/>
      <c r="Y83" s="20"/>
      <c r="Z83" s="23">
        <v>12561000</v>
      </c>
    </row>
    <row r="84" spans="1:26" ht="13.5" hidden="1">
      <c r="A84" s="40" t="s">
        <v>110</v>
      </c>
      <c r="B84" s="28">
        <v>52402</v>
      </c>
      <c r="C84" s="28"/>
      <c r="D84" s="29">
        <v>1542000</v>
      </c>
      <c r="E84" s="30">
        <v>1542000</v>
      </c>
      <c r="F84" s="30">
        <v>113000</v>
      </c>
      <c r="G84" s="30">
        <v>127000</v>
      </c>
      <c r="H84" s="30">
        <v>129000</v>
      </c>
      <c r="I84" s="30">
        <v>369000</v>
      </c>
      <c r="J84" s="30">
        <v>195000</v>
      </c>
      <c r="K84" s="30">
        <v>116000</v>
      </c>
      <c r="L84" s="30">
        <v>83000</v>
      </c>
      <c r="M84" s="30">
        <v>394000</v>
      </c>
      <c r="N84" s="30"/>
      <c r="O84" s="30"/>
      <c r="P84" s="30"/>
      <c r="Q84" s="30"/>
      <c r="R84" s="30"/>
      <c r="S84" s="30"/>
      <c r="T84" s="30"/>
      <c r="U84" s="30"/>
      <c r="V84" s="30">
        <v>763000</v>
      </c>
      <c r="W84" s="30">
        <v>774000</v>
      </c>
      <c r="X84" s="30"/>
      <c r="Y84" s="29"/>
      <c r="Z84" s="31">
        <v>1542000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228833511</v>
      </c>
      <c r="D5" s="344">
        <f t="shared" si="0"/>
        <v>0</v>
      </c>
      <c r="E5" s="343">
        <f t="shared" si="0"/>
        <v>241367300</v>
      </c>
      <c r="F5" s="345">
        <f t="shared" si="0"/>
        <v>241367300</v>
      </c>
      <c r="G5" s="345">
        <f t="shared" si="0"/>
        <v>5004632</v>
      </c>
      <c r="H5" s="343">
        <f t="shared" si="0"/>
        <v>26764349</v>
      </c>
      <c r="I5" s="343">
        <f t="shared" si="0"/>
        <v>15365007</v>
      </c>
      <c r="J5" s="345">
        <f t="shared" si="0"/>
        <v>47133988</v>
      </c>
      <c r="K5" s="345">
        <f t="shared" si="0"/>
        <v>19748839</v>
      </c>
      <c r="L5" s="343">
        <f t="shared" si="0"/>
        <v>20463327</v>
      </c>
      <c r="M5" s="343">
        <f t="shared" si="0"/>
        <v>27416917</v>
      </c>
      <c r="N5" s="345">
        <f t="shared" si="0"/>
        <v>67629083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114763071</v>
      </c>
      <c r="X5" s="343">
        <f t="shared" si="0"/>
        <v>120683650</v>
      </c>
      <c r="Y5" s="345">
        <f t="shared" si="0"/>
        <v>-5920579</v>
      </c>
      <c r="Z5" s="346">
        <f>+IF(X5&lt;&gt;0,+(Y5/X5)*100,0)</f>
        <v>-4.905866701910325</v>
      </c>
      <c r="AA5" s="347">
        <f>+AA6+AA8+AA11+AA13+AA15</f>
        <v>241367300</v>
      </c>
    </row>
    <row r="6" spans="1:27" ht="13.5">
      <c r="A6" s="348" t="s">
        <v>204</v>
      </c>
      <c r="B6" s="142"/>
      <c r="C6" s="60">
        <f>+C7</f>
        <v>77556976</v>
      </c>
      <c r="D6" s="327">
        <f aca="true" t="shared" si="1" ref="D6:AA6">+D7</f>
        <v>0</v>
      </c>
      <c r="E6" s="60">
        <f t="shared" si="1"/>
        <v>88798600</v>
      </c>
      <c r="F6" s="59">
        <f t="shared" si="1"/>
        <v>88798600</v>
      </c>
      <c r="G6" s="59">
        <f t="shared" si="1"/>
        <v>1944481</v>
      </c>
      <c r="H6" s="60">
        <f t="shared" si="1"/>
        <v>12712655</v>
      </c>
      <c r="I6" s="60">
        <f t="shared" si="1"/>
        <v>5869624</v>
      </c>
      <c r="J6" s="59">
        <f t="shared" si="1"/>
        <v>20526760</v>
      </c>
      <c r="K6" s="59">
        <f t="shared" si="1"/>
        <v>7621706</v>
      </c>
      <c r="L6" s="60">
        <f t="shared" si="1"/>
        <v>9087294</v>
      </c>
      <c r="M6" s="60">
        <f t="shared" si="1"/>
        <v>7373157</v>
      </c>
      <c r="N6" s="59">
        <f t="shared" si="1"/>
        <v>24082157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44608917</v>
      </c>
      <c r="X6" s="60">
        <f t="shared" si="1"/>
        <v>44399300</v>
      </c>
      <c r="Y6" s="59">
        <f t="shared" si="1"/>
        <v>209617</v>
      </c>
      <c r="Z6" s="61">
        <f>+IF(X6&lt;&gt;0,+(Y6/X6)*100,0)</f>
        <v>0.47211780365906664</v>
      </c>
      <c r="AA6" s="62">
        <f t="shared" si="1"/>
        <v>88798600</v>
      </c>
    </row>
    <row r="7" spans="1:27" ht="13.5">
      <c r="A7" s="291" t="s">
        <v>228</v>
      </c>
      <c r="B7" s="142"/>
      <c r="C7" s="60">
        <v>77556976</v>
      </c>
      <c r="D7" s="327"/>
      <c r="E7" s="60">
        <v>88798600</v>
      </c>
      <c r="F7" s="59">
        <v>88798600</v>
      </c>
      <c r="G7" s="59">
        <v>1944481</v>
      </c>
      <c r="H7" s="60">
        <v>12712655</v>
      </c>
      <c r="I7" s="60">
        <v>5869624</v>
      </c>
      <c r="J7" s="59">
        <v>20526760</v>
      </c>
      <c r="K7" s="59">
        <v>7621706</v>
      </c>
      <c r="L7" s="60">
        <v>9087294</v>
      </c>
      <c r="M7" s="60">
        <v>7373157</v>
      </c>
      <c r="N7" s="59">
        <v>24082157</v>
      </c>
      <c r="O7" s="59"/>
      <c r="P7" s="60"/>
      <c r="Q7" s="60"/>
      <c r="R7" s="59"/>
      <c r="S7" s="59"/>
      <c r="T7" s="60"/>
      <c r="U7" s="60"/>
      <c r="V7" s="59"/>
      <c r="W7" s="59">
        <v>44608917</v>
      </c>
      <c r="X7" s="60">
        <v>44399300</v>
      </c>
      <c r="Y7" s="59">
        <v>209617</v>
      </c>
      <c r="Z7" s="61">
        <v>0.47</v>
      </c>
      <c r="AA7" s="62">
        <v>88798600</v>
      </c>
    </row>
    <row r="8" spans="1:27" ht="13.5">
      <c r="A8" s="348" t="s">
        <v>205</v>
      </c>
      <c r="B8" s="142"/>
      <c r="C8" s="60">
        <f aca="true" t="shared" si="2" ref="C8:Y8">SUM(C9:C10)</f>
        <v>60656452</v>
      </c>
      <c r="D8" s="327">
        <f t="shared" si="2"/>
        <v>0</v>
      </c>
      <c r="E8" s="60">
        <f t="shared" si="2"/>
        <v>66048000</v>
      </c>
      <c r="F8" s="59">
        <f t="shared" si="2"/>
        <v>66048000</v>
      </c>
      <c r="G8" s="59">
        <f t="shared" si="2"/>
        <v>1790394</v>
      </c>
      <c r="H8" s="60">
        <f t="shared" si="2"/>
        <v>4404720</v>
      </c>
      <c r="I8" s="60">
        <f t="shared" si="2"/>
        <v>3620237</v>
      </c>
      <c r="J8" s="59">
        <f t="shared" si="2"/>
        <v>9815351</v>
      </c>
      <c r="K8" s="59">
        <f t="shared" si="2"/>
        <v>4055760</v>
      </c>
      <c r="L8" s="60">
        <f t="shared" si="2"/>
        <v>4311646</v>
      </c>
      <c r="M8" s="60">
        <f t="shared" si="2"/>
        <v>4322389</v>
      </c>
      <c r="N8" s="59">
        <f t="shared" si="2"/>
        <v>12689795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22505146</v>
      </c>
      <c r="X8" s="60">
        <f t="shared" si="2"/>
        <v>33024000</v>
      </c>
      <c r="Y8" s="59">
        <f t="shared" si="2"/>
        <v>-10518854</v>
      </c>
      <c r="Z8" s="61">
        <f>+IF(X8&lt;&gt;0,+(Y8/X8)*100,0)</f>
        <v>-31.85214995155039</v>
      </c>
      <c r="AA8" s="62">
        <f>SUM(AA9:AA10)</f>
        <v>66048000</v>
      </c>
    </row>
    <row r="9" spans="1:27" ht="13.5">
      <c r="A9" s="291" t="s">
        <v>229</v>
      </c>
      <c r="B9" s="142"/>
      <c r="C9" s="60">
        <v>47890659</v>
      </c>
      <c r="D9" s="327"/>
      <c r="E9" s="60">
        <v>52205800</v>
      </c>
      <c r="F9" s="59">
        <v>52205800</v>
      </c>
      <c r="G9" s="59">
        <v>1301043</v>
      </c>
      <c r="H9" s="60">
        <v>3717890</v>
      </c>
      <c r="I9" s="60">
        <v>3389883</v>
      </c>
      <c r="J9" s="59">
        <v>8408816</v>
      </c>
      <c r="K9" s="59">
        <v>3899711</v>
      </c>
      <c r="L9" s="60">
        <v>4203289</v>
      </c>
      <c r="M9" s="60">
        <v>4222988</v>
      </c>
      <c r="N9" s="59">
        <v>12325988</v>
      </c>
      <c r="O9" s="59"/>
      <c r="P9" s="60"/>
      <c r="Q9" s="60"/>
      <c r="R9" s="59"/>
      <c r="S9" s="59"/>
      <c r="T9" s="60"/>
      <c r="U9" s="60"/>
      <c r="V9" s="59"/>
      <c r="W9" s="59">
        <v>20734804</v>
      </c>
      <c r="X9" s="60">
        <v>26102900</v>
      </c>
      <c r="Y9" s="59">
        <v>-5368096</v>
      </c>
      <c r="Z9" s="61">
        <v>-20.57</v>
      </c>
      <c r="AA9" s="62">
        <v>52205800</v>
      </c>
    </row>
    <row r="10" spans="1:27" ht="13.5">
      <c r="A10" s="291" t="s">
        <v>230</v>
      </c>
      <c r="B10" s="142"/>
      <c r="C10" s="60">
        <v>12765793</v>
      </c>
      <c r="D10" s="327"/>
      <c r="E10" s="60">
        <v>13842200</v>
      </c>
      <c r="F10" s="59">
        <v>13842200</v>
      </c>
      <c r="G10" s="59">
        <v>489351</v>
      </c>
      <c r="H10" s="60">
        <v>686830</v>
      </c>
      <c r="I10" s="60">
        <v>230354</v>
      </c>
      <c r="J10" s="59">
        <v>1406535</v>
      </c>
      <c r="K10" s="59">
        <v>156049</v>
      </c>
      <c r="L10" s="60">
        <v>108357</v>
      </c>
      <c r="M10" s="60">
        <v>99401</v>
      </c>
      <c r="N10" s="59">
        <v>363807</v>
      </c>
      <c r="O10" s="59"/>
      <c r="P10" s="60"/>
      <c r="Q10" s="60"/>
      <c r="R10" s="59"/>
      <c r="S10" s="59"/>
      <c r="T10" s="60"/>
      <c r="U10" s="60"/>
      <c r="V10" s="59"/>
      <c r="W10" s="59">
        <v>1770342</v>
      </c>
      <c r="X10" s="60">
        <v>6921100</v>
      </c>
      <c r="Y10" s="59">
        <v>-5150758</v>
      </c>
      <c r="Z10" s="61">
        <v>-74.42</v>
      </c>
      <c r="AA10" s="62">
        <v>13842200</v>
      </c>
    </row>
    <row r="11" spans="1:27" ht="13.5">
      <c r="A11" s="348" t="s">
        <v>206</v>
      </c>
      <c r="B11" s="142"/>
      <c r="C11" s="349">
        <f>+C12</f>
        <v>58317931</v>
      </c>
      <c r="D11" s="350">
        <f aca="true" t="shared" si="3" ref="D11:AA11">+D12</f>
        <v>0</v>
      </c>
      <c r="E11" s="349">
        <f t="shared" si="3"/>
        <v>51156250</v>
      </c>
      <c r="F11" s="351">
        <f t="shared" si="3"/>
        <v>51156250</v>
      </c>
      <c r="G11" s="351">
        <f t="shared" si="3"/>
        <v>872705</v>
      </c>
      <c r="H11" s="349">
        <f t="shared" si="3"/>
        <v>6699682</v>
      </c>
      <c r="I11" s="349">
        <f t="shared" si="3"/>
        <v>3724374</v>
      </c>
      <c r="J11" s="351">
        <f t="shared" si="3"/>
        <v>11296761</v>
      </c>
      <c r="K11" s="351">
        <f t="shared" si="3"/>
        <v>5893052</v>
      </c>
      <c r="L11" s="349">
        <f t="shared" si="3"/>
        <v>4685157</v>
      </c>
      <c r="M11" s="349">
        <f t="shared" si="3"/>
        <v>9627621</v>
      </c>
      <c r="N11" s="351">
        <f t="shared" si="3"/>
        <v>20205830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31502591</v>
      </c>
      <c r="X11" s="349">
        <f t="shared" si="3"/>
        <v>25578125</v>
      </c>
      <c r="Y11" s="351">
        <f t="shared" si="3"/>
        <v>5924466</v>
      </c>
      <c r="Z11" s="352">
        <f>+IF(X11&lt;&gt;0,+(Y11/X11)*100,0)</f>
        <v>23.1622372632865</v>
      </c>
      <c r="AA11" s="353">
        <f t="shared" si="3"/>
        <v>51156250</v>
      </c>
    </row>
    <row r="12" spans="1:27" ht="13.5">
      <c r="A12" s="291" t="s">
        <v>231</v>
      </c>
      <c r="B12" s="136"/>
      <c r="C12" s="60">
        <v>58317931</v>
      </c>
      <c r="D12" s="327"/>
      <c r="E12" s="60">
        <v>51156250</v>
      </c>
      <c r="F12" s="59">
        <v>51156250</v>
      </c>
      <c r="G12" s="59">
        <v>872705</v>
      </c>
      <c r="H12" s="60">
        <v>6699682</v>
      </c>
      <c r="I12" s="60">
        <v>3724374</v>
      </c>
      <c r="J12" s="59">
        <v>11296761</v>
      </c>
      <c r="K12" s="59">
        <v>5893052</v>
      </c>
      <c r="L12" s="60">
        <v>4685157</v>
      </c>
      <c r="M12" s="60">
        <v>9627621</v>
      </c>
      <c r="N12" s="59">
        <v>20205830</v>
      </c>
      <c r="O12" s="59"/>
      <c r="P12" s="60"/>
      <c r="Q12" s="60"/>
      <c r="R12" s="59"/>
      <c r="S12" s="59"/>
      <c r="T12" s="60"/>
      <c r="U12" s="60"/>
      <c r="V12" s="59"/>
      <c r="W12" s="59">
        <v>31502591</v>
      </c>
      <c r="X12" s="60">
        <v>25578125</v>
      </c>
      <c r="Y12" s="59">
        <v>5924466</v>
      </c>
      <c r="Z12" s="61">
        <v>23.16</v>
      </c>
      <c r="AA12" s="62">
        <v>51156250</v>
      </c>
    </row>
    <row r="13" spans="1:27" ht="13.5">
      <c r="A13" s="348" t="s">
        <v>207</v>
      </c>
      <c r="B13" s="136"/>
      <c r="C13" s="275">
        <f>+C14</f>
        <v>30944553</v>
      </c>
      <c r="D13" s="328">
        <f aca="true" t="shared" si="4" ref="D13:AA13">+D14</f>
        <v>0</v>
      </c>
      <c r="E13" s="275">
        <f t="shared" si="4"/>
        <v>33743950</v>
      </c>
      <c r="F13" s="329">
        <f t="shared" si="4"/>
        <v>33743950</v>
      </c>
      <c r="G13" s="329">
        <f t="shared" si="4"/>
        <v>385530</v>
      </c>
      <c r="H13" s="275">
        <f t="shared" si="4"/>
        <v>2915596</v>
      </c>
      <c r="I13" s="275">
        <f t="shared" si="4"/>
        <v>1859560</v>
      </c>
      <c r="J13" s="329">
        <f t="shared" si="4"/>
        <v>5160686</v>
      </c>
      <c r="K13" s="329">
        <f t="shared" si="4"/>
        <v>2165396</v>
      </c>
      <c r="L13" s="275">
        <f t="shared" si="4"/>
        <v>2297365</v>
      </c>
      <c r="M13" s="275">
        <f t="shared" si="4"/>
        <v>6045602</v>
      </c>
      <c r="N13" s="329">
        <f t="shared" si="4"/>
        <v>10508363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15669049</v>
      </c>
      <c r="X13" s="275">
        <f t="shared" si="4"/>
        <v>16871975</v>
      </c>
      <c r="Y13" s="329">
        <f t="shared" si="4"/>
        <v>-1202926</v>
      </c>
      <c r="Z13" s="322">
        <f>+IF(X13&lt;&gt;0,+(Y13/X13)*100,0)</f>
        <v>-7.129728440209282</v>
      </c>
      <c r="AA13" s="273">
        <f t="shared" si="4"/>
        <v>33743950</v>
      </c>
    </row>
    <row r="14" spans="1:27" ht="13.5">
      <c r="A14" s="291" t="s">
        <v>232</v>
      </c>
      <c r="B14" s="136"/>
      <c r="C14" s="60">
        <v>30944553</v>
      </c>
      <c r="D14" s="327"/>
      <c r="E14" s="60">
        <v>33743950</v>
      </c>
      <c r="F14" s="59">
        <v>33743950</v>
      </c>
      <c r="G14" s="59">
        <v>385530</v>
      </c>
      <c r="H14" s="60">
        <v>2915596</v>
      </c>
      <c r="I14" s="60">
        <v>1859560</v>
      </c>
      <c r="J14" s="59">
        <v>5160686</v>
      </c>
      <c r="K14" s="59">
        <v>2165396</v>
      </c>
      <c r="L14" s="60">
        <v>2297365</v>
      </c>
      <c r="M14" s="60">
        <v>6045602</v>
      </c>
      <c r="N14" s="59">
        <v>10508363</v>
      </c>
      <c r="O14" s="59"/>
      <c r="P14" s="60"/>
      <c r="Q14" s="60"/>
      <c r="R14" s="59"/>
      <c r="S14" s="59"/>
      <c r="T14" s="60"/>
      <c r="U14" s="60"/>
      <c r="V14" s="59"/>
      <c r="W14" s="59">
        <v>15669049</v>
      </c>
      <c r="X14" s="60">
        <v>16871975</v>
      </c>
      <c r="Y14" s="59">
        <v>-1202926</v>
      </c>
      <c r="Z14" s="61">
        <v>-7.13</v>
      </c>
      <c r="AA14" s="62">
        <v>33743950</v>
      </c>
    </row>
    <row r="15" spans="1:27" ht="13.5">
      <c r="A15" s="348" t="s">
        <v>208</v>
      </c>
      <c r="B15" s="136"/>
      <c r="C15" s="60">
        <f aca="true" t="shared" si="5" ref="C15:Y15">SUM(C16:C20)</f>
        <v>1357599</v>
      </c>
      <c r="D15" s="327">
        <f t="shared" si="5"/>
        <v>0</v>
      </c>
      <c r="E15" s="60">
        <f t="shared" si="5"/>
        <v>1620500</v>
      </c>
      <c r="F15" s="59">
        <f t="shared" si="5"/>
        <v>1620500</v>
      </c>
      <c r="G15" s="59">
        <f t="shared" si="5"/>
        <v>11522</v>
      </c>
      <c r="H15" s="60">
        <f t="shared" si="5"/>
        <v>31696</v>
      </c>
      <c r="I15" s="60">
        <f t="shared" si="5"/>
        <v>291212</v>
      </c>
      <c r="J15" s="59">
        <f t="shared" si="5"/>
        <v>334430</v>
      </c>
      <c r="K15" s="59">
        <f t="shared" si="5"/>
        <v>12925</v>
      </c>
      <c r="L15" s="60">
        <f t="shared" si="5"/>
        <v>81865</v>
      </c>
      <c r="M15" s="60">
        <f t="shared" si="5"/>
        <v>48148</v>
      </c>
      <c r="N15" s="59">
        <f t="shared" si="5"/>
        <v>142938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477368</v>
      </c>
      <c r="X15" s="60">
        <f t="shared" si="5"/>
        <v>810250</v>
      </c>
      <c r="Y15" s="59">
        <f t="shared" si="5"/>
        <v>-332882</v>
      </c>
      <c r="Z15" s="61">
        <f>+IF(X15&lt;&gt;0,+(Y15/X15)*100,0)</f>
        <v>-41.0838630052453</v>
      </c>
      <c r="AA15" s="62">
        <f>SUM(AA16:AA20)</f>
        <v>1620500</v>
      </c>
    </row>
    <row r="16" spans="1:27" ht="13.5">
      <c r="A16" s="291" t="s">
        <v>233</v>
      </c>
      <c r="B16" s="300"/>
      <c r="C16" s="60"/>
      <c r="D16" s="327"/>
      <c r="E16" s="60">
        <v>2500</v>
      </c>
      <c r="F16" s="59">
        <v>2500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1250</v>
      </c>
      <c r="Y16" s="59">
        <v>-1250</v>
      </c>
      <c r="Z16" s="61">
        <v>-100</v>
      </c>
      <c r="AA16" s="62">
        <v>2500</v>
      </c>
    </row>
    <row r="17" spans="1:27" ht="13.5">
      <c r="A17" s="291" t="s">
        <v>234</v>
      </c>
      <c r="B17" s="136"/>
      <c r="C17" s="60">
        <v>900370</v>
      </c>
      <c r="D17" s="327"/>
      <c r="E17" s="60">
        <v>1017300</v>
      </c>
      <c r="F17" s="59">
        <v>1017300</v>
      </c>
      <c r="G17" s="59">
        <v>11522</v>
      </c>
      <c r="H17" s="60">
        <v>14392</v>
      </c>
      <c r="I17" s="60">
        <v>284798</v>
      </c>
      <c r="J17" s="59">
        <v>310712</v>
      </c>
      <c r="K17" s="59"/>
      <c r="L17" s="60">
        <v>68498</v>
      </c>
      <c r="M17" s="60">
        <v>37448</v>
      </c>
      <c r="N17" s="59">
        <v>105946</v>
      </c>
      <c r="O17" s="59"/>
      <c r="P17" s="60"/>
      <c r="Q17" s="60"/>
      <c r="R17" s="59"/>
      <c r="S17" s="59"/>
      <c r="T17" s="60"/>
      <c r="U17" s="60"/>
      <c r="V17" s="59"/>
      <c r="W17" s="59">
        <v>416658</v>
      </c>
      <c r="X17" s="60">
        <v>508650</v>
      </c>
      <c r="Y17" s="59">
        <v>-91992</v>
      </c>
      <c r="Z17" s="61">
        <v>-18.09</v>
      </c>
      <c r="AA17" s="62">
        <v>1017300</v>
      </c>
    </row>
    <row r="18" spans="1:27" ht="13.5">
      <c r="A18" s="291" t="s">
        <v>82</v>
      </c>
      <c r="B18" s="136"/>
      <c r="C18" s="60">
        <v>224532</v>
      </c>
      <c r="D18" s="327"/>
      <c r="E18" s="60">
        <v>600700</v>
      </c>
      <c r="F18" s="59">
        <v>600700</v>
      </c>
      <c r="G18" s="59"/>
      <c r="H18" s="60">
        <v>17304</v>
      </c>
      <c r="I18" s="60">
        <v>6414</v>
      </c>
      <c r="J18" s="59">
        <v>23718</v>
      </c>
      <c r="K18" s="59">
        <v>12925</v>
      </c>
      <c r="L18" s="60">
        <v>13367</v>
      </c>
      <c r="M18" s="60">
        <v>10700</v>
      </c>
      <c r="N18" s="59">
        <v>36992</v>
      </c>
      <c r="O18" s="59"/>
      <c r="P18" s="60"/>
      <c r="Q18" s="60"/>
      <c r="R18" s="59"/>
      <c r="S18" s="59"/>
      <c r="T18" s="60"/>
      <c r="U18" s="60"/>
      <c r="V18" s="59"/>
      <c r="W18" s="59">
        <v>60710</v>
      </c>
      <c r="X18" s="60">
        <v>300350</v>
      </c>
      <c r="Y18" s="59">
        <v>-239640</v>
      </c>
      <c r="Z18" s="61">
        <v>-79.79</v>
      </c>
      <c r="AA18" s="62">
        <v>600700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232697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59950677</v>
      </c>
      <c r="D22" s="331">
        <f t="shared" si="6"/>
        <v>0</v>
      </c>
      <c r="E22" s="330">
        <f t="shared" si="6"/>
        <v>58442800</v>
      </c>
      <c r="F22" s="332">
        <f t="shared" si="6"/>
        <v>58442800</v>
      </c>
      <c r="G22" s="332">
        <f t="shared" si="6"/>
        <v>2221809</v>
      </c>
      <c r="H22" s="330">
        <f t="shared" si="6"/>
        <v>5999707</v>
      </c>
      <c r="I22" s="330">
        <f t="shared" si="6"/>
        <v>3880160</v>
      </c>
      <c r="J22" s="332">
        <f t="shared" si="6"/>
        <v>12101676</v>
      </c>
      <c r="K22" s="332">
        <f t="shared" si="6"/>
        <v>5011074</v>
      </c>
      <c r="L22" s="330">
        <f t="shared" si="6"/>
        <v>6203578</v>
      </c>
      <c r="M22" s="330">
        <f t="shared" si="6"/>
        <v>4709331</v>
      </c>
      <c r="N22" s="332">
        <f t="shared" si="6"/>
        <v>15923983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28025659</v>
      </c>
      <c r="X22" s="330">
        <f t="shared" si="6"/>
        <v>29221400</v>
      </c>
      <c r="Y22" s="332">
        <f t="shared" si="6"/>
        <v>-1195741</v>
      </c>
      <c r="Z22" s="323">
        <f>+IF(X22&lt;&gt;0,+(Y22/X22)*100,0)</f>
        <v>-4.092004489860171</v>
      </c>
      <c r="AA22" s="337">
        <f>SUM(AA23:AA32)</f>
        <v>58442800</v>
      </c>
    </row>
    <row r="23" spans="1:27" ht="13.5">
      <c r="A23" s="348" t="s">
        <v>236</v>
      </c>
      <c r="B23" s="142"/>
      <c r="C23" s="60">
        <v>51350669</v>
      </c>
      <c r="D23" s="327"/>
      <c r="E23" s="60">
        <v>48687100</v>
      </c>
      <c r="F23" s="59">
        <v>48687100</v>
      </c>
      <c r="G23" s="59">
        <v>1975661</v>
      </c>
      <c r="H23" s="60">
        <v>5459451</v>
      </c>
      <c r="I23" s="60">
        <v>3147909</v>
      </c>
      <c r="J23" s="59">
        <v>10583021</v>
      </c>
      <c r="K23" s="59">
        <v>4124022</v>
      </c>
      <c r="L23" s="60">
        <v>4935164</v>
      </c>
      <c r="M23" s="60">
        <v>3904642</v>
      </c>
      <c r="N23" s="59">
        <v>12963828</v>
      </c>
      <c r="O23" s="59"/>
      <c r="P23" s="60"/>
      <c r="Q23" s="60"/>
      <c r="R23" s="59"/>
      <c r="S23" s="59"/>
      <c r="T23" s="60"/>
      <c r="U23" s="60"/>
      <c r="V23" s="59"/>
      <c r="W23" s="59">
        <v>23546849</v>
      </c>
      <c r="X23" s="60">
        <v>24343550</v>
      </c>
      <c r="Y23" s="59">
        <v>-796701</v>
      </c>
      <c r="Z23" s="61">
        <v>-3.27</v>
      </c>
      <c r="AA23" s="62">
        <v>48687100</v>
      </c>
    </row>
    <row r="24" spans="1:27" ht="13.5">
      <c r="A24" s="348" t="s">
        <v>237</v>
      </c>
      <c r="B24" s="142"/>
      <c r="C24" s="60">
        <v>1678275</v>
      </c>
      <c r="D24" s="327"/>
      <c r="E24" s="60">
        <v>1741300</v>
      </c>
      <c r="F24" s="59">
        <v>1741300</v>
      </c>
      <c r="G24" s="59">
        <v>34856</v>
      </c>
      <c r="H24" s="60">
        <v>61601</v>
      </c>
      <c r="I24" s="60">
        <v>41501</v>
      </c>
      <c r="J24" s="59">
        <v>137958</v>
      </c>
      <c r="K24" s="59">
        <v>239293</v>
      </c>
      <c r="L24" s="60">
        <v>240949</v>
      </c>
      <c r="M24" s="60">
        <v>84902</v>
      </c>
      <c r="N24" s="59">
        <v>565144</v>
      </c>
      <c r="O24" s="59"/>
      <c r="P24" s="60"/>
      <c r="Q24" s="60"/>
      <c r="R24" s="59"/>
      <c r="S24" s="59"/>
      <c r="T24" s="60"/>
      <c r="U24" s="60"/>
      <c r="V24" s="59"/>
      <c r="W24" s="59">
        <v>703102</v>
      </c>
      <c r="X24" s="60">
        <v>870650</v>
      </c>
      <c r="Y24" s="59">
        <v>-167548</v>
      </c>
      <c r="Z24" s="61">
        <v>-19.24</v>
      </c>
      <c r="AA24" s="62">
        <v>1741300</v>
      </c>
    </row>
    <row r="25" spans="1:27" ht="13.5">
      <c r="A25" s="348" t="s">
        <v>238</v>
      </c>
      <c r="B25" s="142"/>
      <c r="C25" s="60"/>
      <c r="D25" s="327"/>
      <c r="E25" s="60">
        <v>1965200</v>
      </c>
      <c r="F25" s="59">
        <v>1965200</v>
      </c>
      <c r="G25" s="59">
        <v>44244</v>
      </c>
      <c r="H25" s="60">
        <v>212250</v>
      </c>
      <c r="I25" s="60">
        <v>98627</v>
      </c>
      <c r="J25" s="59">
        <v>355121</v>
      </c>
      <c r="K25" s="59">
        <v>292258</v>
      </c>
      <c r="L25" s="60">
        <v>482249</v>
      </c>
      <c r="M25" s="60">
        <v>299681</v>
      </c>
      <c r="N25" s="59">
        <v>1074188</v>
      </c>
      <c r="O25" s="59"/>
      <c r="P25" s="60"/>
      <c r="Q25" s="60"/>
      <c r="R25" s="59"/>
      <c r="S25" s="59"/>
      <c r="T25" s="60"/>
      <c r="U25" s="60"/>
      <c r="V25" s="59"/>
      <c r="W25" s="59">
        <v>1429309</v>
      </c>
      <c r="X25" s="60">
        <v>982600</v>
      </c>
      <c r="Y25" s="59">
        <v>446709</v>
      </c>
      <c r="Z25" s="61">
        <v>45.46</v>
      </c>
      <c r="AA25" s="62">
        <v>1965200</v>
      </c>
    </row>
    <row r="26" spans="1:27" ht="13.5">
      <c r="A26" s="348" t="s">
        <v>239</v>
      </c>
      <c r="B26" s="302"/>
      <c r="C26" s="349">
        <v>2249317</v>
      </c>
      <c r="D26" s="350"/>
      <c r="E26" s="349">
        <v>773200</v>
      </c>
      <c r="F26" s="351">
        <v>773200</v>
      </c>
      <c r="G26" s="351">
        <v>54350</v>
      </c>
      <c r="H26" s="349">
        <v>52829</v>
      </c>
      <c r="I26" s="349">
        <v>46317</v>
      </c>
      <c r="J26" s="351">
        <v>153496</v>
      </c>
      <c r="K26" s="351">
        <v>67674</v>
      </c>
      <c r="L26" s="349">
        <v>91803</v>
      </c>
      <c r="M26" s="349">
        <v>52529</v>
      </c>
      <c r="N26" s="351">
        <v>212006</v>
      </c>
      <c r="O26" s="351"/>
      <c r="P26" s="349"/>
      <c r="Q26" s="349"/>
      <c r="R26" s="351"/>
      <c r="S26" s="351"/>
      <c r="T26" s="349"/>
      <c r="U26" s="349"/>
      <c r="V26" s="351"/>
      <c r="W26" s="351">
        <v>365502</v>
      </c>
      <c r="X26" s="349">
        <v>386600</v>
      </c>
      <c r="Y26" s="351">
        <v>-21098</v>
      </c>
      <c r="Z26" s="352">
        <v>-5.46</v>
      </c>
      <c r="AA26" s="353">
        <v>773200</v>
      </c>
    </row>
    <row r="27" spans="1:27" ht="13.5">
      <c r="A27" s="348" t="s">
        <v>240</v>
      </c>
      <c r="B27" s="147"/>
      <c r="C27" s="60">
        <v>4576853</v>
      </c>
      <c r="D27" s="327"/>
      <c r="E27" s="60">
        <v>5024300</v>
      </c>
      <c r="F27" s="59">
        <v>5024300</v>
      </c>
      <c r="G27" s="59">
        <v>112698</v>
      </c>
      <c r="H27" s="60">
        <v>211345</v>
      </c>
      <c r="I27" s="60">
        <v>540768</v>
      </c>
      <c r="J27" s="59">
        <v>864811</v>
      </c>
      <c r="K27" s="59">
        <v>264061</v>
      </c>
      <c r="L27" s="60">
        <v>414314</v>
      </c>
      <c r="M27" s="60">
        <v>356561</v>
      </c>
      <c r="N27" s="59">
        <v>1034936</v>
      </c>
      <c r="O27" s="59"/>
      <c r="P27" s="60"/>
      <c r="Q27" s="60"/>
      <c r="R27" s="59"/>
      <c r="S27" s="59"/>
      <c r="T27" s="60"/>
      <c r="U27" s="60"/>
      <c r="V27" s="59"/>
      <c r="W27" s="59">
        <v>1899747</v>
      </c>
      <c r="X27" s="60">
        <v>2512150</v>
      </c>
      <c r="Y27" s="59">
        <v>-612403</v>
      </c>
      <c r="Z27" s="61">
        <v>-24.38</v>
      </c>
      <c r="AA27" s="62">
        <v>5024300</v>
      </c>
    </row>
    <row r="28" spans="1:27" ht="13.5">
      <c r="A28" s="348" t="s">
        <v>241</v>
      </c>
      <c r="B28" s="147"/>
      <c r="C28" s="275">
        <v>63065</v>
      </c>
      <c r="D28" s="328"/>
      <c r="E28" s="275">
        <v>203800</v>
      </c>
      <c r="F28" s="329">
        <v>203800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101900</v>
      </c>
      <c r="Y28" s="329">
        <v>-101900</v>
      </c>
      <c r="Z28" s="322">
        <v>-100</v>
      </c>
      <c r="AA28" s="273">
        <v>203800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>
        <v>32498</v>
      </c>
      <c r="D31" s="327"/>
      <c r="E31" s="60">
        <v>47900</v>
      </c>
      <c r="F31" s="59">
        <v>47900</v>
      </c>
      <c r="G31" s="59"/>
      <c r="H31" s="60">
        <v>2231</v>
      </c>
      <c r="I31" s="60">
        <v>5038</v>
      </c>
      <c r="J31" s="59">
        <v>7269</v>
      </c>
      <c r="K31" s="59">
        <v>23766</v>
      </c>
      <c r="L31" s="60">
        <v>39099</v>
      </c>
      <c r="M31" s="60">
        <v>11016</v>
      </c>
      <c r="N31" s="59">
        <v>73881</v>
      </c>
      <c r="O31" s="59"/>
      <c r="P31" s="60"/>
      <c r="Q31" s="60"/>
      <c r="R31" s="59"/>
      <c r="S31" s="59"/>
      <c r="T31" s="60"/>
      <c r="U31" s="60"/>
      <c r="V31" s="59"/>
      <c r="W31" s="59">
        <v>81150</v>
      </c>
      <c r="X31" s="60">
        <v>23950</v>
      </c>
      <c r="Y31" s="59">
        <v>57200</v>
      </c>
      <c r="Z31" s="61">
        <v>238.83</v>
      </c>
      <c r="AA31" s="62">
        <v>47900</v>
      </c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36627267</v>
      </c>
      <c r="D40" s="331">
        <f t="shared" si="9"/>
        <v>0</v>
      </c>
      <c r="E40" s="330">
        <f t="shared" si="9"/>
        <v>44970300</v>
      </c>
      <c r="F40" s="332">
        <f t="shared" si="9"/>
        <v>44970300</v>
      </c>
      <c r="G40" s="332">
        <f t="shared" si="9"/>
        <v>1044472</v>
      </c>
      <c r="H40" s="330">
        <f t="shared" si="9"/>
        <v>4165905</v>
      </c>
      <c r="I40" s="330">
        <f t="shared" si="9"/>
        <v>3127478</v>
      </c>
      <c r="J40" s="332">
        <f t="shared" si="9"/>
        <v>8337855</v>
      </c>
      <c r="K40" s="332">
        <f t="shared" si="9"/>
        <v>3911849</v>
      </c>
      <c r="L40" s="330">
        <f t="shared" si="9"/>
        <v>3052544</v>
      </c>
      <c r="M40" s="330">
        <f t="shared" si="9"/>
        <v>10275861</v>
      </c>
      <c r="N40" s="332">
        <f t="shared" si="9"/>
        <v>17240254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25578109</v>
      </c>
      <c r="X40" s="330">
        <f t="shared" si="9"/>
        <v>22485150</v>
      </c>
      <c r="Y40" s="332">
        <f t="shared" si="9"/>
        <v>3092959</v>
      </c>
      <c r="Z40" s="323">
        <f>+IF(X40&lt;&gt;0,+(Y40/X40)*100,0)</f>
        <v>13.755563116101072</v>
      </c>
      <c r="AA40" s="337">
        <f>SUM(AA41:AA49)</f>
        <v>44970300</v>
      </c>
    </row>
    <row r="41" spans="1:27" ht="13.5">
      <c r="A41" s="348" t="s">
        <v>247</v>
      </c>
      <c r="B41" s="142"/>
      <c r="C41" s="349">
        <v>16366490</v>
      </c>
      <c r="D41" s="350"/>
      <c r="E41" s="349">
        <v>17201800</v>
      </c>
      <c r="F41" s="351">
        <v>17201800</v>
      </c>
      <c r="G41" s="351">
        <v>407372</v>
      </c>
      <c r="H41" s="349">
        <v>1705581</v>
      </c>
      <c r="I41" s="349">
        <v>1289576</v>
      </c>
      <c r="J41" s="351">
        <v>3402529</v>
      </c>
      <c r="K41" s="351">
        <v>1321589</v>
      </c>
      <c r="L41" s="349">
        <v>1219589</v>
      </c>
      <c r="M41" s="349">
        <v>6557994</v>
      </c>
      <c r="N41" s="351">
        <v>9099172</v>
      </c>
      <c r="O41" s="351"/>
      <c r="P41" s="349"/>
      <c r="Q41" s="349"/>
      <c r="R41" s="351"/>
      <c r="S41" s="351"/>
      <c r="T41" s="349"/>
      <c r="U41" s="349"/>
      <c r="V41" s="351"/>
      <c r="W41" s="351">
        <v>12501701</v>
      </c>
      <c r="X41" s="349">
        <v>8600900</v>
      </c>
      <c r="Y41" s="351">
        <v>3900801</v>
      </c>
      <c r="Z41" s="352">
        <v>45.35</v>
      </c>
      <c r="AA41" s="353">
        <v>17201800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5028757</v>
      </c>
      <c r="D43" s="356"/>
      <c r="E43" s="305">
        <v>5101000</v>
      </c>
      <c r="F43" s="357">
        <v>5101000</v>
      </c>
      <c r="G43" s="357">
        <v>344640</v>
      </c>
      <c r="H43" s="305">
        <v>346265</v>
      </c>
      <c r="I43" s="305">
        <v>378687</v>
      </c>
      <c r="J43" s="357">
        <v>1069592</v>
      </c>
      <c r="K43" s="357">
        <v>377465</v>
      </c>
      <c r="L43" s="305">
        <v>331843</v>
      </c>
      <c r="M43" s="305">
        <v>531629</v>
      </c>
      <c r="N43" s="357">
        <v>1240937</v>
      </c>
      <c r="O43" s="357"/>
      <c r="P43" s="305"/>
      <c r="Q43" s="305"/>
      <c r="R43" s="357"/>
      <c r="S43" s="357"/>
      <c r="T43" s="305"/>
      <c r="U43" s="305"/>
      <c r="V43" s="357"/>
      <c r="W43" s="357">
        <v>2310529</v>
      </c>
      <c r="X43" s="305">
        <v>2550500</v>
      </c>
      <c r="Y43" s="357">
        <v>-239971</v>
      </c>
      <c r="Z43" s="358">
        <v>-9.41</v>
      </c>
      <c r="AA43" s="303">
        <v>5101000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14019985</v>
      </c>
      <c r="D47" s="355"/>
      <c r="E47" s="54">
        <v>22107300</v>
      </c>
      <c r="F47" s="53">
        <v>22107300</v>
      </c>
      <c r="G47" s="53">
        <v>276198</v>
      </c>
      <c r="H47" s="54">
        <v>2038809</v>
      </c>
      <c r="I47" s="54">
        <v>1309048</v>
      </c>
      <c r="J47" s="53">
        <v>3624055</v>
      </c>
      <c r="K47" s="53">
        <v>2024056</v>
      </c>
      <c r="L47" s="54">
        <v>1392910</v>
      </c>
      <c r="M47" s="54">
        <v>3054585</v>
      </c>
      <c r="N47" s="53">
        <v>6471551</v>
      </c>
      <c r="O47" s="53"/>
      <c r="P47" s="54"/>
      <c r="Q47" s="54"/>
      <c r="R47" s="53"/>
      <c r="S47" s="53"/>
      <c r="T47" s="54"/>
      <c r="U47" s="54"/>
      <c r="V47" s="53"/>
      <c r="W47" s="53">
        <v>10095606</v>
      </c>
      <c r="X47" s="54">
        <v>11053650</v>
      </c>
      <c r="Y47" s="53">
        <v>-958044</v>
      </c>
      <c r="Z47" s="94">
        <v>-8.67</v>
      </c>
      <c r="AA47" s="95">
        <v>22107300</v>
      </c>
    </row>
    <row r="48" spans="1:27" ht="13.5">
      <c r="A48" s="348" t="s">
        <v>254</v>
      </c>
      <c r="B48" s="136"/>
      <c r="C48" s="60">
        <v>1212035</v>
      </c>
      <c r="D48" s="355"/>
      <c r="E48" s="54">
        <v>560200</v>
      </c>
      <c r="F48" s="53">
        <v>560200</v>
      </c>
      <c r="G48" s="53">
        <v>16262</v>
      </c>
      <c r="H48" s="54">
        <v>75250</v>
      </c>
      <c r="I48" s="54">
        <v>150167</v>
      </c>
      <c r="J48" s="53">
        <v>241679</v>
      </c>
      <c r="K48" s="53">
        <v>188739</v>
      </c>
      <c r="L48" s="54">
        <v>108202</v>
      </c>
      <c r="M48" s="54">
        <v>131653</v>
      </c>
      <c r="N48" s="53">
        <v>428594</v>
      </c>
      <c r="O48" s="53"/>
      <c r="P48" s="54"/>
      <c r="Q48" s="54"/>
      <c r="R48" s="53"/>
      <c r="S48" s="53"/>
      <c r="T48" s="54"/>
      <c r="U48" s="54"/>
      <c r="V48" s="53"/>
      <c r="W48" s="53">
        <v>670273</v>
      </c>
      <c r="X48" s="54">
        <v>280100</v>
      </c>
      <c r="Y48" s="53">
        <v>390173</v>
      </c>
      <c r="Z48" s="94">
        <v>139.3</v>
      </c>
      <c r="AA48" s="95">
        <v>560200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325411455</v>
      </c>
      <c r="D60" s="333">
        <f t="shared" si="14"/>
        <v>0</v>
      </c>
      <c r="E60" s="219">
        <f t="shared" si="14"/>
        <v>344780400</v>
      </c>
      <c r="F60" s="264">
        <f t="shared" si="14"/>
        <v>344780400</v>
      </c>
      <c r="G60" s="264">
        <f t="shared" si="14"/>
        <v>8270913</v>
      </c>
      <c r="H60" s="219">
        <f t="shared" si="14"/>
        <v>36929961</v>
      </c>
      <c r="I60" s="219">
        <f t="shared" si="14"/>
        <v>22372645</v>
      </c>
      <c r="J60" s="264">
        <f t="shared" si="14"/>
        <v>67573519</v>
      </c>
      <c r="K60" s="264">
        <f t="shared" si="14"/>
        <v>28671762</v>
      </c>
      <c r="L60" s="219">
        <f t="shared" si="14"/>
        <v>29719449</v>
      </c>
      <c r="M60" s="219">
        <f t="shared" si="14"/>
        <v>42402109</v>
      </c>
      <c r="N60" s="264">
        <f t="shared" si="14"/>
        <v>100793320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168366839</v>
      </c>
      <c r="X60" s="219">
        <f t="shared" si="14"/>
        <v>172390200</v>
      </c>
      <c r="Y60" s="264">
        <f t="shared" si="14"/>
        <v>-4023361</v>
      </c>
      <c r="Z60" s="324">
        <f>+IF(X60&lt;&gt;0,+(Y60/X60)*100,0)</f>
        <v>-2.3338687465992844</v>
      </c>
      <c r="AA60" s="232">
        <f>+AA57+AA54+AA51+AA40+AA37+AA34+AA22+AA5</f>
        <v>344780400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353377368</v>
      </c>
      <c r="D5" s="153">
        <f>SUM(D6:D8)</f>
        <v>0</v>
      </c>
      <c r="E5" s="154">
        <f t="shared" si="0"/>
        <v>344316700</v>
      </c>
      <c r="F5" s="100">
        <f t="shared" si="0"/>
        <v>344316700</v>
      </c>
      <c r="G5" s="100">
        <f t="shared" si="0"/>
        <v>26332390</v>
      </c>
      <c r="H5" s="100">
        <f t="shared" si="0"/>
        <v>32336375</v>
      </c>
      <c r="I5" s="100">
        <f t="shared" si="0"/>
        <v>31891469</v>
      </c>
      <c r="J5" s="100">
        <f t="shared" si="0"/>
        <v>90560234</v>
      </c>
      <c r="K5" s="100">
        <f t="shared" si="0"/>
        <v>28982820</v>
      </c>
      <c r="L5" s="100">
        <f t="shared" si="0"/>
        <v>37132222</v>
      </c>
      <c r="M5" s="100">
        <f t="shared" si="0"/>
        <v>30532543</v>
      </c>
      <c r="N5" s="100">
        <f t="shared" si="0"/>
        <v>96647585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187207819</v>
      </c>
      <c r="X5" s="100">
        <f t="shared" si="0"/>
        <v>172157400</v>
      </c>
      <c r="Y5" s="100">
        <f t="shared" si="0"/>
        <v>15050419</v>
      </c>
      <c r="Z5" s="137">
        <f>+IF(X5&lt;&gt;0,+(Y5/X5)*100,0)</f>
        <v>8.742243435367866</v>
      </c>
      <c r="AA5" s="153">
        <f>SUM(AA6:AA8)</f>
        <v>344316700</v>
      </c>
    </row>
    <row r="6" spans="1:27" ht="13.5">
      <c r="A6" s="138" t="s">
        <v>75</v>
      </c>
      <c r="B6" s="136"/>
      <c r="C6" s="155">
        <v>1032846</v>
      </c>
      <c r="D6" s="155"/>
      <c r="E6" s="156">
        <v>165300</v>
      </c>
      <c r="F6" s="60">
        <v>165300</v>
      </c>
      <c r="G6" s="60">
        <v>13900</v>
      </c>
      <c r="H6" s="60">
        <v>13600</v>
      </c>
      <c r="I6" s="60">
        <v>13550</v>
      </c>
      <c r="J6" s="60">
        <v>41050</v>
      </c>
      <c r="K6" s="60">
        <v>13300</v>
      </c>
      <c r="L6" s="60">
        <v>13300</v>
      </c>
      <c r="M6" s="60">
        <v>13250</v>
      </c>
      <c r="N6" s="60">
        <v>39850</v>
      </c>
      <c r="O6" s="60"/>
      <c r="P6" s="60"/>
      <c r="Q6" s="60"/>
      <c r="R6" s="60"/>
      <c r="S6" s="60"/>
      <c r="T6" s="60"/>
      <c r="U6" s="60"/>
      <c r="V6" s="60"/>
      <c r="W6" s="60">
        <v>80900</v>
      </c>
      <c r="X6" s="60">
        <v>82200</v>
      </c>
      <c r="Y6" s="60">
        <v>-1300</v>
      </c>
      <c r="Z6" s="140">
        <v>-1.58</v>
      </c>
      <c r="AA6" s="155">
        <v>165300</v>
      </c>
    </row>
    <row r="7" spans="1:27" ht="13.5">
      <c r="A7" s="138" t="s">
        <v>76</v>
      </c>
      <c r="B7" s="136"/>
      <c r="C7" s="157">
        <v>322143168</v>
      </c>
      <c r="D7" s="157"/>
      <c r="E7" s="158">
        <v>335480400</v>
      </c>
      <c r="F7" s="159">
        <v>335480400</v>
      </c>
      <c r="G7" s="159">
        <v>25820309</v>
      </c>
      <c r="H7" s="159">
        <v>31878166</v>
      </c>
      <c r="I7" s="159">
        <v>31284753</v>
      </c>
      <c r="J7" s="159">
        <v>88983228</v>
      </c>
      <c r="K7" s="159">
        <v>30205012</v>
      </c>
      <c r="L7" s="159">
        <v>34826282</v>
      </c>
      <c r="M7" s="159">
        <v>29641322</v>
      </c>
      <c r="N7" s="159">
        <v>94672616</v>
      </c>
      <c r="O7" s="159"/>
      <c r="P7" s="159"/>
      <c r="Q7" s="159"/>
      <c r="R7" s="159"/>
      <c r="S7" s="159"/>
      <c r="T7" s="159"/>
      <c r="U7" s="159"/>
      <c r="V7" s="159"/>
      <c r="W7" s="159">
        <v>183655844</v>
      </c>
      <c r="X7" s="159">
        <v>167741400</v>
      </c>
      <c r="Y7" s="159">
        <v>15914444</v>
      </c>
      <c r="Z7" s="141">
        <v>9.49</v>
      </c>
      <c r="AA7" s="157">
        <v>335480400</v>
      </c>
    </row>
    <row r="8" spans="1:27" ht="13.5">
      <c r="A8" s="138" t="s">
        <v>77</v>
      </c>
      <c r="B8" s="136"/>
      <c r="C8" s="155">
        <v>30201354</v>
      </c>
      <c r="D8" s="155"/>
      <c r="E8" s="156">
        <v>8671000</v>
      </c>
      <c r="F8" s="60">
        <v>8671000</v>
      </c>
      <c r="G8" s="60">
        <v>498181</v>
      </c>
      <c r="H8" s="60">
        <v>444609</v>
      </c>
      <c r="I8" s="60">
        <v>593166</v>
      </c>
      <c r="J8" s="60">
        <v>1535956</v>
      </c>
      <c r="K8" s="60">
        <v>-1235492</v>
      </c>
      <c r="L8" s="60">
        <v>2292640</v>
      </c>
      <c r="M8" s="60">
        <v>877971</v>
      </c>
      <c r="N8" s="60">
        <v>1935119</v>
      </c>
      <c r="O8" s="60"/>
      <c r="P8" s="60"/>
      <c r="Q8" s="60"/>
      <c r="R8" s="60"/>
      <c r="S8" s="60"/>
      <c r="T8" s="60"/>
      <c r="U8" s="60"/>
      <c r="V8" s="60"/>
      <c r="W8" s="60">
        <v>3471075</v>
      </c>
      <c r="X8" s="60">
        <v>4333800</v>
      </c>
      <c r="Y8" s="60">
        <v>-862725</v>
      </c>
      <c r="Z8" s="140">
        <v>-19.91</v>
      </c>
      <c r="AA8" s="155">
        <v>8671000</v>
      </c>
    </row>
    <row r="9" spans="1:27" ht="13.5">
      <c r="A9" s="135" t="s">
        <v>78</v>
      </c>
      <c r="B9" s="136"/>
      <c r="C9" s="153">
        <f aca="true" t="shared" si="1" ref="C9:Y9">SUM(C10:C14)</f>
        <v>112577432</v>
      </c>
      <c r="D9" s="153">
        <f>SUM(D10:D14)</f>
        <v>0</v>
      </c>
      <c r="E9" s="154">
        <f t="shared" si="1"/>
        <v>42194900</v>
      </c>
      <c r="F9" s="100">
        <f t="shared" si="1"/>
        <v>42194900</v>
      </c>
      <c r="G9" s="100">
        <f t="shared" si="1"/>
        <v>1752810</v>
      </c>
      <c r="H9" s="100">
        <f t="shared" si="1"/>
        <v>3079365</v>
      </c>
      <c r="I9" s="100">
        <f t="shared" si="1"/>
        <v>8701785</v>
      </c>
      <c r="J9" s="100">
        <f t="shared" si="1"/>
        <v>13533960</v>
      </c>
      <c r="K9" s="100">
        <f t="shared" si="1"/>
        <v>1517194</v>
      </c>
      <c r="L9" s="100">
        <f t="shared" si="1"/>
        <v>5459836</v>
      </c>
      <c r="M9" s="100">
        <f t="shared" si="1"/>
        <v>4380199</v>
      </c>
      <c r="N9" s="100">
        <f t="shared" si="1"/>
        <v>11357229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24891189</v>
      </c>
      <c r="X9" s="100">
        <f t="shared" si="1"/>
        <v>21096000</v>
      </c>
      <c r="Y9" s="100">
        <f t="shared" si="1"/>
        <v>3795189</v>
      </c>
      <c r="Z9" s="137">
        <f>+IF(X9&lt;&gt;0,+(Y9/X9)*100,0)</f>
        <v>17.99008816837315</v>
      </c>
      <c r="AA9" s="153">
        <f>SUM(AA10:AA14)</f>
        <v>42194900</v>
      </c>
    </row>
    <row r="10" spans="1:27" ht="13.5">
      <c r="A10" s="138" t="s">
        <v>79</v>
      </c>
      <c r="B10" s="136"/>
      <c r="C10" s="155">
        <v>14979090</v>
      </c>
      <c r="D10" s="155"/>
      <c r="E10" s="156">
        <v>9764500</v>
      </c>
      <c r="F10" s="60">
        <v>9764500</v>
      </c>
      <c r="G10" s="60">
        <v>259968</v>
      </c>
      <c r="H10" s="60">
        <v>253470</v>
      </c>
      <c r="I10" s="60">
        <v>6380444</v>
      </c>
      <c r="J10" s="60">
        <v>6893882</v>
      </c>
      <c r="K10" s="60">
        <v>410733</v>
      </c>
      <c r="L10" s="60">
        <v>215091</v>
      </c>
      <c r="M10" s="60">
        <v>221578</v>
      </c>
      <c r="N10" s="60">
        <v>847402</v>
      </c>
      <c r="O10" s="60"/>
      <c r="P10" s="60"/>
      <c r="Q10" s="60"/>
      <c r="R10" s="60"/>
      <c r="S10" s="60"/>
      <c r="T10" s="60"/>
      <c r="U10" s="60"/>
      <c r="V10" s="60"/>
      <c r="W10" s="60">
        <v>7741284</v>
      </c>
      <c r="X10" s="60">
        <v>4882200</v>
      </c>
      <c r="Y10" s="60">
        <v>2859084</v>
      </c>
      <c r="Z10" s="140">
        <v>58.56</v>
      </c>
      <c r="AA10" s="155">
        <v>9764500</v>
      </c>
    </row>
    <row r="11" spans="1:27" ht="13.5">
      <c r="A11" s="138" t="s">
        <v>80</v>
      </c>
      <c r="B11" s="136"/>
      <c r="C11" s="155">
        <v>8429928</v>
      </c>
      <c r="D11" s="155"/>
      <c r="E11" s="156">
        <v>2310600</v>
      </c>
      <c r="F11" s="60">
        <v>2310600</v>
      </c>
      <c r="G11" s="60">
        <v>524867</v>
      </c>
      <c r="H11" s="60">
        <v>499032</v>
      </c>
      <c r="I11" s="60">
        <v>503291</v>
      </c>
      <c r="J11" s="60">
        <v>1527190</v>
      </c>
      <c r="K11" s="60">
        <v>-579950</v>
      </c>
      <c r="L11" s="60">
        <v>1548047</v>
      </c>
      <c r="M11" s="60">
        <v>463814</v>
      </c>
      <c r="N11" s="60">
        <v>1431911</v>
      </c>
      <c r="O11" s="60"/>
      <c r="P11" s="60"/>
      <c r="Q11" s="60"/>
      <c r="R11" s="60"/>
      <c r="S11" s="60"/>
      <c r="T11" s="60"/>
      <c r="U11" s="60"/>
      <c r="V11" s="60"/>
      <c r="W11" s="60">
        <v>2959101</v>
      </c>
      <c r="X11" s="60">
        <v>1154400</v>
      </c>
      <c r="Y11" s="60">
        <v>1804701</v>
      </c>
      <c r="Z11" s="140">
        <v>156.33</v>
      </c>
      <c r="AA11" s="155">
        <v>2310600</v>
      </c>
    </row>
    <row r="12" spans="1:27" ht="13.5">
      <c r="A12" s="138" t="s">
        <v>81</v>
      </c>
      <c r="B12" s="136"/>
      <c r="C12" s="155">
        <v>62501202</v>
      </c>
      <c r="D12" s="155"/>
      <c r="E12" s="156">
        <v>9727300</v>
      </c>
      <c r="F12" s="60">
        <v>9727300</v>
      </c>
      <c r="G12" s="60">
        <v>885788</v>
      </c>
      <c r="H12" s="60">
        <v>1157943</v>
      </c>
      <c r="I12" s="60">
        <v>993807</v>
      </c>
      <c r="J12" s="60">
        <v>3037538</v>
      </c>
      <c r="K12" s="60">
        <v>980650</v>
      </c>
      <c r="L12" s="60">
        <v>890754</v>
      </c>
      <c r="M12" s="60">
        <v>867353</v>
      </c>
      <c r="N12" s="60">
        <v>2738757</v>
      </c>
      <c r="O12" s="60"/>
      <c r="P12" s="60"/>
      <c r="Q12" s="60"/>
      <c r="R12" s="60"/>
      <c r="S12" s="60"/>
      <c r="T12" s="60"/>
      <c r="U12" s="60"/>
      <c r="V12" s="60"/>
      <c r="W12" s="60">
        <v>5776295</v>
      </c>
      <c r="X12" s="60">
        <v>4863600</v>
      </c>
      <c r="Y12" s="60">
        <v>912695</v>
      </c>
      <c r="Z12" s="140">
        <v>18.77</v>
      </c>
      <c r="AA12" s="155">
        <v>9727300</v>
      </c>
    </row>
    <row r="13" spans="1:27" ht="13.5">
      <c r="A13" s="138" t="s">
        <v>82</v>
      </c>
      <c r="B13" s="136"/>
      <c r="C13" s="155">
        <v>12161227</v>
      </c>
      <c r="D13" s="155"/>
      <c r="E13" s="156">
        <v>8226100</v>
      </c>
      <c r="F13" s="60">
        <v>8226100</v>
      </c>
      <c r="G13" s="60">
        <v>82187</v>
      </c>
      <c r="H13" s="60">
        <v>750537</v>
      </c>
      <c r="I13" s="60">
        <v>824243</v>
      </c>
      <c r="J13" s="60">
        <v>1656967</v>
      </c>
      <c r="K13" s="60">
        <v>705761</v>
      </c>
      <c r="L13" s="60">
        <v>82244</v>
      </c>
      <c r="M13" s="60">
        <v>103472</v>
      </c>
      <c r="N13" s="60">
        <v>891477</v>
      </c>
      <c r="O13" s="60"/>
      <c r="P13" s="60"/>
      <c r="Q13" s="60"/>
      <c r="R13" s="60"/>
      <c r="S13" s="60"/>
      <c r="T13" s="60"/>
      <c r="U13" s="60"/>
      <c r="V13" s="60"/>
      <c r="W13" s="60">
        <v>2548444</v>
      </c>
      <c r="X13" s="60">
        <v>4113000</v>
      </c>
      <c r="Y13" s="60">
        <v>-1564556</v>
      </c>
      <c r="Z13" s="140">
        <v>-38.04</v>
      </c>
      <c r="AA13" s="155">
        <v>8226100</v>
      </c>
    </row>
    <row r="14" spans="1:27" ht="13.5">
      <c r="A14" s="138" t="s">
        <v>83</v>
      </c>
      <c r="B14" s="136"/>
      <c r="C14" s="157">
        <v>14505985</v>
      </c>
      <c r="D14" s="157"/>
      <c r="E14" s="158">
        <v>12166400</v>
      </c>
      <c r="F14" s="159">
        <v>12166400</v>
      </c>
      <c r="G14" s="159"/>
      <c r="H14" s="159">
        <v>418383</v>
      </c>
      <c r="I14" s="159"/>
      <c r="J14" s="159">
        <v>418383</v>
      </c>
      <c r="K14" s="159"/>
      <c r="L14" s="159">
        <v>2723700</v>
      </c>
      <c r="M14" s="159">
        <v>2723982</v>
      </c>
      <c r="N14" s="159">
        <v>5447682</v>
      </c>
      <c r="O14" s="159"/>
      <c r="P14" s="159"/>
      <c r="Q14" s="159"/>
      <c r="R14" s="159"/>
      <c r="S14" s="159"/>
      <c r="T14" s="159"/>
      <c r="U14" s="159"/>
      <c r="V14" s="159"/>
      <c r="W14" s="159">
        <v>5866065</v>
      </c>
      <c r="X14" s="159">
        <v>6082800</v>
      </c>
      <c r="Y14" s="159">
        <v>-216735</v>
      </c>
      <c r="Z14" s="141">
        <v>-3.56</v>
      </c>
      <c r="AA14" s="157">
        <v>12166400</v>
      </c>
    </row>
    <row r="15" spans="1:27" ht="13.5">
      <c r="A15" s="135" t="s">
        <v>84</v>
      </c>
      <c r="B15" s="142"/>
      <c r="C15" s="153">
        <f aca="true" t="shared" si="2" ref="C15:Y15">SUM(C16:C18)</f>
        <v>25754636</v>
      </c>
      <c r="D15" s="153">
        <f>SUM(D16:D18)</f>
        <v>0</v>
      </c>
      <c r="E15" s="154">
        <f t="shared" si="2"/>
        <v>12295300</v>
      </c>
      <c r="F15" s="100">
        <f t="shared" si="2"/>
        <v>12295300</v>
      </c>
      <c r="G15" s="100">
        <f t="shared" si="2"/>
        <v>1059524</v>
      </c>
      <c r="H15" s="100">
        <f t="shared" si="2"/>
        <v>972302</v>
      </c>
      <c r="I15" s="100">
        <f t="shared" si="2"/>
        <v>975502</v>
      </c>
      <c r="J15" s="100">
        <f t="shared" si="2"/>
        <v>3007328</v>
      </c>
      <c r="K15" s="100">
        <f t="shared" si="2"/>
        <v>1258548</v>
      </c>
      <c r="L15" s="100">
        <f t="shared" si="2"/>
        <v>917973</v>
      </c>
      <c r="M15" s="100">
        <f t="shared" si="2"/>
        <v>999919</v>
      </c>
      <c r="N15" s="100">
        <f t="shared" si="2"/>
        <v>3176440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6183768</v>
      </c>
      <c r="X15" s="100">
        <f t="shared" si="2"/>
        <v>6149400</v>
      </c>
      <c r="Y15" s="100">
        <f t="shared" si="2"/>
        <v>34368</v>
      </c>
      <c r="Z15" s="137">
        <f>+IF(X15&lt;&gt;0,+(Y15/X15)*100,0)</f>
        <v>0.5588837935408333</v>
      </c>
      <c r="AA15" s="153">
        <f>SUM(AA16:AA18)</f>
        <v>12295300</v>
      </c>
    </row>
    <row r="16" spans="1:27" ht="13.5">
      <c r="A16" s="138" t="s">
        <v>85</v>
      </c>
      <c r="B16" s="136"/>
      <c r="C16" s="155">
        <v>2271244</v>
      </c>
      <c r="D16" s="155"/>
      <c r="E16" s="156">
        <v>1411800</v>
      </c>
      <c r="F16" s="60">
        <v>1411800</v>
      </c>
      <c r="G16" s="60">
        <v>153649</v>
      </c>
      <c r="H16" s="60">
        <v>115868</v>
      </c>
      <c r="I16" s="60">
        <v>160270</v>
      </c>
      <c r="J16" s="60">
        <v>429787</v>
      </c>
      <c r="K16" s="60">
        <v>204936</v>
      </c>
      <c r="L16" s="60">
        <v>150297</v>
      </c>
      <c r="M16" s="60">
        <v>169059</v>
      </c>
      <c r="N16" s="60">
        <v>524292</v>
      </c>
      <c r="O16" s="60"/>
      <c r="P16" s="60"/>
      <c r="Q16" s="60"/>
      <c r="R16" s="60"/>
      <c r="S16" s="60"/>
      <c r="T16" s="60"/>
      <c r="U16" s="60"/>
      <c r="V16" s="60"/>
      <c r="W16" s="60">
        <v>954079</v>
      </c>
      <c r="X16" s="60">
        <v>707400</v>
      </c>
      <c r="Y16" s="60">
        <v>246679</v>
      </c>
      <c r="Z16" s="140">
        <v>34.87</v>
      </c>
      <c r="AA16" s="155">
        <v>1411800</v>
      </c>
    </row>
    <row r="17" spans="1:27" ht="13.5">
      <c r="A17" s="138" t="s">
        <v>86</v>
      </c>
      <c r="B17" s="136"/>
      <c r="C17" s="155">
        <v>23483392</v>
      </c>
      <c r="D17" s="155"/>
      <c r="E17" s="156">
        <v>10883500</v>
      </c>
      <c r="F17" s="60">
        <v>10883500</v>
      </c>
      <c r="G17" s="60">
        <v>905875</v>
      </c>
      <c r="H17" s="60">
        <v>856434</v>
      </c>
      <c r="I17" s="60">
        <v>815232</v>
      </c>
      <c r="J17" s="60">
        <v>2577541</v>
      </c>
      <c r="K17" s="60">
        <v>1053612</v>
      </c>
      <c r="L17" s="60">
        <v>767676</v>
      </c>
      <c r="M17" s="60">
        <v>830860</v>
      </c>
      <c r="N17" s="60">
        <v>2652148</v>
      </c>
      <c r="O17" s="60"/>
      <c r="P17" s="60"/>
      <c r="Q17" s="60"/>
      <c r="R17" s="60"/>
      <c r="S17" s="60"/>
      <c r="T17" s="60"/>
      <c r="U17" s="60"/>
      <c r="V17" s="60"/>
      <c r="W17" s="60">
        <v>5229689</v>
      </c>
      <c r="X17" s="60">
        <v>5442000</v>
      </c>
      <c r="Y17" s="60">
        <v>-212311</v>
      </c>
      <c r="Z17" s="140">
        <v>-3.9</v>
      </c>
      <c r="AA17" s="155">
        <v>10883500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2002064279</v>
      </c>
      <c r="D19" s="153">
        <f>SUM(D20:D23)</f>
        <v>0</v>
      </c>
      <c r="E19" s="154">
        <f t="shared" si="3"/>
        <v>2090766400</v>
      </c>
      <c r="F19" s="100">
        <f t="shared" si="3"/>
        <v>2090766400</v>
      </c>
      <c r="G19" s="100">
        <f t="shared" si="3"/>
        <v>159176834</v>
      </c>
      <c r="H19" s="100">
        <f t="shared" si="3"/>
        <v>196773718</v>
      </c>
      <c r="I19" s="100">
        <f t="shared" si="3"/>
        <v>166636258</v>
      </c>
      <c r="J19" s="100">
        <f t="shared" si="3"/>
        <v>522586810</v>
      </c>
      <c r="K19" s="100">
        <f t="shared" si="3"/>
        <v>144632507</v>
      </c>
      <c r="L19" s="100">
        <f t="shared" si="3"/>
        <v>164739756</v>
      </c>
      <c r="M19" s="100">
        <f t="shared" si="3"/>
        <v>144161394</v>
      </c>
      <c r="N19" s="100">
        <f t="shared" si="3"/>
        <v>453533657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976120467</v>
      </c>
      <c r="X19" s="100">
        <f t="shared" si="3"/>
        <v>1045383000</v>
      </c>
      <c r="Y19" s="100">
        <f t="shared" si="3"/>
        <v>-69262533</v>
      </c>
      <c r="Z19" s="137">
        <f>+IF(X19&lt;&gt;0,+(Y19/X19)*100,0)</f>
        <v>-6.625565271292913</v>
      </c>
      <c r="AA19" s="153">
        <f>SUM(AA20:AA23)</f>
        <v>2090766400</v>
      </c>
    </row>
    <row r="20" spans="1:27" ht="13.5">
      <c r="A20" s="138" t="s">
        <v>89</v>
      </c>
      <c r="B20" s="136"/>
      <c r="C20" s="155">
        <v>1366435759</v>
      </c>
      <c r="D20" s="155"/>
      <c r="E20" s="156">
        <v>1400658000</v>
      </c>
      <c r="F20" s="60">
        <v>1400658000</v>
      </c>
      <c r="G20" s="60">
        <v>114974402</v>
      </c>
      <c r="H20" s="60">
        <v>146643786</v>
      </c>
      <c r="I20" s="60">
        <v>119573371</v>
      </c>
      <c r="J20" s="60">
        <v>381191559</v>
      </c>
      <c r="K20" s="60">
        <v>97195291</v>
      </c>
      <c r="L20" s="60">
        <v>120795130</v>
      </c>
      <c r="M20" s="60">
        <v>99669642</v>
      </c>
      <c r="N20" s="60">
        <v>317660063</v>
      </c>
      <c r="O20" s="60"/>
      <c r="P20" s="60"/>
      <c r="Q20" s="60"/>
      <c r="R20" s="60"/>
      <c r="S20" s="60"/>
      <c r="T20" s="60"/>
      <c r="U20" s="60"/>
      <c r="V20" s="60"/>
      <c r="W20" s="60">
        <v>698851622</v>
      </c>
      <c r="X20" s="60">
        <v>700329000</v>
      </c>
      <c r="Y20" s="60">
        <v>-1477378</v>
      </c>
      <c r="Z20" s="140">
        <v>-0.21</v>
      </c>
      <c r="AA20" s="155">
        <v>1400658000</v>
      </c>
    </row>
    <row r="21" spans="1:27" ht="13.5">
      <c r="A21" s="138" t="s">
        <v>90</v>
      </c>
      <c r="B21" s="136"/>
      <c r="C21" s="155">
        <v>387260625</v>
      </c>
      <c r="D21" s="155"/>
      <c r="E21" s="156">
        <v>357476050</v>
      </c>
      <c r="F21" s="60">
        <v>357476050</v>
      </c>
      <c r="G21" s="60">
        <v>21647880</v>
      </c>
      <c r="H21" s="60">
        <v>27210711</v>
      </c>
      <c r="I21" s="60">
        <v>24188266</v>
      </c>
      <c r="J21" s="60">
        <v>73046857</v>
      </c>
      <c r="K21" s="60">
        <v>24678702</v>
      </c>
      <c r="L21" s="60">
        <v>22654161</v>
      </c>
      <c r="M21" s="60">
        <v>21844299</v>
      </c>
      <c r="N21" s="60">
        <v>69177162</v>
      </c>
      <c r="O21" s="60"/>
      <c r="P21" s="60"/>
      <c r="Q21" s="60"/>
      <c r="R21" s="60"/>
      <c r="S21" s="60"/>
      <c r="T21" s="60"/>
      <c r="U21" s="60"/>
      <c r="V21" s="60"/>
      <c r="W21" s="60">
        <v>142224019</v>
      </c>
      <c r="X21" s="60">
        <v>178737000</v>
      </c>
      <c r="Y21" s="60">
        <v>-36512981</v>
      </c>
      <c r="Z21" s="140">
        <v>-20.43</v>
      </c>
      <c r="AA21" s="155">
        <v>357476050</v>
      </c>
    </row>
    <row r="22" spans="1:27" ht="13.5">
      <c r="A22" s="138" t="s">
        <v>91</v>
      </c>
      <c r="B22" s="136"/>
      <c r="C22" s="157">
        <v>160331147</v>
      </c>
      <c r="D22" s="157"/>
      <c r="E22" s="158">
        <v>229357350</v>
      </c>
      <c r="F22" s="159">
        <v>229357350</v>
      </c>
      <c r="G22" s="159">
        <v>13827150</v>
      </c>
      <c r="H22" s="159">
        <v>14196989</v>
      </c>
      <c r="I22" s="159">
        <v>14153827</v>
      </c>
      <c r="J22" s="159">
        <v>42177966</v>
      </c>
      <c r="K22" s="159">
        <v>14036283</v>
      </c>
      <c r="L22" s="159">
        <v>13496134</v>
      </c>
      <c r="M22" s="159">
        <v>14105341</v>
      </c>
      <c r="N22" s="159">
        <v>41637758</v>
      </c>
      <c r="O22" s="159"/>
      <c r="P22" s="159"/>
      <c r="Q22" s="159"/>
      <c r="R22" s="159"/>
      <c r="S22" s="159"/>
      <c r="T22" s="159"/>
      <c r="U22" s="159"/>
      <c r="V22" s="159"/>
      <c r="W22" s="159">
        <v>83815724</v>
      </c>
      <c r="X22" s="159">
        <v>114679200</v>
      </c>
      <c r="Y22" s="159">
        <v>-30863476</v>
      </c>
      <c r="Z22" s="141">
        <v>-26.91</v>
      </c>
      <c r="AA22" s="157">
        <v>229357350</v>
      </c>
    </row>
    <row r="23" spans="1:27" ht="13.5">
      <c r="A23" s="138" t="s">
        <v>92</v>
      </c>
      <c r="B23" s="136"/>
      <c r="C23" s="155">
        <v>88036748</v>
      </c>
      <c r="D23" s="155"/>
      <c r="E23" s="156">
        <v>103275000</v>
      </c>
      <c r="F23" s="60">
        <v>103275000</v>
      </c>
      <c r="G23" s="60">
        <v>8727402</v>
      </c>
      <c r="H23" s="60">
        <v>8722232</v>
      </c>
      <c r="I23" s="60">
        <v>8720794</v>
      </c>
      <c r="J23" s="60">
        <v>26170428</v>
      </c>
      <c r="K23" s="60">
        <v>8722231</v>
      </c>
      <c r="L23" s="60">
        <v>7794331</v>
      </c>
      <c r="M23" s="60">
        <v>8542112</v>
      </c>
      <c r="N23" s="60">
        <v>25058674</v>
      </c>
      <c r="O23" s="60"/>
      <c r="P23" s="60"/>
      <c r="Q23" s="60"/>
      <c r="R23" s="60"/>
      <c r="S23" s="60"/>
      <c r="T23" s="60"/>
      <c r="U23" s="60"/>
      <c r="V23" s="60"/>
      <c r="W23" s="60">
        <v>51229102</v>
      </c>
      <c r="X23" s="60">
        <v>51637800</v>
      </c>
      <c r="Y23" s="60">
        <v>-408698</v>
      </c>
      <c r="Z23" s="140">
        <v>-0.79</v>
      </c>
      <c r="AA23" s="155">
        <v>103275000</v>
      </c>
    </row>
    <row r="24" spans="1:27" ht="13.5">
      <c r="A24" s="135" t="s">
        <v>93</v>
      </c>
      <c r="B24" s="142" t="s">
        <v>94</v>
      </c>
      <c r="C24" s="153">
        <v>538473</v>
      </c>
      <c r="D24" s="153"/>
      <c r="E24" s="154">
        <v>441300</v>
      </c>
      <c r="F24" s="100">
        <v>441300</v>
      </c>
      <c r="G24" s="100"/>
      <c r="H24" s="100"/>
      <c r="I24" s="100"/>
      <c r="J24" s="100"/>
      <c r="K24" s="100"/>
      <c r="L24" s="100">
        <v>393468</v>
      </c>
      <c r="M24" s="100">
        <v>151362</v>
      </c>
      <c r="N24" s="100">
        <v>544830</v>
      </c>
      <c r="O24" s="100"/>
      <c r="P24" s="100"/>
      <c r="Q24" s="100"/>
      <c r="R24" s="100"/>
      <c r="S24" s="100"/>
      <c r="T24" s="100"/>
      <c r="U24" s="100"/>
      <c r="V24" s="100"/>
      <c r="W24" s="100">
        <v>544830</v>
      </c>
      <c r="X24" s="100">
        <v>220200</v>
      </c>
      <c r="Y24" s="100">
        <v>324630</v>
      </c>
      <c r="Z24" s="137">
        <v>147.43</v>
      </c>
      <c r="AA24" s="153">
        <v>441300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2494312188</v>
      </c>
      <c r="D25" s="168">
        <f>+D5+D9+D15+D19+D24</f>
        <v>0</v>
      </c>
      <c r="E25" s="169">
        <f t="shared" si="4"/>
        <v>2490014600</v>
      </c>
      <c r="F25" s="73">
        <f t="shared" si="4"/>
        <v>2490014600</v>
      </c>
      <c r="G25" s="73">
        <f t="shared" si="4"/>
        <v>188321558</v>
      </c>
      <c r="H25" s="73">
        <f t="shared" si="4"/>
        <v>233161760</v>
      </c>
      <c r="I25" s="73">
        <f t="shared" si="4"/>
        <v>208205014</v>
      </c>
      <c r="J25" s="73">
        <f t="shared" si="4"/>
        <v>629688332</v>
      </c>
      <c r="K25" s="73">
        <f t="shared" si="4"/>
        <v>176391069</v>
      </c>
      <c r="L25" s="73">
        <f t="shared" si="4"/>
        <v>208643255</v>
      </c>
      <c r="M25" s="73">
        <f t="shared" si="4"/>
        <v>180225417</v>
      </c>
      <c r="N25" s="73">
        <f t="shared" si="4"/>
        <v>565259741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1194948073</v>
      </c>
      <c r="X25" s="73">
        <f t="shared" si="4"/>
        <v>1245006000</v>
      </c>
      <c r="Y25" s="73">
        <f t="shared" si="4"/>
        <v>-50057927</v>
      </c>
      <c r="Z25" s="170">
        <f>+IF(X25&lt;&gt;0,+(Y25/X25)*100,0)</f>
        <v>-4.020697651256299</v>
      </c>
      <c r="AA25" s="168">
        <f>+AA5+AA9+AA15+AA19+AA24</f>
        <v>2490014600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305947225</v>
      </c>
      <c r="D28" s="153">
        <f>SUM(D29:D31)</f>
        <v>0</v>
      </c>
      <c r="E28" s="154">
        <f t="shared" si="5"/>
        <v>62069000</v>
      </c>
      <c r="F28" s="100">
        <f t="shared" si="5"/>
        <v>62069000</v>
      </c>
      <c r="G28" s="100">
        <f t="shared" si="5"/>
        <v>4453915</v>
      </c>
      <c r="H28" s="100">
        <f t="shared" si="5"/>
        <v>5315535</v>
      </c>
      <c r="I28" s="100">
        <f t="shared" si="5"/>
        <v>1084031</v>
      </c>
      <c r="J28" s="100">
        <f t="shared" si="5"/>
        <v>10853481</v>
      </c>
      <c r="K28" s="100">
        <f t="shared" si="5"/>
        <v>3151272</v>
      </c>
      <c r="L28" s="100">
        <f t="shared" si="5"/>
        <v>341197</v>
      </c>
      <c r="M28" s="100">
        <f t="shared" si="5"/>
        <v>3322992</v>
      </c>
      <c r="N28" s="100">
        <f t="shared" si="5"/>
        <v>6815461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17668942</v>
      </c>
      <c r="X28" s="100">
        <f t="shared" si="5"/>
        <v>31037400</v>
      </c>
      <c r="Y28" s="100">
        <f t="shared" si="5"/>
        <v>-13368458</v>
      </c>
      <c r="Z28" s="137">
        <f>+IF(X28&lt;&gt;0,+(Y28/X28)*100,0)</f>
        <v>-43.07209366763969</v>
      </c>
      <c r="AA28" s="153">
        <f>SUM(AA29:AA31)</f>
        <v>62069000</v>
      </c>
    </row>
    <row r="29" spans="1:27" ht="13.5">
      <c r="A29" s="138" t="s">
        <v>75</v>
      </c>
      <c r="B29" s="136"/>
      <c r="C29" s="155">
        <v>75935561</v>
      </c>
      <c r="D29" s="155"/>
      <c r="E29" s="156">
        <v>414200</v>
      </c>
      <c r="F29" s="60">
        <v>414200</v>
      </c>
      <c r="G29" s="60">
        <v>3343277</v>
      </c>
      <c r="H29" s="60">
        <v>2357989</v>
      </c>
      <c r="I29" s="60">
        <v>-874503</v>
      </c>
      <c r="J29" s="60">
        <v>4826763</v>
      </c>
      <c r="K29" s="60">
        <v>-404387</v>
      </c>
      <c r="L29" s="60">
        <v>-1061842</v>
      </c>
      <c r="M29" s="60">
        <v>406255</v>
      </c>
      <c r="N29" s="60">
        <v>-1059974</v>
      </c>
      <c r="O29" s="60"/>
      <c r="P29" s="60"/>
      <c r="Q29" s="60"/>
      <c r="R29" s="60"/>
      <c r="S29" s="60"/>
      <c r="T29" s="60"/>
      <c r="U29" s="60"/>
      <c r="V29" s="60"/>
      <c r="W29" s="60">
        <v>3766789</v>
      </c>
      <c r="X29" s="60">
        <v>205800</v>
      </c>
      <c r="Y29" s="60">
        <v>3560989</v>
      </c>
      <c r="Z29" s="140">
        <v>1730.32</v>
      </c>
      <c r="AA29" s="155">
        <v>414200</v>
      </c>
    </row>
    <row r="30" spans="1:27" ht="13.5">
      <c r="A30" s="138" t="s">
        <v>76</v>
      </c>
      <c r="B30" s="136"/>
      <c r="C30" s="157">
        <v>72793835</v>
      </c>
      <c r="D30" s="157"/>
      <c r="E30" s="158">
        <v>1348600</v>
      </c>
      <c r="F30" s="159">
        <v>1348600</v>
      </c>
      <c r="G30" s="159">
        <v>-2267966</v>
      </c>
      <c r="H30" s="159">
        <v>59479</v>
      </c>
      <c r="I30" s="159">
        <v>-708245</v>
      </c>
      <c r="J30" s="159">
        <v>-2916732</v>
      </c>
      <c r="K30" s="159">
        <v>-276774</v>
      </c>
      <c r="L30" s="159">
        <v>-15185</v>
      </c>
      <c r="M30" s="159">
        <v>-379556</v>
      </c>
      <c r="N30" s="159">
        <v>-671515</v>
      </c>
      <c r="O30" s="159"/>
      <c r="P30" s="159"/>
      <c r="Q30" s="159"/>
      <c r="R30" s="159"/>
      <c r="S30" s="159"/>
      <c r="T30" s="159"/>
      <c r="U30" s="159"/>
      <c r="V30" s="159"/>
      <c r="W30" s="159">
        <v>-3588247</v>
      </c>
      <c r="X30" s="159">
        <v>672600</v>
      </c>
      <c r="Y30" s="159">
        <v>-4260847</v>
      </c>
      <c r="Z30" s="141">
        <v>-633.49</v>
      </c>
      <c r="AA30" s="157">
        <v>1348600</v>
      </c>
    </row>
    <row r="31" spans="1:27" ht="13.5">
      <c r="A31" s="138" t="s">
        <v>77</v>
      </c>
      <c r="B31" s="136"/>
      <c r="C31" s="155">
        <v>157217829</v>
      </c>
      <c r="D31" s="155"/>
      <c r="E31" s="156">
        <v>60306200</v>
      </c>
      <c r="F31" s="60">
        <v>60306200</v>
      </c>
      <c r="G31" s="60">
        <v>3378604</v>
      </c>
      <c r="H31" s="60">
        <v>2898067</v>
      </c>
      <c r="I31" s="60">
        <v>2666779</v>
      </c>
      <c r="J31" s="60">
        <v>8943450</v>
      </c>
      <c r="K31" s="60">
        <v>3832433</v>
      </c>
      <c r="L31" s="60">
        <v>1418224</v>
      </c>
      <c r="M31" s="60">
        <v>3296293</v>
      </c>
      <c r="N31" s="60">
        <v>8546950</v>
      </c>
      <c r="O31" s="60"/>
      <c r="P31" s="60"/>
      <c r="Q31" s="60"/>
      <c r="R31" s="60"/>
      <c r="S31" s="60"/>
      <c r="T31" s="60"/>
      <c r="U31" s="60"/>
      <c r="V31" s="60"/>
      <c r="W31" s="60">
        <v>17490400</v>
      </c>
      <c r="X31" s="60">
        <v>30159000</v>
      </c>
      <c r="Y31" s="60">
        <v>-12668600</v>
      </c>
      <c r="Z31" s="140">
        <v>-42.01</v>
      </c>
      <c r="AA31" s="155">
        <v>60306200</v>
      </c>
    </row>
    <row r="32" spans="1:27" ht="13.5">
      <c r="A32" s="135" t="s">
        <v>78</v>
      </c>
      <c r="B32" s="136"/>
      <c r="C32" s="153">
        <f aca="true" t="shared" si="6" ref="C32:Y32">SUM(C33:C37)</f>
        <v>274724226</v>
      </c>
      <c r="D32" s="153">
        <f>SUM(D33:D37)</f>
        <v>0</v>
      </c>
      <c r="E32" s="154">
        <f t="shared" si="6"/>
        <v>328526942</v>
      </c>
      <c r="F32" s="100">
        <f t="shared" si="6"/>
        <v>328526942</v>
      </c>
      <c r="G32" s="100">
        <f t="shared" si="6"/>
        <v>23924775</v>
      </c>
      <c r="H32" s="100">
        <f t="shared" si="6"/>
        <v>26231536</v>
      </c>
      <c r="I32" s="100">
        <f t="shared" si="6"/>
        <v>27575526</v>
      </c>
      <c r="J32" s="100">
        <f t="shared" si="6"/>
        <v>77731837</v>
      </c>
      <c r="K32" s="100">
        <f t="shared" si="6"/>
        <v>24861299</v>
      </c>
      <c r="L32" s="100">
        <f t="shared" si="6"/>
        <v>27258167</v>
      </c>
      <c r="M32" s="100">
        <f t="shared" si="6"/>
        <v>28235719</v>
      </c>
      <c r="N32" s="100">
        <f t="shared" si="6"/>
        <v>80355185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158087022</v>
      </c>
      <c r="X32" s="100">
        <f t="shared" si="6"/>
        <v>164275200</v>
      </c>
      <c r="Y32" s="100">
        <f t="shared" si="6"/>
        <v>-6188178</v>
      </c>
      <c r="Z32" s="137">
        <f>+IF(X32&lt;&gt;0,+(Y32/X32)*100,0)</f>
        <v>-3.766958128798504</v>
      </c>
      <c r="AA32" s="153">
        <f>SUM(AA33:AA37)</f>
        <v>328526942</v>
      </c>
    </row>
    <row r="33" spans="1:27" ht="13.5">
      <c r="A33" s="138" t="s">
        <v>79</v>
      </c>
      <c r="B33" s="136"/>
      <c r="C33" s="155">
        <v>46651548</v>
      </c>
      <c r="D33" s="155"/>
      <c r="E33" s="156">
        <v>49704564</v>
      </c>
      <c r="F33" s="60">
        <v>49704564</v>
      </c>
      <c r="G33" s="60">
        <v>3434338</v>
      </c>
      <c r="H33" s="60">
        <v>4041438</v>
      </c>
      <c r="I33" s="60">
        <v>3932672</v>
      </c>
      <c r="J33" s="60">
        <v>11408448</v>
      </c>
      <c r="K33" s="60">
        <v>3937843</v>
      </c>
      <c r="L33" s="60">
        <v>4429029</v>
      </c>
      <c r="M33" s="60">
        <v>4726685</v>
      </c>
      <c r="N33" s="60">
        <v>13093557</v>
      </c>
      <c r="O33" s="60"/>
      <c r="P33" s="60"/>
      <c r="Q33" s="60"/>
      <c r="R33" s="60"/>
      <c r="S33" s="60"/>
      <c r="T33" s="60"/>
      <c r="U33" s="60"/>
      <c r="V33" s="60"/>
      <c r="W33" s="60">
        <v>24502005</v>
      </c>
      <c r="X33" s="60">
        <v>24855600</v>
      </c>
      <c r="Y33" s="60">
        <v>-353595</v>
      </c>
      <c r="Z33" s="140">
        <v>-1.42</v>
      </c>
      <c r="AA33" s="155">
        <v>49704564</v>
      </c>
    </row>
    <row r="34" spans="1:27" ht="13.5">
      <c r="A34" s="138" t="s">
        <v>80</v>
      </c>
      <c r="B34" s="136"/>
      <c r="C34" s="155">
        <v>82422126</v>
      </c>
      <c r="D34" s="155"/>
      <c r="E34" s="156">
        <v>117103688</v>
      </c>
      <c r="F34" s="60">
        <v>117103688</v>
      </c>
      <c r="G34" s="60">
        <v>8573091</v>
      </c>
      <c r="H34" s="60">
        <v>9057868</v>
      </c>
      <c r="I34" s="60">
        <v>9555363</v>
      </c>
      <c r="J34" s="60">
        <v>27186322</v>
      </c>
      <c r="K34" s="60">
        <v>9802130</v>
      </c>
      <c r="L34" s="60">
        <v>9679056</v>
      </c>
      <c r="M34" s="60">
        <v>10903665</v>
      </c>
      <c r="N34" s="60">
        <v>30384851</v>
      </c>
      <c r="O34" s="60"/>
      <c r="P34" s="60"/>
      <c r="Q34" s="60"/>
      <c r="R34" s="60"/>
      <c r="S34" s="60"/>
      <c r="T34" s="60"/>
      <c r="U34" s="60"/>
      <c r="V34" s="60"/>
      <c r="W34" s="60">
        <v>57571173</v>
      </c>
      <c r="X34" s="60">
        <v>58557600</v>
      </c>
      <c r="Y34" s="60">
        <v>-986427</v>
      </c>
      <c r="Z34" s="140">
        <v>-1.68</v>
      </c>
      <c r="AA34" s="155">
        <v>117103688</v>
      </c>
    </row>
    <row r="35" spans="1:27" ht="13.5">
      <c r="A35" s="138" t="s">
        <v>81</v>
      </c>
      <c r="B35" s="136"/>
      <c r="C35" s="155">
        <v>115108490</v>
      </c>
      <c r="D35" s="155"/>
      <c r="E35" s="156">
        <v>113527700</v>
      </c>
      <c r="F35" s="60">
        <v>113527700</v>
      </c>
      <c r="G35" s="60">
        <v>8147080</v>
      </c>
      <c r="H35" s="60">
        <v>9237375</v>
      </c>
      <c r="I35" s="60">
        <v>10502506</v>
      </c>
      <c r="J35" s="60">
        <v>27886961</v>
      </c>
      <c r="K35" s="60">
        <v>7594247</v>
      </c>
      <c r="L35" s="60">
        <v>9432809</v>
      </c>
      <c r="M35" s="60">
        <v>8973338</v>
      </c>
      <c r="N35" s="60">
        <v>26000394</v>
      </c>
      <c r="O35" s="60"/>
      <c r="P35" s="60"/>
      <c r="Q35" s="60"/>
      <c r="R35" s="60"/>
      <c r="S35" s="60"/>
      <c r="T35" s="60"/>
      <c r="U35" s="60"/>
      <c r="V35" s="60"/>
      <c r="W35" s="60">
        <v>53887355</v>
      </c>
      <c r="X35" s="60">
        <v>56766600</v>
      </c>
      <c r="Y35" s="60">
        <v>-2879245</v>
      </c>
      <c r="Z35" s="140">
        <v>-5.07</v>
      </c>
      <c r="AA35" s="155">
        <v>113527700</v>
      </c>
    </row>
    <row r="36" spans="1:27" ht="13.5">
      <c r="A36" s="138" t="s">
        <v>82</v>
      </c>
      <c r="B36" s="136"/>
      <c r="C36" s="155">
        <v>6255728</v>
      </c>
      <c r="D36" s="155"/>
      <c r="E36" s="156">
        <v>15312900</v>
      </c>
      <c r="F36" s="60">
        <v>15312900</v>
      </c>
      <c r="G36" s="60">
        <v>1103101</v>
      </c>
      <c r="H36" s="60">
        <v>1176979</v>
      </c>
      <c r="I36" s="60">
        <v>1166740</v>
      </c>
      <c r="J36" s="60">
        <v>3446820</v>
      </c>
      <c r="K36" s="60">
        <v>1172065</v>
      </c>
      <c r="L36" s="60">
        <v>1098258</v>
      </c>
      <c r="M36" s="60">
        <v>1074129</v>
      </c>
      <c r="N36" s="60">
        <v>3344452</v>
      </c>
      <c r="O36" s="60"/>
      <c r="P36" s="60"/>
      <c r="Q36" s="60"/>
      <c r="R36" s="60"/>
      <c r="S36" s="60"/>
      <c r="T36" s="60"/>
      <c r="U36" s="60"/>
      <c r="V36" s="60"/>
      <c r="W36" s="60">
        <v>6791272</v>
      </c>
      <c r="X36" s="60">
        <v>7656600</v>
      </c>
      <c r="Y36" s="60">
        <v>-865328</v>
      </c>
      <c r="Z36" s="140">
        <v>-11.3</v>
      </c>
      <c r="AA36" s="155">
        <v>15312900</v>
      </c>
    </row>
    <row r="37" spans="1:27" ht="13.5">
      <c r="A37" s="138" t="s">
        <v>83</v>
      </c>
      <c r="B37" s="136"/>
      <c r="C37" s="157">
        <v>24286334</v>
      </c>
      <c r="D37" s="157"/>
      <c r="E37" s="158">
        <v>32878090</v>
      </c>
      <c r="F37" s="159">
        <v>32878090</v>
      </c>
      <c r="G37" s="159">
        <v>2667165</v>
      </c>
      <c r="H37" s="159">
        <v>2717876</v>
      </c>
      <c r="I37" s="159">
        <v>2418245</v>
      </c>
      <c r="J37" s="159">
        <v>7803286</v>
      </c>
      <c r="K37" s="159">
        <v>2355014</v>
      </c>
      <c r="L37" s="159">
        <v>2619015</v>
      </c>
      <c r="M37" s="159">
        <v>2557902</v>
      </c>
      <c r="N37" s="159">
        <v>7531931</v>
      </c>
      <c r="O37" s="159"/>
      <c r="P37" s="159"/>
      <c r="Q37" s="159"/>
      <c r="R37" s="159"/>
      <c r="S37" s="159"/>
      <c r="T37" s="159"/>
      <c r="U37" s="159"/>
      <c r="V37" s="159"/>
      <c r="W37" s="159">
        <v>15335217</v>
      </c>
      <c r="X37" s="159">
        <v>16438800</v>
      </c>
      <c r="Y37" s="159">
        <v>-1103583</v>
      </c>
      <c r="Z37" s="141">
        <v>-6.71</v>
      </c>
      <c r="AA37" s="157">
        <v>32878090</v>
      </c>
    </row>
    <row r="38" spans="1:27" ht="13.5">
      <c r="A38" s="135" t="s">
        <v>84</v>
      </c>
      <c r="B38" s="142"/>
      <c r="C38" s="153">
        <f aca="true" t="shared" si="7" ref="C38:Y38">SUM(C39:C41)</f>
        <v>197831750</v>
      </c>
      <c r="D38" s="153">
        <f>SUM(D39:D41)</f>
        <v>0</v>
      </c>
      <c r="E38" s="154">
        <f t="shared" si="7"/>
        <v>210138686</v>
      </c>
      <c r="F38" s="100">
        <f t="shared" si="7"/>
        <v>210138686</v>
      </c>
      <c r="G38" s="100">
        <f t="shared" si="7"/>
        <v>19283298</v>
      </c>
      <c r="H38" s="100">
        <f t="shared" si="7"/>
        <v>29389926</v>
      </c>
      <c r="I38" s="100">
        <f t="shared" si="7"/>
        <v>23497153</v>
      </c>
      <c r="J38" s="100">
        <f t="shared" si="7"/>
        <v>72170377</v>
      </c>
      <c r="K38" s="100">
        <f t="shared" si="7"/>
        <v>25593799</v>
      </c>
      <c r="L38" s="100">
        <f t="shared" si="7"/>
        <v>15868364</v>
      </c>
      <c r="M38" s="100">
        <f t="shared" si="7"/>
        <v>19942853</v>
      </c>
      <c r="N38" s="100">
        <f t="shared" si="7"/>
        <v>61405016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133575393</v>
      </c>
      <c r="X38" s="100">
        <f t="shared" si="7"/>
        <v>105073200</v>
      </c>
      <c r="Y38" s="100">
        <f t="shared" si="7"/>
        <v>28502193</v>
      </c>
      <c r="Z38" s="137">
        <f>+IF(X38&lt;&gt;0,+(Y38/X38)*100,0)</f>
        <v>27.12603499274791</v>
      </c>
      <c r="AA38" s="153">
        <f>SUM(AA39:AA41)</f>
        <v>210138686</v>
      </c>
    </row>
    <row r="39" spans="1:27" ht="13.5">
      <c r="A39" s="138" t="s">
        <v>85</v>
      </c>
      <c r="B39" s="136"/>
      <c r="C39" s="155">
        <v>27667021</v>
      </c>
      <c r="D39" s="155"/>
      <c r="E39" s="156">
        <v>38151300</v>
      </c>
      <c r="F39" s="60">
        <v>38151300</v>
      </c>
      <c r="G39" s="60">
        <v>4811604</v>
      </c>
      <c r="H39" s="60">
        <v>2925273</v>
      </c>
      <c r="I39" s="60">
        <v>3085017</v>
      </c>
      <c r="J39" s="60">
        <v>10821894</v>
      </c>
      <c r="K39" s="60">
        <v>1797296</v>
      </c>
      <c r="L39" s="60">
        <v>3021098</v>
      </c>
      <c r="M39" s="60">
        <v>1885083</v>
      </c>
      <c r="N39" s="60">
        <v>6703477</v>
      </c>
      <c r="O39" s="60"/>
      <c r="P39" s="60"/>
      <c r="Q39" s="60"/>
      <c r="R39" s="60"/>
      <c r="S39" s="60"/>
      <c r="T39" s="60"/>
      <c r="U39" s="60"/>
      <c r="V39" s="60"/>
      <c r="W39" s="60">
        <v>17525371</v>
      </c>
      <c r="X39" s="60">
        <v>19077600</v>
      </c>
      <c r="Y39" s="60">
        <v>-1552229</v>
      </c>
      <c r="Z39" s="140">
        <v>-8.14</v>
      </c>
      <c r="AA39" s="155">
        <v>38151300</v>
      </c>
    </row>
    <row r="40" spans="1:27" ht="13.5">
      <c r="A40" s="138" t="s">
        <v>86</v>
      </c>
      <c r="B40" s="136"/>
      <c r="C40" s="155">
        <v>169839939</v>
      </c>
      <c r="D40" s="155"/>
      <c r="E40" s="156">
        <v>156143900</v>
      </c>
      <c r="F40" s="60">
        <v>156143900</v>
      </c>
      <c r="G40" s="60">
        <v>14431412</v>
      </c>
      <c r="H40" s="60">
        <v>26504935</v>
      </c>
      <c r="I40" s="60">
        <v>20412136</v>
      </c>
      <c r="J40" s="60">
        <v>61348483</v>
      </c>
      <c r="K40" s="60">
        <v>22488684</v>
      </c>
      <c r="L40" s="60">
        <v>12806984</v>
      </c>
      <c r="M40" s="60">
        <v>16734778</v>
      </c>
      <c r="N40" s="60">
        <v>52030446</v>
      </c>
      <c r="O40" s="60"/>
      <c r="P40" s="60"/>
      <c r="Q40" s="60"/>
      <c r="R40" s="60"/>
      <c r="S40" s="60"/>
      <c r="T40" s="60"/>
      <c r="U40" s="60"/>
      <c r="V40" s="60"/>
      <c r="W40" s="60">
        <v>113378929</v>
      </c>
      <c r="X40" s="60">
        <v>78076200</v>
      </c>
      <c r="Y40" s="60">
        <v>35302729</v>
      </c>
      <c r="Z40" s="140">
        <v>45.22</v>
      </c>
      <c r="AA40" s="155">
        <v>156143900</v>
      </c>
    </row>
    <row r="41" spans="1:27" ht="13.5">
      <c r="A41" s="138" t="s">
        <v>87</v>
      </c>
      <c r="B41" s="136"/>
      <c r="C41" s="155">
        <v>324790</v>
      </c>
      <c r="D41" s="155"/>
      <c r="E41" s="156">
        <v>15843486</v>
      </c>
      <c r="F41" s="60">
        <v>15843486</v>
      </c>
      <c r="G41" s="60">
        <v>40282</v>
      </c>
      <c r="H41" s="60">
        <v>-40282</v>
      </c>
      <c r="I41" s="60"/>
      <c r="J41" s="60"/>
      <c r="K41" s="60">
        <v>1307819</v>
      </c>
      <c r="L41" s="60">
        <v>40282</v>
      </c>
      <c r="M41" s="60">
        <v>1322992</v>
      </c>
      <c r="N41" s="60">
        <v>2671093</v>
      </c>
      <c r="O41" s="60"/>
      <c r="P41" s="60"/>
      <c r="Q41" s="60"/>
      <c r="R41" s="60"/>
      <c r="S41" s="60"/>
      <c r="T41" s="60"/>
      <c r="U41" s="60"/>
      <c r="V41" s="60"/>
      <c r="W41" s="60">
        <v>2671093</v>
      </c>
      <c r="X41" s="60">
        <v>7919400</v>
      </c>
      <c r="Y41" s="60">
        <v>-5248307</v>
      </c>
      <c r="Z41" s="140">
        <v>-66.27</v>
      </c>
      <c r="AA41" s="155">
        <v>15843486</v>
      </c>
    </row>
    <row r="42" spans="1:27" ht="13.5">
      <c r="A42" s="135" t="s">
        <v>88</v>
      </c>
      <c r="B42" s="142"/>
      <c r="C42" s="153">
        <f aca="true" t="shared" si="8" ref="C42:Y42">SUM(C43:C46)</f>
        <v>1517163511</v>
      </c>
      <c r="D42" s="153">
        <f>SUM(D43:D46)</f>
        <v>0</v>
      </c>
      <c r="E42" s="154">
        <f t="shared" si="8"/>
        <v>1761609972</v>
      </c>
      <c r="F42" s="100">
        <f t="shared" si="8"/>
        <v>1761609972</v>
      </c>
      <c r="G42" s="100">
        <f t="shared" si="8"/>
        <v>119935835</v>
      </c>
      <c r="H42" s="100">
        <f t="shared" si="8"/>
        <v>197834271</v>
      </c>
      <c r="I42" s="100">
        <f t="shared" si="8"/>
        <v>178227844</v>
      </c>
      <c r="J42" s="100">
        <f t="shared" si="8"/>
        <v>495997950</v>
      </c>
      <c r="K42" s="100">
        <f t="shared" si="8"/>
        <v>117367272</v>
      </c>
      <c r="L42" s="100">
        <f t="shared" si="8"/>
        <v>152964691</v>
      </c>
      <c r="M42" s="100">
        <f t="shared" si="8"/>
        <v>157750972</v>
      </c>
      <c r="N42" s="100">
        <f t="shared" si="8"/>
        <v>428082935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924080885</v>
      </c>
      <c r="X42" s="100">
        <f t="shared" si="8"/>
        <v>880807800</v>
      </c>
      <c r="Y42" s="100">
        <f t="shared" si="8"/>
        <v>43273085</v>
      </c>
      <c r="Z42" s="137">
        <f>+IF(X42&lt;&gt;0,+(Y42/X42)*100,0)</f>
        <v>4.912886216493542</v>
      </c>
      <c r="AA42" s="153">
        <f>SUM(AA43:AA46)</f>
        <v>1761609972</v>
      </c>
    </row>
    <row r="43" spans="1:27" ht="13.5">
      <c r="A43" s="138" t="s">
        <v>89</v>
      </c>
      <c r="B43" s="136"/>
      <c r="C43" s="155">
        <v>1066981314</v>
      </c>
      <c r="D43" s="155"/>
      <c r="E43" s="156">
        <v>1204958200</v>
      </c>
      <c r="F43" s="60">
        <v>1204958200</v>
      </c>
      <c r="G43" s="60">
        <v>81490018</v>
      </c>
      <c r="H43" s="60">
        <v>140676863</v>
      </c>
      <c r="I43" s="60">
        <v>118478246</v>
      </c>
      <c r="J43" s="60">
        <v>340645127</v>
      </c>
      <c r="K43" s="60">
        <v>60879035</v>
      </c>
      <c r="L43" s="60">
        <v>100063491</v>
      </c>
      <c r="M43" s="60">
        <v>94731792</v>
      </c>
      <c r="N43" s="60">
        <v>255674318</v>
      </c>
      <c r="O43" s="60"/>
      <c r="P43" s="60"/>
      <c r="Q43" s="60"/>
      <c r="R43" s="60"/>
      <c r="S43" s="60"/>
      <c r="T43" s="60"/>
      <c r="U43" s="60"/>
      <c r="V43" s="60"/>
      <c r="W43" s="60">
        <v>596319445</v>
      </c>
      <c r="X43" s="60">
        <v>602482800</v>
      </c>
      <c r="Y43" s="60">
        <v>-6163355</v>
      </c>
      <c r="Z43" s="140">
        <v>-1.02</v>
      </c>
      <c r="AA43" s="155">
        <v>1204958200</v>
      </c>
    </row>
    <row r="44" spans="1:27" ht="13.5">
      <c r="A44" s="138" t="s">
        <v>90</v>
      </c>
      <c r="B44" s="136"/>
      <c r="C44" s="155">
        <v>266613824</v>
      </c>
      <c r="D44" s="155"/>
      <c r="E44" s="156">
        <v>322351334</v>
      </c>
      <c r="F44" s="60">
        <v>322351334</v>
      </c>
      <c r="G44" s="60">
        <v>26654606</v>
      </c>
      <c r="H44" s="60">
        <v>36376294</v>
      </c>
      <c r="I44" s="60">
        <v>35429059</v>
      </c>
      <c r="J44" s="60">
        <v>98459959</v>
      </c>
      <c r="K44" s="60">
        <v>33151509</v>
      </c>
      <c r="L44" s="60">
        <v>36038472</v>
      </c>
      <c r="M44" s="60">
        <v>47372617</v>
      </c>
      <c r="N44" s="60">
        <v>116562598</v>
      </c>
      <c r="O44" s="60"/>
      <c r="P44" s="60"/>
      <c r="Q44" s="60"/>
      <c r="R44" s="60"/>
      <c r="S44" s="60"/>
      <c r="T44" s="60"/>
      <c r="U44" s="60"/>
      <c r="V44" s="60"/>
      <c r="W44" s="60">
        <v>215022557</v>
      </c>
      <c r="X44" s="60">
        <v>161172600</v>
      </c>
      <c r="Y44" s="60">
        <v>53849957</v>
      </c>
      <c r="Z44" s="140">
        <v>33.41</v>
      </c>
      <c r="AA44" s="155">
        <v>322351334</v>
      </c>
    </row>
    <row r="45" spans="1:27" ht="13.5">
      <c r="A45" s="138" t="s">
        <v>91</v>
      </c>
      <c r="B45" s="136"/>
      <c r="C45" s="157">
        <v>123924498</v>
      </c>
      <c r="D45" s="157"/>
      <c r="E45" s="158">
        <v>137707638</v>
      </c>
      <c r="F45" s="159">
        <v>137707638</v>
      </c>
      <c r="G45" s="159">
        <v>8923432</v>
      </c>
      <c r="H45" s="159">
        <v>13331472</v>
      </c>
      <c r="I45" s="159">
        <v>15436735</v>
      </c>
      <c r="J45" s="159">
        <v>37691639</v>
      </c>
      <c r="K45" s="159">
        <v>15514650</v>
      </c>
      <c r="L45" s="159">
        <v>9964414</v>
      </c>
      <c r="M45" s="159">
        <v>7319095</v>
      </c>
      <c r="N45" s="159">
        <v>32798159</v>
      </c>
      <c r="O45" s="159"/>
      <c r="P45" s="159"/>
      <c r="Q45" s="159"/>
      <c r="R45" s="159"/>
      <c r="S45" s="159"/>
      <c r="T45" s="159"/>
      <c r="U45" s="159"/>
      <c r="V45" s="159"/>
      <c r="W45" s="159">
        <v>70489798</v>
      </c>
      <c r="X45" s="159">
        <v>68855400</v>
      </c>
      <c r="Y45" s="159">
        <v>1634398</v>
      </c>
      <c r="Z45" s="141">
        <v>2.37</v>
      </c>
      <c r="AA45" s="157">
        <v>137707638</v>
      </c>
    </row>
    <row r="46" spans="1:27" ht="13.5">
      <c r="A46" s="138" t="s">
        <v>92</v>
      </c>
      <c r="B46" s="136"/>
      <c r="C46" s="155">
        <v>59643875</v>
      </c>
      <c r="D46" s="155"/>
      <c r="E46" s="156">
        <v>96592800</v>
      </c>
      <c r="F46" s="60">
        <v>96592800</v>
      </c>
      <c r="G46" s="60">
        <v>2867779</v>
      </c>
      <c r="H46" s="60">
        <v>7449642</v>
      </c>
      <c r="I46" s="60">
        <v>8883804</v>
      </c>
      <c r="J46" s="60">
        <v>19201225</v>
      </c>
      <c r="K46" s="60">
        <v>7822078</v>
      </c>
      <c r="L46" s="60">
        <v>6898314</v>
      </c>
      <c r="M46" s="60">
        <v>8327468</v>
      </c>
      <c r="N46" s="60">
        <v>23047860</v>
      </c>
      <c r="O46" s="60"/>
      <c r="P46" s="60"/>
      <c r="Q46" s="60"/>
      <c r="R46" s="60"/>
      <c r="S46" s="60"/>
      <c r="T46" s="60"/>
      <c r="U46" s="60"/>
      <c r="V46" s="60"/>
      <c r="W46" s="60">
        <v>42249085</v>
      </c>
      <c r="X46" s="60">
        <v>48297000</v>
      </c>
      <c r="Y46" s="60">
        <v>-6047915</v>
      </c>
      <c r="Z46" s="140">
        <v>-12.52</v>
      </c>
      <c r="AA46" s="155">
        <v>96592800</v>
      </c>
    </row>
    <row r="47" spans="1:27" ht="13.5">
      <c r="A47" s="135" t="s">
        <v>93</v>
      </c>
      <c r="B47" s="142" t="s">
        <v>94</v>
      </c>
      <c r="C47" s="153">
        <v>739939</v>
      </c>
      <c r="D47" s="153"/>
      <c r="E47" s="154">
        <v>902700</v>
      </c>
      <c r="F47" s="100">
        <v>902700</v>
      </c>
      <c r="G47" s="100">
        <v>52150</v>
      </c>
      <c r="H47" s="100">
        <v>52150</v>
      </c>
      <c r="I47" s="100">
        <v>52150</v>
      </c>
      <c r="J47" s="100">
        <v>156450</v>
      </c>
      <c r="K47" s="100">
        <v>52150</v>
      </c>
      <c r="L47" s="100">
        <v>52150</v>
      </c>
      <c r="M47" s="100">
        <v>52150</v>
      </c>
      <c r="N47" s="100">
        <v>156450</v>
      </c>
      <c r="O47" s="100"/>
      <c r="P47" s="100"/>
      <c r="Q47" s="100"/>
      <c r="R47" s="100"/>
      <c r="S47" s="100"/>
      <c r="T47" s="100"/>
      <c r="U47" s="100"/>
      <c r="V47" s="100"/>
      <c r="W47" s="100">
        <v>312900</v>
      </c>
      <c r="X47" s="100">
        <v>451800</v>
      </c>
      <c r="Y47" s="100">
        <v>-138900</v>
      </c>
      <c r="Z47" s="137">
        <v>-30.74</v>
      </c>
      <c r="AA47" s="153">
        <v>902700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2296406651</v>
      </c>
      <c r="D48" s="168">
        <f>+D28+D32+D38+D42+D47</f>
        <v>0</v>
      </c>
      <c r="E48" s="169">
        <f t="shared" si="9"/>
        <v>2363247300</v>
      </c>
      <c r="F48" s="73">
        <f t="shared" si="9"/>
        <v>2363247300</v>
      </c>
      <c r="G48" s="73">
        <f t="shared" si="9"/>
        <v>167649973</v>
      </c>
      <c r="H48" s="73">
        <f t="shared" si="9"/>
        <v>258823418</v>
      </c>
      <c r="I48" s="73">
        <f t="shared" si="9"/>
        <v>230436704</v>
      </c>
      <c r="J48" s="73">
        <f t="shared" si="9"/>
        <v>656910095</v>
      </c>
      <c r="K48" s="73">
        <f t="shared" si="9"/>
        <v>171025792</v>
      </c>
      <c r="L48" s="73">
        <f t="shared" si="9"/>
        <v>196484569</v>
      </c>
      <c r="M48" s="73">
        <f t="shared" si="9"/>
        <v>209304686</v>
      </c>
      <c r="N48" s="73">
        <f t="shared" si="9"/>
        <v>576815047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1233725142</v>
      </c>
      <c r="X48" s="73">
        <f t="shared" si="9"/>
        <v>1181645400</v>
      </c>
      <c r="Y48" s="73">
        <f t="shared" si="9"/>
        <v>52079742</v>
      </c>
      <c r="Z48" s="170">
        <f>+IF(X48&lt;&gt;0,+(Y48/X48)*100,0)</f>
        <v>4.407391760675411</v>
      </c>
      <c r="AA48" s="168">
        <f>+AA28+AA32+AA38+AA42+AA47</f>
        <v>2363247300</v>
      </c>
    </row>
    <row r="49" spans="1:27" ht="13.5">
      <c r="A49" s="148" t="s">
        <v>49</v>
      </c>
      <c r="B49" s="149"/>
      <c r="C49" s="171">
        <f aca="true" t="shared" si="10" ref="C49:Y49">+C25-C48</f>
        <v>197905537</v>
      </c>
      <c r="D49" s="171">
        <f>+D25-D48</f>
        <v>0</v>
      </c>
      <c r="E49" s="172">
        <f t="shared" si="10"/>
        <v>126767300</v>
      </c>
      <c r="F49" s="173">
        <f t="shared" si="10"/>
        <v>126767300</v>
      </c>
      <c r="G49" s="173">
        <f t="shared" si="10"/>
        <v>20671585</v>
      </c>
      <c r="H49" s="173">
        <f t="shared" si="10"/>
        <v>-25661658</v>
      </c>
      <c r="I49" s="173">
        <f t="shared" si="10"/>
        <v>-22231690</v>
      </c>
      <c r="J49" s="173">
        <f t="shared" si="10"/>
        <v>-27221763</v>
      </c>
      <c r="K49" s="173">
        <f t="shared" si="10"/>
        <v>5365277</v>
      </c>
      <c r="L49" s="173">
        <f t="shared" si="10"/>
        <v>12158686</v>
      </c>
      <c r="M49" s="173">
        <f t="shared" si="10"/>
        <v>-29079269</v>
      </c>
      <c r="N49" s="173">
        <f t="shared" si="10"/>
        <v>-11555306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-38777069</v>
      </c>
      <c r="X49" s="173">
        <f>IF(F25=F48,0,X25-X48)</f>
        <v>63360600</v>
      </c>
      <c r="Y49" s="173">
        <f t="shared" si="10"/>
        <v>-102137669</v>
      </c>
      <c r="Z49" s="174">
        <f>+IF(X49&lt;&gt;0,+(Y49/X49)*100,0)</f>
        <v>-161.20060258267756</v>
      </c>
      <c r="AA49" s="171">
        <f>+AA25-AA48</f>
        <v>126767300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279678867</v>
      </c>
      <c r="D5" s="155">
        <v>0</v>
      </c>
      <c r="E5" s="156">
        <v>314000000</v>
      </c>
      <c r="F5" s="60">
        <v>314000000</v>
      </c>
      <c r="G5" s="60">
        <v>25208242</v>
      </c>
      <c r="H5" s="60">
        <v>29853966</v>
      </c>
      <c r="I5" s="60">
        <v>28976109</v>
      </c>
      <c r="J5" s="60">
        <v>84038317</v>
      </c>
      <c r="K5" s="60">
        <v>27933912</v>
      </c>
      <c r="L5" s="60">
        <v>30103722</v>
      </c>
      <c r="M5" s="60">
        <v>27340973</v>
      </c>
      <c r="N5" s="60">
        <v>85378607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169416924</v>
      </c>
      <c r="X5" s="60">
        <v>157000200</v>
      </c>
      <c r="Y5" s="60">
        <v>12416724</v>
      </c>
      <c r="Z5" s="140">
        <v>7.91</v>
      </c>
      <c r="AA5" s="155">
        <v>314000000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1311518791</v>
      </c>
      <c r="D7" s="155">
        <v>0</v>
      </c>
      <c r="E7" s="156">
        <v>1385000000</v>
      </c>
      <c r="F7" s="60">
        <v>1385000000</v>
      </c>
      <c r="G7" s="60">
        <v>114633069</v>
      </c>
      <c r="H7" s="60">
        <v>146302452</v>
      </c>
      <c r="I7" s="60">
        <v>119232037</v>
      </c>
      <c r="J7" s="60">
        <v>380167558</v>
      </c>
      <c r="K7" s="60">
        <v>96853958</v>
      </c>
      <c r="L7" s="60">
        <v>107853216</v>
      </c>
      <c r="M7" s="60">
        <v>111928309</v>
      </c>
      <c r="N7" s="60">
        <v>316635483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696803041</v>
      </c>
      <c r="X7" s="60">
        <v>692500200</v>
      </c>
      <c r="Y7" s="60">
        <v>4302841</v>
      </c>
      <c r="Z7" s="140">
        <v>0.62</v>
      </c>
      <c r="AA7" s="155">
        <v>1385000000</v>
      </c>
    </row>
    <row r="8" spans="1:27" ht="13.5">
      <c r="A8" s="183" t="s">
        <v>104</v>
      </c>
      <c r="B8" s="182"/>
      <c r="C8" s="155">
        <v>176552078</v>
      </c>
      <c r="D8" s="155">
        <v>0</v>
      </c>
      <c r="E8" s="156">
        <v>204600000</v>
      </c>
      <c r="F8" s="60">
        <v>204600000</v>
      </c>
      <c r="G8" s="60">
        <v>15030043</v>
      </c>
      <c r="H8" s="60">
        <v>21083453</v>
      </c>
      <c r="I8" s="60">
        <v>17596696</v>
      </c>
      <c r="J8" s="60">
        <v>53710192</v>
      </c>
      <c r="K8" s="60">
        <v>18055805</v>
      </c>
      <c r="L8" s="60">
        <v>15355221</v>
      </c>
      <c r="M8" s="60">
        <v>15190339</v>
      </c>
      <c r="N8" s="60">
        <v>48601365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102311557</v>
      </c>
      <c r="X8" s="60">
        <v>102300000</v>
      </c>
      <c r="Y8" s="60">
        <v>11557</v>
      </c>
      <c r="Z8" s="140">
        <v>0.01</v>
      </c>
      <c r="AA8" s="155">
        <v>204600000</v>
      </c>
    </row>
    <row r="9" spans="1:27" ht="13.5">
      <c r="A9" s="183" t="s">
        <v>105</v>
      </c>
      <c r="B9" s="182"/>
      <c r="C9" s="155">
        <v>71241383</v>
      </c>
      <c r="D9" s="155">
        <v>0</v>
      </c>
      <c r="E9" s="156">
        <v>78000000</v>
      </c>
      <c r="F9" s="60">
        <v>78000000</v>
      </c>
      <c r="G9" s="60">
        <v>6336698</v>
      </c>
      <c r="H9" s="60">
        <v>6706538</v>
      </c>
      <c r="I9" s="60">
        <v>6663375</v>
      </c>
      <c r="J9" s="60">
        <v>19706611</v>
      </c>
      <c r="K9" s="60">
        <v>6545831</v>
      </c>
      <c r="L9" s="60">
        <v>5980861</v>
      </c>
      <c r="M9" s="60">
        <v>6614889</v>
      </c>
      <c r="N9" s="60">
        <v>19141581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38848192</v>
      </c>
      <c r="X9" s="60">
        <v>39000000</v>
      </c>
      <c r="Y9" s="60">
        <v>-151808</v>
      </c>
      <c r="Z9" s="140">
        <v>-0.39</v>
      </c>
      <c r="AA9" s="155">
        <v>78000000</v>
      </c>
    </row>
    <row r="10" spans="1:27" ht="13.5">
      <c r="A10" s="183" t="s">
        <v>106</v>
      </c>
      <c r="B10" s="182"/>
      <c r="C10" s="155">
        <v>58413911</v>
      </c>
      <c r="D10" s="155">
        <v>0</v>
      </c>
      <c r="E10" s="156">
        <v>62000000</v>
      </c>
      <c r="F10" s="54">
        <v>62000000</v>
      </c>
      <c r="G10" s="54">
        <v>5313199</v>
      </c>
      <c r="H10" s="54">
        <v>5308189</v>
      </c>
      <c r="I10" s="54">
        <v>5307550</v>
      </c>
      <c r="J10" s="54">
        <v>15928938</v>
      </c>
      <c r="K10" s="54">
        <v>5308898</v>
      </c>
      <c r="L10" s="54">
        <v>4379225</v>
      </c>
      <c r="M10" s="54">
        <v>5128336</v>
      </c>
      <c r="N10" s="54">
        <v>14816459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30745397</v>
      </c>
      <c r="X10" s="54">
        <v>31000200</v>
      </c>
      <c r="Y10" s="54">
        <v>-254803</v>
      </c>
      <c r="Z10" s="184">
        <v>-0.82</v>
      </c>
      <c r="AA10" s="130">
        <v>62000000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752921</v>
      </c>
      <c r="H11" s="60">
        <v>603225</v>
      </c>
      <c r="I11" s="60">
        <v>760475</v>
      </c>
      <c r="J11" s="60">
        <v>2116621</v>
      </c>
      <c r="K11" s="60">
        <v>1009856</v>
      </c>
      <c r="L11" s="60">
        <v>1023936</v>
      </c>
      <c r="M11" s="60">
        <v>802838</v>
      </c>
      <c r="N11" s="60">
        <v>2836630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4953251</v>
      </c>
      <c r="X11" s="60">
        <v>6282000</v>
      </c>
      <c r="Y11" s="60">
        <v>-1328749</v>
      </c>
      <c r="Z11" s="140">
        <v>-21.15</v>
      </c>
      <c r="AA11" s="155">
        <v>0</v>
      </c>
    </row>
    <row r="12" spans="1:27" ht="13.5">
      <c r="A12" s="183" t="s">
        <v>108</v>
      </c>
      <c r="B12" s="185"/>
      <c r="C12" s="155">
        <v>13500756</v>
      </c>
      <c r="D12" s="155">
        <v>0</v>
      </c>
      <c r="E12" s="156">
        <v>8233800</v>
      </c>
      <c r="F12" s="60">
        <v>8233800</v>
      </c>
      <c r="G12" s="60">
        <v>1251518</v>
      </c>
      <c r="H12" s="60">
        <v>1218720</v>
      </c>
      <c r="I12" s="60">
        <v>1230433</v>
      </c>
      <c r="J12" s="60">
        <v>3700671</v>
      </c>
      <c r="K12" s="60">
        <v>1139258</v>
      </c>
      <c r="L12" s="60">
        <v>1155070</v>
      </c>
      <c r="M12" s="60">
        <v>1180021</v>
      </c>
      <c r="N12" s="60">
        <v>3474349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7175020</v>
      </c>
      <c r="X12" s="60">
        <v>4117200</v>
      </c>
      <c r="Y12" s="60">
        <v>3057820</v>
      </c>
      <c r="Z12" s="140">
        <v>74.27</v>
      </c>
      <c r="AA12" s="155">
        <v>8233800</v>
      </c>
    </row>
    <row r="13" spans="1:27" ht="13.5">
      <c r="A13" s="181" t="s">
        <v>109</v>
      </c>
      <c r="B13" s="185"/>
      <c r="C13" s="155">
        <v>21060124</v>
      </c>
      <c r="D13" s="155">
        <v>0</v>
      </c>
      <c r="E13" s="156">
        <v>10605000</v>
      </c>
      <c r="F13" s="60">
        <v>10605000</v>
      </c>
      <c r="G13" s="60">
        <v>-90520</v>
      </c>
      <c r="H13" s="60">
        <v>782333</v>
      </c>
      <c r="I13" s="60">
        <v>1395223</v>
      </c>
      <c r="J13" s="60">
        <v>2087036</v>
      </c>
      <c r="K13" s="60">
        <v>918947</v>
      </c>
      <c r="L13" s="60">
        <v>3711372</v>
      </c>
      <c r="M13" s="60">
        <v>1522064</v>
      </c>
      <c r="N13" s="60">
        <v>6152383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8239419</v>
      </c>
      <c r="X13" s="60">
        <v>5302800</v>
      </c>
      <c r="Y13" s="60">
        <v>2936619</v>
      </c>
      <c r="Z13" s="140">
        <v>55.38</v>
      </c>
      <c r="AA13" s="155">
        <v>10605000</v>
      </c>
    </row>
    <row r="14" spans="1:27" ht="13.5">
      <c r="A14" s="181" t="s">
        <v>110</v>
      </c>
      <c r="B14" s="185"/>
      <c r="C14" s="155">
        <v>52402</v>
      </c>
      <c r="D14" s="155">
        <v>0</v>
      </c>
      <c r="E14" s="156">
        <v>1542000</v>
      </c>
      <c r="F14" s="60">
        <v>1542000</v>
      </c>
      <c r="G14" s="60">
        <v>113256</v>
      </c>
      <c r="H14" s="60">
        <v>127499</v>
      </c>
      <c r="I14" s="60">
        <v>129539</v>
      </c>
      <c r="J14" s="60">
        <v>370294</v>
      </c>
      <c r="K14" s="60">
        <v>194796</v>
      </c>
      <c r="L14" s="60">
        <v>116327</v>
      </c>
      <c r="M14" s="60">
        <v>82781</v>
      </c>
      <c r="N14" s="60">
        <v>393904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764198</v>
      </c>
      <c r="X14" s="60">
        <v>771600</v>
      </c>
      <c r="Y14" s="60">
        <v>-7402</v>
      </c>
      <c r="Z14" s="140">
        <v>-0.96</v>
      </c>
      <c r="AA14" s="155">
        <v>1542000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59985915</v>
      </c>
      <c r="D16" s="155">
        <v>0</v>
      </c>
      <c r="E16" s="156">
        <v>8877200</v>
      </c>
      <c r="F16" s="60">
        <v>8877200</v>
      </c>
      <c r="G16" s="60">
        <v>801892</v>
      </c>
      <c r="H16" s="60">
        <v>1097354</v>
      </c>
      <c r="I16" s="60">
        <v>941483</v>
      </c>
      <c r="J16" s="60">
        <v>2840729</v>
      </c>
      <c r="K16" s="60">
        <v>868863</v>
      </c>
      <c r="L16" s="60">
        <v>852615</v>
      </c>
      <c r="M16" s="60">
        <v>817611</v>
      </c>
      <c r="N16" s="60">
        <v>2539089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5379818</v>
      </c>
      <c r="X16" s="60">
        <v>4438800</v>
      </c>
      <c r="Y16" s="60">
        <v>941018</v>
      </c>
      <c r="Z16" s="140">
        <v>21.2</v>
      </c>
      <c r="AA16" s="155">
        <v>8877200</v>
      </c>
    </row>
    <row r="17" spans="1:27" ht="13.5">
      <c r="A17" s="181" t="s">
        <v>113</v>
      </c>
      <c r="B17" s="185"/>
      <c r="C17" s="155">
        <v>1744063</v>
      </c>
      <c r="D17" s="155">
        <v>0</v>
      </c>
      <c r="E17" s="156">
        <v>1727700</v>
      </c>
      <c r="F17" s="60">
        <v>1727700</v>
      </c>
      <c r="G17" s="60">
        <v>152113</v>
      </c>
      <c r="H17" s="60">
        <v>156037</v>
      </c>
      <c r="I17" s="60">
        <v>133917</v>
      </c>
      <c r="J17" s="60">
        <v>442067</v>
      </c>
      <c r="K17" s="60">
        <v>149174</v>
      </c>
      <c r="L17" s="60">
        <v>133839</v>
      </c>
      <c r="M17" s="60">
        <v>93750</v>
      </c>
      <c r="N17" s="60">
        <v>376763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818830</v>
      </c>
      <c r="X17" s="60">
        <v>864000</v>
      </c>
      <c r="Y17" s="60">
        <v>-45170</v>
      </c>
      <c r="Z17" s="140">
        <v>-5.23</v>
      </c>
      <c r="AA17" s="155">
        <v>1727700</v>
      </c>
    </row>
    <row r="18" spans="1:27" ht="13.5">
      <c r="A18" s="183" t="s">
        <v>114</v>
      </c>
      <c r="B18" s="182"/>
      <c r="C18" s="155">
        <v>6630263</v>
      </c>
      <c r="D18" s="155">
        <v>0</v>
      </c>
      <c r="E18" s="156">
        <v>6350000</v>
      </c>
      <c r="F18" s="60">
        <v>6350000</v>
      </c>
      <c r="G18" s="60">
        <v>590598</v>
      </c>
      <c r="H18" s="60">
        <v>511818</v>
      </c>
      <c r="I18" s="60">
        <v>521075</v>
      </c>
      <c r="J18" s="60">
        <v>1623491</v>
      </c>
      <c r="K18" s="60">
        <v>740722</v>
      </c>
      <c r="L18" s="60">
        <v>479123</v>
      </c>
      <c r="M18" s="60">
        <v>578865</v>
      </c>
      <c r="N18" s="60">
        <v>1798710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3422201</v>
      </c>
      <c r="X18" s="60">
        <v>3175200</v>
      </c>
      <c r="Y18" s="60">
        <v>247001</v>
      </c>
      <c r="Z18" s="140">
        <v>7.78</v>
      </c>
      <c r="AA18" s="155">
        <v>6350000</v>
      </c>
    </row>
    <row r="19" spans="1:27" ht="13.5">
      <c r="A19" s="181" t="s">
        <v>34</v>
      </c>
      <c r="B19" s="185"/>
      <c r="C19" s="155">
        <v>232085593</v>
      </c>
      <c r="D19" s="155">
        <v>0</v>
      </c>
      <c r="E19" s="156">
        <v>260508600</v>
      </c>
      <c r="F19" s="60">
        <v>260508600</v>
      </c>
      <c r="G19" s="60">
        <v>17066666</v>
      </c>
      <c r="H19" s="60">
        <v>18264051</v>
      </c>
      <c r="I19" s="60">
        <v>23610253</v>
      </c>
      <c r="J19" s="60">
        <v>58940970</v>
      </c>
      <c r="K19" s="60">
        <v>17823390</v>
      </c>
      <c r="L19" s="60">
        <v>32440010</v>
      </c>
      <c r="M19" s="60">
        <v>7190366</v>
      </c>
      <c r="N19" s="60">
        <v>57453766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116394736</v>
      </c>
      <c r="X19" s="60">
        <v>130253400</v>
      </c>
      <c r="Y19" s="60">
        <v>-13858664</v>
      </c>
      <c r="Z19" s="140">
        <v>-10.64</v>
      </c>
      <c r="AA19" s="155">
        <v>260508600</v>
      </c>
    </row>
    <row r="20" spans="1:27" ht="13.5">
      <c r="A20" s="181" t="s">
        <v>35</v>
      </c>
      <c r="B20" s="185"/>
      <c r="C20" s="155">
        <v>67452932</v>
      </c>
      <c r="D20" s="155">
        <v>0</v>
      </c>
      <c r="E20" s="156">
        <v>29114200</v>
      </c>
      <c r="F20" s="54">
        <v>29114200</v>
      </c>
      <c r="G20" s="54">
        <v>1161863</v>
      </c>
      <c r="H20" s="54">
        <v>1146125</v>
      </c>
      <c r="I20" s="54">
        <v>1706849</v>
      </c>
      <c r="J20" s="54">
        <v>4014837</v>
      </c>
      <c r="K20" s="54">
        <v>-1152341</v>
      </c>
      <c r="L20" s="54">
        <v>5058718</v>
      </c>
      <c r="M20" s="54">
        <v>1754275</v>
      </c>
      <c r="N20" s="54">
        <v>5660652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9675489</v>
      </c>
      <c r="X20" s="54">
        <v>8272200</v>
      </c>
      <c r="Y20" s="54">
        <v>1403289</v>
      </c>
      <c r="Z20" s="184">
        <v>16.96</v>
      </c>
      <c r="AA20" s="130">
        <v>29114200</v>
      </c>
    </row>
    <row r="21" spans="1:27" ht="13.5">
      <c r="A21" s="181" t="s">
        <v>115</v>
      </c>
      <c r="B21" s="185"/>
      <c r="C21" s="155">
        <v>7529910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2307446988</v>
      </c>
      <c r="D22" s="188">
        <f>SUM(D5:D21)</f>
        <v>0</v>
      </c>
      <c r="E22" s="189">
        <f t="shared" si="0"/>
        <v>2370558500</v>
      </c>
      <c r="F22" s="190">
        <f t="shared" si="0"/>
        <v>2370558500</v>
      </c>
      <c r="G22" s="190">
        <f t="shared" si="0"/>
        <v>188321558</v>
      </c>
      <c r="H22" s="190">
        <f t="shared" si="0"/>
        <v>233161760</v>
      </c>
      <c r="I22" s="190">
        <f t="shared" si="0"/>
        <v>208205014</v>
      </c>
      <c r="J22" s="190">
        <f t="shared" si="0"/>
        <v>629688332</v>
      </c>
      <c r="K22" s="190">
        <f t="shared" si="0"/>
        <v>176391069</v>
      </c>
      <c r="L22" s="190">
        <f t="shared" si="0"/>
        <v>208643255</v>
      </c>
      <c r="M22" s="190">
        <f t="shared" si="0"/>
        <v>180225417</v>
      </c>
      <c r="N22" s="190">
        <f t="shared" si="0"/>
        <v>565259741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1194948073</v>
      </c>
      <c r="X22" s="190">
        <f t="shared" si="0"/>
        <v>1185277800</v>
      </c>
      <c r="Y22" s="190">
        <f t="shared" si="0"/>
        <v>9670273</v>
      </c>
      <c r="Z22" s="191">
        <f>+IF(X22&lt;&gt;0,+(Y22/X22)*100,0)</f>
        <v>0.8158655295830226</v>
      </c>
      <c r="AA22" s="188">
        <f>SUM(AA5:AA21)</f>
        <v>2370558500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480990214</v>
      </c>
      <c r="D25" s="155">
        <v>0</v>
      </c>
      <c r="E25" s="156">
        <v>583140901</v>
      </c>
      <c r="F25" s="60">
        <v>583140901</v>
      </c>
      <c r="G25" s="60">
        <v>46370410</v>
      </c>
      <c r="H25" s="60">
        <v>44898550</v>
      </c>
      <c r="I25" s="60">
        <v>45159766</v>
      </c>
      <c r="J25" s="60">
        <v>136428726</v>
      </c>
      <c r="K25" s="60">
        <v>44713256</v>
      </c>
      <c r="L25" s="60">
        <v>45481502</v>
      </c>
      <c r="M25" s="60">
        <v>48874128</v>
      </c>
      <c r="N25" s="60">
        <v>139068886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275497612</v>
      </c>
      <c r="X25" s="60">
        <v>291580200</v>
      </c>
      <c r="Y25" s="60">
        <v>-16082588</v>
      </c>
      <c r="Z25" s="140">
        <v>-5.52</v>
      </c>
      <c r="AA25" s="155">
        <v>583140901</v>
      </c>
    </row>
    <row r="26" spans="1:27" ht="13.5">
      <c r="A26" s="183" t="s">
        <v>38</v>
      </c>
      <c r="B26" s="182"/>
      <c r="C26" s="155">
        <v>21408271</v>
      </c>
      <c r="D26" s="155">
        <v>0</v>
      </c>
      <c r="E26" s="156">
        <v>23176400</v>
      </c>
      <c r="F26" s="60">
        <v>23176400</v>
      </c>
      <c r="G26" s="60">
        <v>1813161</v>
      </c>
      <c r="H26" s="60">
        <v>1798937</v>
      </c>
      <c r="I26" s="60">
        <v>1798937</v>
      </c>
      <c r="J26" s="60">
        <v>5411035</v>
      </c>
      <c r="K26" s="60">
        <v>1770443</v>
      </c>
      <c r="L26" s="60">
        <v>1719290</v>
      </c>
      <c r="M26" s="60">
        <v>1814866</v>
      </c>
      <c r="N26" s="60">
        <v>5304599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10715634</v>
      </c>
      <c r="X26" s="60">
        <v>11588400</v>
      </c>
      <c r="Y26" s="60">
        <v>-872766</v>
      </c>
      <c r="Z26" s="140">
        <v>-7.53</v>
      </c>
      <c r="AA26" s="155">
        <v>23176400</v>
      </c>
    </row>
    <row r="27" spans="1:27" ht="13.5">
      <c r="A27" s="183" t="s">
        <v>118</v>
      </c>
      <c r="B27" s="182"/>
      <c r="C27" s="155">
        <v>67968748</v>
      </c>
      <c r="D27" s="155">
        <v>0</v>
      </c>
      <c r="E27" s="156">
        <v>3050000</v>
      </c>
      <c r="F27" s="60">
        <v>3050000</v>
      </c>
      <c r="G27" s="60">
        <v>254166</v>
      </c>
      <c r="H27" s="60">
        <v>254166</v>
      </c>
      <c r="I27" s="60">
        <v>254166</v>
      </c>
      <c r="J27" s="60">
        <v>762498</v>
      </c>
      <c r="K27" s="60">
        <v>254166</v>
      </c>
      <c r="L27" s="60">
        <v>254166</v>
      </c>
      <c r="M27" s="60">
        <v>254166</v>
      </c>
      <c r="N27" s="60">
        <v>762498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1524996</v>
      </c>
      <c r="X27" s="60">
        <v>1524996</v>
      </c>
      <c r="Y27" s="60">
        <v>0</v>
      </c>
      <c r="Z27" s="140">
        <v>0</v>
      </c>
      <c r="AA27" s="155">
        <v>3050000</v>
      </c>
    </row>
    <row r="28" spans="1:27" ht="13.5">
      <c r="A28" s="183" t="s">
        <v>39</v>
      </c>
      <c r="B28" s="182"/>
      <c r="C28" s="155">
        <v>244340187</v>
      </c>
      <c r="D28" s="155">
        <v>0</v>
      </c>
      <c r="E28" s="156">
        <v>182389600</v>
      </c>
      <c r="F28" s="60">
        <v>182389600</v>
      </c>
      <c r="G28" s="60">
        <v>23759685</v>
      </c>
      <c r="H28" s="60">
        <v>23759685</v>
      </c>
      <c r="I28" s="60">
        <v>23759685</v>
      </c>
      <c r="J28" s="60">
        <v>71279055</v>
      </c>
      <c r="K28" s="60">
        <v>23759684</v>
      </c>
      <c r="L28" s="60">
        <v>23759685</v>
      </c>
      <c r="M28" s="60">
        <v>23759684</v>
      </c>
      <c r="N28" s="60">
        <v>71279053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142558108</v>
      </c>
      <c r="X28" s="60">
        <v>91194000</v>
      </c>
      <c r="Y28" s="60">
        <v>51364108</v>
      </c>
      <c r="Z28" s="140">
        <v>56.32</v>
      </c>
      <c r="AA28" s="155">
        <v>182389600</v>
      </c>
    </row>
    <row r="29" spans="1:27" ht="13.5">
      <c r="A29" s="183" t="s">
        <v>40</v>
      </c>
      <c r="B29" s="182"/>
      <c r="C29" s="155">
        <v>71144662</v>
      </c>
      <c r="D29" s="155">
        <v>0</v>
      </c>
      <c r="E29" s="156">
        <v>77614000</v>
      </c>
      <c r="F29" s="60">
        <v>77614000</v>
      </c>
      <c r="G29" s="60">
        <v>6467833</v>
      </c>
      <c r="H29" s="60">
        <v>6467833</v>
      </c>
      <c r="I29" s="60">
        <v>6467833</v>
      </c>
      <c r="J29" s="60">
        <v>19403499</v>
      </c>
      <c r="K29" s="60">
        <v>6467834</v>
      </c>
      <c r="L29" s="60">
        <v>6467833</v>
      </c>
      <c r="M29" s="60">
        <v>6467834</v>
      </c>
      <c r="N29" s="60">
        <v>19403501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38807000</v>
      </c>
      <c r="X29" s="60">
        <v>38808600</v>
      </c>
      <c r="Y29" s="60">
        <v>-1600</v>
      </c>
      <c r="Z29" s="140">
        <v>0</v>
      </c>
      <c r="AA29" s="155">
        <v>77614000</v>
      </c>
    </row>
    <row r="30" spans="1:27" ht="13.5">
      <c r="A30" s="183" t="s">
        <v>119</v>
      </c>
      <c r="B30" s="182"/>
      <c r="C30" s="155">
        <v>1051625801</v>
      </c>
      <c r="D30" s="155">
        <v>0</v>
      </c>
      <c r="E30" s="156">
        <v>1096502400</v>
      </c>
      <c r="F30" s="60">
        <v>1096502400</v>
      </c>
      <c r="G30" s="60">
        <v>75157112</v>
      </c>
      <c r="H30" s="60">
        <v>134047001</v>
      </c>
      <c r="I30" s="60">
        <v>111926613</v>
      </c>
      <c r="J30" s="60">
        <v>321130726</v>
      </c>
      <c r="K30" s="60">
        <v>52395688</v>
      </c>
      <c r="L30" s="60">
        <v>95413247</v>
      </c>
      <c r="M30" s="60">
        <v>92047825</v>
      </c>
      <c r="N30" s="60">
        <v>239856760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560987486</v>
      </c>
      <c r="X30" s="60">
        <v>548251200</v>
      </c>
      <c r="Y30" s="60">
        <v>12736286</v>
      </c>
      <c r="Z30" s="140">
        <v>2.32</v>
      </c>
      <c r="AA30" s="155">
        <v>1096502400</v>
      </c>
    </row>
    <row r="31" spans="1:27" ht="13.5">
      <c r="A31" s="183" t="s">
        <v>120</v>
      </c>
      <c r="B31" s="182"/>
      <c r="C31" s="155">
        <v>75129240</v>
      </c>
      <c r="D31" s="155">
        <v>0</v>
      </c>
      <c r="E31" s="156">
        <v>34702200</v>
      </c>
      <c r="F31" s="60">
        <v>34702200</v>
      </c>
      <c r="G31" s="60">
        <v>1245193</v>
      </c>
      <c r="H31" s="60">
        <v>2324475</v>
      </c>
      <c r="I31" s="60">
        <v>3943488</v>
      </c>
      <c r="J31" s="60">
        <v>7513156</v>
      </c>
      <c r="K31" s="60">
        <v>4125663</v>
      </c>
      <c r="L31" s="60">
        <v>4176945</v>
      </c>
      <c r="M31" s="60">
        <v>3562892</v>
      </c>
      <c r="N31" s="60">
        <v>11865500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19378656</v>
      </c>
      <c r="X31" s="60">
        <v>17351100</v>
      </c>
      <c r="Y31" s="60">
        <v>2027556</v>
      </c>
      <c r="Z31" s="140">
        <v>11.69</v>
      </c>
      <c r="AA31" s="155">
        <v>34702200</v>
      </c>
    </row>
    <row r="32" spans="1:27" ht="13.5">
      <c r="A32" s="183" t="s">
        <v>121</v>
      </c>
      <c r="B32" s="182"/>
      <c r="C32" s="155">
        <v>100640941</v>
      </c>
      <c r="D32" s="155">
        <v>0</v>
      </c>
      <c r="E32" s="156">
        <v>159668900</v>
      </c>
      <c r="F32" s="60">
        <v>159668900</v>
      </c>
      <c r="G32" s="60">
        <v>7649492</v>
      </c>
      <c r="H32" s="60">
        <v>18608754</v>
      </c>
      <c r="I32" s="60">
        <v>15280264</v>
      </c>
      <c r="J32" s="60">
        <v>41538510</v>
      </c>
      <c r="K32" s="60">
        <v>15441993</v>
      </c>
      <c r="L32" s="60">
        <v>17433935</v>
      </c>
      <c r="M32" s="60">
        <v>18270637</v>
      </c>
      <c r="N32" s="60">
        <v>51146565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92685075</v>
      </c>
      <c r="X32" s="60">
        <v>79834500</v>
      </c>
      <c r="Y32" s="60">
        <v>12850575</v>
      </c>
      <c r="Z32" s="140">
        <v>16.1</v>
      </c>
      <c r="AA32" s="155">
        <v>159668900</v>
      </c>
    </row>
    <row r="33" spans="1:27" ht="13.5">
      <c r="A33" s="183" t="s">
        <v>42</v>
      </c>
      <c r="B33" s="182"/>
      <c r="C33" s="155">
        <v>3021512</v>
      </c>
      <c r="D33" s="155">
        <v>0</v>
      </c>
      <c r="E33" s="156">
        <v>13749100</v>
      </c>
      <c r="F33" s="60">
        <v>13749100</v>
      </c>
      <c r="G33" s="60">
        <v>536841</v>
      </c>
      <c r="H33" s="60">
        <v>653107</v>
      </c>
      <c r="I33" s="60">
        <v>718261</v>
      </c>
      <c r="J33" s="60">
        <v>1908209</v>
      </c>
      <c r="K33" s="60">
        <v>635101</v>
      </c>
      <c r="L33" s="60">
        <v>-1311058</v>
      </c>
      <c r="M33" s="60">
        <v>1513278</v>
      </c>
      <c r="N33" s="60">
        <v>837321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2745530</v>
      </c>
      <c r="X33" s="60">
        <v>6874800</v>
      </c>
      <c r="Y33" s="60">
        <v>-4129270</v>
      </c>
      <c r="Z33" s="140">
        <v>-60.06</v>
      </c>
      <c r="AA33" s="155">
        <v>13749100</v>
      </c>
    </row>
    <row r="34" spans="1:27" ht="13.5">
      <c r="A34" s="183" t="s">
        <v>43</v>
      </c>
      <c r="B34" s="182"/>
      <c r="C34" s="155">
        <v>180093974</v>
      </c>
      <c r="D34" s="155">
        <v>0</v>
      </c>
      <c r="E34" s="156">
        <v>189253799</v>
      </c>
      <c r="F34" s="60">
        <v>189253799</v>
      </c>
      <c r="G34" s="60">
        <v>4396080</v>
      </c>
      <c r="H34" s="60">
        <v>26010910</v>
      </c>
      <c r="I34" s="60">
        <v>21127691</v>
      </c>
      <c r="J34" s="60">
        <v>51534681</v>
      </c>
      <c r="K34" s="60">
        <v>21461964</v>
      </c>
      <c r="L34" s="60">
        <v>3089024</v>
      </c>
      <c r="M34" s="60">
        <v>12739376</v>
      </c>
      <c r="N34" s="60">
        <v>37290364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88825045</v>
      </c>
      <c r="X34" s="60">
        <v>94626900</v>
      </c>
      <c r="Y34" s="60">
        <v>-5801855</v>
      </c>
      <c r="Z34" s="140">
        <v>-6.13</v>
      </c>
      <c r="AA34" s="155">
        <v>189253799</v>
      </c>
    </row>
    <row r="35" spans="1:27" ht="13.5">
      <c r="A35" s="181" t="s">
        <v>122</v>
      </c>
      <c r="B35" s="185"/>
      <c r="C35" s="155">
        <v>43101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2296406651</v>
      </c>
      <c r="D36" s="188">
        <f>SUM(D25:D35)</f>
        <v>0</v>
      </c>
      <c r="E36" s="189">
        <f t="shared" si="1"/>
        <v>2363247300</v>
      </c>
      <c r="F36" s="190">
        <f t="shared" si="1"/>
        <v>2363247300</v>
      </c>
      <c r="G36" s="190">
        <f t="shared" si="1"/>
        <v>167649973</v>
      </c>
      <c r="H36" s="190">
        <f t="shared" si="1"/>
        <v>258823418</v>
      </c>
      <c r="I36" s="190">
        <f t="shared" si="1"/>
        <v>230436704</v>
      </c>
      <c r="J36" s="190">
        <f t="shared" si="1"/>
        <v>656910095</v>
      </c>
      <c r="K36" s="190">
        <f t="shared" si="1"/>
        <v>171025792</v>
      </c>
      <c r="L36" s="190">
        <f t="shared" si="1"/>
        <v>196484569</v>
      </c>
      <c r="M36" s="190">
        <f t="shared" si="1"/>
        <v>209304686</v>
      </c>
      <c r="N36" s="190">
        <f t="shared" si="1"/>
        <v>576815047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1233725142</v>
      </c>
      <c r="X36" s="190">
        <f t="shared" si="1"/>
        <v>1181634696</v>
      </c>
      <c r="Y36" s="190">
        <f t="shared" si="1"/>
        <v>52090446</v>
      </c>
      <c r="Z36" s="191">
        <f>+IF(X36&lt;&gt;0,+(Y36/X36)*100,0)</f>
        <v>4.408337549357133</v>
      </c>
      <c r="AA36" s="188">
        <f>SUM(AA25:AA35)</f>
        <v>2363247300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11040337</v>
      </c>
      <c r="D38" s="199">
        <f>+D22-D36</f>
        <v>0</v>
      </c>
      <c r="E38" s="200">
        <f t="shared" si="2"/>
        <v>7311200</v>
      </c>
      <c r="F38" s="106">
        <f t="shared" si="2"/>
        <v>7311200</v>
      </c>
      <c r="G38" s="106">
        <f t="shared" si="2"/>
        <v>20671585</v>
      </c>
      <c r="H38" s="106">
        <f t="shared" si="2"/>
        <v>-25661658</v>
      </c>
      <c r="I38" s="106">
        <f t="shared" si="2"/>
        <v>-22231690</v>
      </c>
      <c r="J38" s="106">
        <f t="shared" si="2"/>
        <v>-27221763</v>
      </c>
      <c r="K38" s="106">
        <f t="shared" si="2"/>
        <v>5365277</v>
      </c>
      <c r="L38" s="106">
        <f t="shared" si="2"/>
        <v>12158686</v>
      </c>
      <c r="M38" s="106">
        <f t="shared" si="2"/>
        <v>-29079269</v>
      </c>
      <c r="N38" s="106">
        <f t="shared" si="2"/>
        <v>-11555306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-38777069</v>
      </c>
      <c r="X38" s="106">
        <f>IF(F22=F36,0,X22-X36)</f>
        <v>3643104</v>
      </c>
      <c r="Y38" s="106">
        <f t="shared" si="2"/>
        <v>-42420173</v>
      </c>
      <c r="Z38" s="201">
        <f>+IF(X38&lt;&gt;0,+(Y38/X38)*100,0)</f>
        <v>-1164.3964322731385</v>
      </c>
      <c r="AA38" s="199">
        <f>+AA22-AA36</f>
        <v>7311200</v>
      </c>
    </row>
    <row r="39" spans="1:27" ht="13.5">
      <c r="A39" s="181" t="s">
        <v>46</v>
      </c>
      <c r="B39" s="185"/>
      <c r="C39" s="155">
        <v>186865200</v>
      </c>
      <c r="D39" s="155">
        <v>0</v>
      </c>
      <c r="E39" s="156">
        <v>119456100</v>
      </c>
      <c r="F39" s="60">
        <v>119456100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59728200</v>
      </c>
      <c r="Y39" s="60">
        <v>-59728200</v>
      </c>
      <c r="Z39" s="140">
        <v>-100</v>
      </c>
      <c r="AA39" s="155">
        <v>119456100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197905537</v>
      </c>
      <c r="D42" s="206">
        <f>SUM(D38:D41)</f>
        <v>0</v>
      </c>
      <c r="E42" s="207">
        <f t="shared" si="3"/>
        <v>126767300</v>
      </c>
      <c r="F42" s="88">
        <f t="shared" si="3"/>
        <v>126767300</v>
      </c>
      <c r="G42" s="88">
        <f t="shared" si="3"/>
        <v>20671585</v>
      </c>
      <c r="H42" s="88">
        <f t="shared" si="3"/>
        <v>-25661658</v>
      </c>
      <c r="I42" s="88">
        <f t="shared" si="3"/>
        <v>-22231690</v>
      </c>
      <c r="J42" s="88">
        <f t="shared" si="3"/>
        <v>-27221763</v>
      </c>
      <c r="K42" s="88">
        <f t="shared" si="3"/>
        <v>5365277</v>
      </c>
      <c r="L42" s="88">
        <f t="shared" si="3"/>
        <v>12158686</v>
      </c>
      <c r="M42" s="88">
        <f t="shared" si="3"/>
        <v>-29079269</v>
      </c>
      <c r="N42" s="88">
        <f t="shared" si="3"/>
        <v>-11555306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-38777069</v>
      </c>
      <c r="X42" s="88">
        <f t="shared" si="3"/>
        <v>63371304</v>
      </c>
      <c r="Y42" s="88">
        <f t="shared" si="3"/>
        <v>-102148373</v>
      </c>
      <c r="Z42" s="208">
        <f>+IF(X42&lt;&gt;0,+(Y42/X42)*100,0)</f>
        <v>-161.19026523424546</v>
      </c>
      <c r="AA42" s="206">
        <f>SUM(AA38:AA41)</f>
        <v>126767300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197905537</v>
      </c>
      <c r="D44" s="210">
        <f>+D42-D43</f>
        <v>0</v>
      </c>
      <c r="E44" s="211">
        <f t="shared" si="4"/>
        <v>126767300</v>
      </c>
      <c r="F44" s="77">
        <f t="shared" si="4"/>
        <v>126767300</v>
      </c>
      <c r="G44" s="77">
        <f t="shared" si="4"/>
        <v>20671585</v>
      </c>
      <c r="H44" s="77">
        <f t="shared" si="4"/>
        <v>-25661658</v>
      </c>
      <c r="I44" s="77">
        <f t="shared" si="4"/>
        <v>-22231690</v>
      </c>
      <c r="J44" s="77">
        <f t="shared" si="4"/>
        <v>-27221763</v>
      </c>
      <c r="K44" s="77">
        <f t="shared" si="4"/>
        <v>5365277</v>
      </c>
      <c r="L44" s="77">
        <f t="shared" si="4"/>
        <v>12158686</v>
      </c>
      <c r="M44" s="77">
        <f t="shared" si="4"/>
        <v>-29079269</v>
      </c>
      <c r="N44" s="77">
        <f t="shared" si="4"/>
        <v>-11555306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-38777069</v>
      </c>
      <c r="X44" s="77">
        <f t="shared" si="4"/>
        <v>63371304</v>
      </c>
      <c r="Y44" s="77">
        <f t="shared" si="4"/>
        <v>-102148373</v>
      </c>
      <c r="Z44" s="212">
        <f>+IF(X44&lt;&gt;0,+(Y44/X44)*100,0)</f>
        <v>-161.19026523424546</v>
      </c>
      <c r="AA44" s="210">
        <f>+AA42-AA43</f>
        <v>126767300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197905537</v>
      </c>
      <c r="D46" s="206">
        <f>SUM(D44:D45)</f>
        <v>0</v>
      </c>
      <c r="E46" s="207">
        <f t="shared" si="5"/>
        <v>126767300</v>
      </c>
      <c r="F46" s="88">
        <f t="shared" si="5"/>
        <v>126767300</v>
      </c>
      <c r="G46" s="88">
        <f t="shared" si="5"/>
        <v>20671585</v>
      </c>
      <c r="H46" s="88">
        <f t="shared" si="5"/>
        <v>-25661658</v>
      </c>
      <c r="I46" s="88">
        <f t="shared" si="5"/>
        <v>-22231690</v>
      </c>
      <c r="J46" s="88">
        <f t="shared" si="5"/>
        <v>-27221763</v>
      </c>
      <c r="K46" s="88">
        <f t="shared" si="5"/>
        <v>5365277</v>
      </c>
      <c r="L46" s="88">
        <f t="shared" si="5"/>
        <v>12158686</v>
      </c>
      <c r="M46" s="88">
        <f t="shared" si="5"/>
        <v>-29079269</v>
      </c>
      <c r="N46" s="88">
        <f t="shared" si="5"/>
        <v>-11555306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-38777069</v>
      </c>
      <c r="X46" s="88">
        <f t="shared" si="5"/>
        <v>63371304</v>
      </c>
      <c r="Y46" s="88">
        <f t="shared" si="5"/>
        <v>-102148373</v>
      </c>
      <c r="Z46" s="208">
        <f>+IF(X46&lt;&gt;0,+(Y46/X46)*100,0)</f>
        <v>-161.19026523424546</v>
      </c>
      <c r="AA46" s="206">
        <f>SUM(AA44:AA45)</f>
        <v>126767300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197905537</v>
      </c>
      <c r="D48" s="217">
        <f>SUM(D46:D47)</f>
        <v>0</v>
      </c>
      <c r="E48" s="218">
        <f t="shared" si="6"/>
        <v>126767300</v>
      </c>
      <c r="F48" s="219">
        <f t="shared" si="6"/>
        <v>126767300</v>
      </c>
      <c r="G48" s="219">
        <f t="shared" si="6"/>
        <v>20671585</v>
      </c>
      <c r="H48" s="220">
        <f t="shared" si="6"/>
        <v>-25661658</v>
      </c>
      <c r="I48" s="220">
        <f t="shared" si="6"/>
        <v>-22231690</v>
      </c>
      <c r="J48" s="220">
        <f t="shared" si="6"/>
        <v>-27221763</v>
      </c>
      <c r="K48" s="220">
        <f t="shared" si="6"/>
        <v>5365277</v>
      </c>
      <c r="L48" s="220">
        <f t="shared" si="6"/>
        <v>12158686</v>
      </c>
      <c r="M48" s="219">
        <f t="shared" si="6"/>
        <v>-29079269</v>
      </c>
      <c r="N48" s="219">
        <f t="shared" si="6"/>
        <v>-11555306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-38777069</v>
      </c>
      <c r="X48" s="220">
        <f t="shared" si="6"/>
        <v>63371304</v>
      </c>
      <c r="Y48" s="220">
        <f t="shared" si="6"/>
        <v>-102148373</v>
      </c>
      <c r="Z48" s="221">
        <f>+IF(X48&lt;&gt;0,+(Y48/X48)*100,0)</f>
        <v>-161.19026523424546</v>
      </c>
      <c r="AA48" s="222">
        <f>SUM(AA46:AA47)</f>
        <v>126767300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33075733</v>
      </c>
      <c r="D5" s="153">
        <f>SUM(D6:D8)</f>
        <v>0</v>
      </c>
      <c r="E5" s="154">
        <f t="shared" si="0"/>
        <v>53162400</v>
      </c>
      <c r="F5" s="100">
        <f t="shared" si="0"/>
        <v>53162400</v>
      </c>
      <c r="G5" s="100">
        <f t="shared" si="0"/>
        <v>0</v>
      </c>
      <c r="H5" s="100">
        <f t="shared" si="0"/>
        <v>5812920</v>
      </c>
      <c r="I5" s="100">
        <f t="shared" si="0"/>
        <v>1202643</v>
      </c>
      <c r="J5" s="100">
        <f t="shared" si="0"/>
        <v>7015563</v>
      </c>
      <c r="K5" s="100">
        <f t="shared" si="0"/>
        <v>323374</v>
      </c>
      <c r="L5" s="100">
        <f t="shared" si="0"/>
        <v>4869681</v>
      </c>
      <c r="M5" s="100">
        <f t="shared" si="0"/>
        <v>11698835</v>
      </c>
      <c r="N5" s="100">
        <f t="shared" si="0"/>
        <v>16891890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23907453</v>
      </c>
      <c r="X5" s="100">
        <f t="shared" si="0"/>
        <v>38474500</v>
      </c>
      <c r="Y5" s="100">
        <f t="shared" si="0"/>
        <v>-14567047</v>
      </c>
      <c r="Z5" s="137">
        <f>+IF(X5&lt;&gt;0,+(Y5/X5)*100,0)</f>
        <v>-37.86156285331843</v>
      </c>
      <c r="AA5" s="153">
        <f>SUM(AA6:AA8)</f>
        <v>53162400</v>
      </c>
    </row>
    <row r="6" spans="1:27" ht="13.5">
      <c r="A6" s="138" t="s">
        <v>75</v>
      </c>
      <c r="B6" s="136"/>
      <c r="C6" s="155">
        <v>352162</v>
      </c>
      <c r="D6" s="155"/>
      <c r="E6" s="156">
        <v>211300</v>
      </c>
      <c r="F6" s="60">
        <v>211300</v>
      </c>
      <c r="G6" s="60"/>
      <c r="H6" s="60">
        <v>315</v>
      </c>
      <c r="I6" s="60"/>
      <c r="J6" s="60">
        <v>315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315</v>
      </c>
      <c r="X6" s="60">
        <v>211300</v>
      </c>
      <c r="Y6" s="60">
        <v>-210985</v>
      </c>
      <c r="Z6" s="140">
        <v>-99.85</v>
      </c>
      <c r="AA6" s="62">
        <v>211300</v>
      </c>
    </row>
    <row r="7" spans="1:27" ht="13.5">
      <c r="A7" s="138" t="s">
        <v>76</v>
      </c>
      <c r="B7" s="136"/>
      <c r="C7" s="157">
        <v>132303</v>
      </c>
      <c r="D7" s="157"/>
      <c r="E7" s="158">
        <v>5463900</v>
      </c>
      <c r="F7" s="159">
        <v>5463900</v>
      </c>
      <c r="G7" s="159"/>
      <c r="H7" s="159"/>
      <c r="I7" s="159"/>
      <c r="J7" s="159"/>
      <c r="K7" s="159"/>
      <c r="L7" s="159">
        <v>358011</v>
      </c>
      <c r="M7" s="159">
        <v>490666</v>
      </c>
      <c r="N7" s="159">
        <v>848677</v>
      </c>
      <c r="O7" s="159"/>
      <c r="P7" s="159"/>
      <c r="Q7" s="159"/>
      <c r="R7" s="159"/>
      <c r="S7" s="159"/>
      <c r="T7" s="159"/>
      <c r="U7" s="159"/>
      <c r="V7" s="159"/>
      <c r="W7" s="159">
        <v>848677</v>
      </c>
      <c r="X7" s="159">
        <v>2402000</v>
      </c>
      <c r="Y7" s="159">
        <v>-1553323</v>
      </c>
      <c r="Z7" s="141">
        <v>-64.67</v>
      </c>
      <c r="AA7" s="225">
        <v>5463900</v>
      </c>
    </row>
    <row r="8" spans="1:27" ht="13.5">
      <c r="A8" s="138" t="s">
        <v>77</v>
      </c>
      <c r="B8" s="136"/>
      <c r="C8" s="155">
        <v>32591268</v>
      </c>
      <c r="D8" s="155"/>
      <c r="E8" s="156">
        <v>47487200</v>
      </c>
      <c r="F8" s="60">
        <v>47487200</v>
      </c>
      <c r="G8" s="60"/>
      <c r="H8" s="60">
        <v>5812605</v>
      </c>
      <c r="I8" s="60">
        <v>1202643</v>
      </c>
      <c r="J8" s="60">
        <v>7015248</v>
      </c>
      <c r="K8" s="60">
        <v>323374</v>
      </c>
      <c r="L8" s="60">
        <v>4511670</v>
      </c>
      <c r="M8" s="60">
        <v>11208169</v>
      </c>
      <c r="N8" s="60">
        <v>16043213</v>
      </c>
      <c r="O8" s="60"/>
      <c r="P8" s="60"/>
      <c r="Q8" s="60"/>
      <c r="R8" s="60"/>
      <c r="S8" s="60"/>
      <c r="T8" s="60"/>
      <c r="U8" s="60"/>
      <c r="V8" s="60"/>
      <c r="W8" s="60">
        <v>23058461</v>
      </c>
      <c r="X8" s="60">
        <v>35861200</v>
      </c>
      <c r="Y8" s="60">
        <v>-12802739</v>
      </c>
      <c r="Z8" s="140">
        <v>-35.7</v>
      </c>
      <c r="AA8" s="62">
        <v>47487200</v>
      </c>
    </row>
    <row r="9" spans="1:27" ht="13.5">
      <c r="A9" s="135" t="s">
        <v>78</v>
      </c>
      <c r="B9" s="136"/>
      <c r="C9" s="153">
        <f aca="true" t="shared" si="1" ref="C9:Y9">SUM(C10:C14)</f>
        <v>33790825</v>
      </c>
      <c r="D9" s="153">
        <f>SUM(D10:D14)</f>
        <v>0</v>
      </c>
      <c r="E9" s="154">
        <f t="shared" si="1"/>
        <v>117319200</v>
      </c>
      <c r="F9" s="100">
        <f t="shared" si="1"/>
        <v>117319200</v>
      </c>
      <c r="G9" s="100">
        <f t="shared" si="1"/>
        <v>190256</v>
      </c>
      <c r="H9" s="100">
        <f t="shared" si="1"/>
        <v>3492675</v>
      </c>
      <c r="I9" s="100">
        <f t="shared" si="1"/>
        <v>3220003</v>
      </c>
      <c r="J9" s="100">
        <f t="shared" si="1"/>
        <v>6902934</v>
      </c>
      <c r="K9" s="100">
        <f t="shared" si="1"/>
        <v>5182821</v>
      </c>
      <c r="L9" s="100">
        <f t="shared" si="1"/>
        <v>8570861</v>
      </c>
      <c r="M9" s="100">
        <f t="shared" si="1"/>
        <v>3745030</v>
      </c>
      <c r="N9" s="100">
        <f t="shared" si="1"/>
        <v>17498712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24401646</v>
      </c>
      <c r="X9" s="100">
        <f t="shared" si="1"/>
        <v>69693400</v>
      </c>
      <c r="Y9" s="100">
        <f t="shared" si="1"/>
        <v>-45291754</v>
      </c>
      <c r="Z9" s="137">
        <f>+IF(X9&lt;&gt;0,+(Y9/X9)*100,0)</f>
        <v>-64.98714942878378</v>
      </c>
      <c r="AA9" s="102">
        <f>SUM(AA10:AA14)</f>
        <v>117319200</v>
      </c>
    </row>
    <row r="10" spans="1:27" ht="13.5">
      <c r="A10" s="138" t="s">
        <v>79</v>
      </c>
      <c r="B10" s="136"/>
      <c r="C10" s="155">
        <v>12846833</v>
      </c>
      <c r="D10" s="155"/>
      <c r="E10" s="156">
        <v>26937700</v>
      </c>
      <c r="F10" s="60">
        <v>26937700</v>
      </c>
      <c r="G10" s="60">
        <v>2920</v>
      </c>
      <c r="H10" s="60">
        <v>857765</v>
      </c>
      <c r="I10" s="60">
        <v>1259980</v>
      </c>
      <c r="J10" s="60">
        <v>2120665</v>
      </c>
      <c r="K10" s="60">
        <v>2220563</v>
      </c>
      <c r="L10" s="60">
        <v>1890829</v>
      </c>
      <c r="M10" s="60">
        <v>1491002</v>
      </c>
      <c r="N10" s="60">
        <v>5602394</v>
      </c>
      <c r="O10" s="60"/>
      <c r="P10" s="60"/>
      <c r="Q10" s="60"/>
      <c r="R10" s="60"/>
      <c r="S10" s="60"/>
      <c r="T10" s="60"/>
      <c r="U10" s="60"/>
      <c r="V10" s="60"/>
      <c r="W10" s="60">
        <v>7723059</v>
      </c>
      <c r="X10" s="60">
        <v>16718000</v>
      </c>
      <c r="Y10" s="60">
        <v>-8994941</v>
      </c>
      <c r="Z10" s="140">
        <v>-53.8</v>
      </c>
      <c r="AA10" s="62">
        <v>26937700</v>
      </c>
    </row>
    <row r="11" spans="1:27" ht="13.5">
      <c r="A11" s="138" t="s">
        <v>80</v>
      </c>
      <c r="B11" s="136"/>
      <c r="C11" s="155">
        <v>9301428</v>
      </c>
      <c r="D11" s="155"/>
      <c r="E11" s="156">
        <v>32162000</v>
      </c>
      <c r="F11" s="60">
        <v>32162000</v>
      </c>
      <c r="G11" s="60">
        <v>105289</v>
      </c>
      <c r="H11" s="60">
        <v>282743</v>
      </c>
      <c r="I11" s="60">
        <v>1067183</v>
      </c>
      <c r="J11" s="60">
        <v>1455215</v>
      </c>
      <c r="K11" s="60">
        <v>626136</v>
      </c>
      <c r="L11" s="60">
        <v>551856</v>
      </c>
      <c r="M11" s="60">
        <v>543598</v>
      </c>
      <c r="N11" s="60">
        <v>1721590</v>
      </c>
      <c r="O11" s="60"/>
      <c r="P11" s="60"/>
      <c r="Q11" s="60"/>
      <c r="R11" s="60"/>
      <c r="S11" s="60"/>
      <c r="T11" s="60"/>
      <c r="U11" s="60"/>
      <c r="V11" s="60"/>
      <c r="W11" s="60">
        <v>3176805</v>
      </c>
      <c r="X11" s="60">
        <v>18662000</v>
      </c>
      <c r="Y11" s="60">
        <v>-15485195</v>
      </c>
      <c r="Z11" s="140">
        <v>-82.98</v>
      </c>
      <c r="AA11" s="62">
        <v>32162000</v>
      </c>
    </row>
    <row r="12" spans="1:27" ht="13.5">
      <c r="A12" s="138" t="s">
        <v>81</v>
      </c>
      <c r="B12" s="136"/>
      <c r="C12" s="155">
        <v>5113723</v>
      </c>
      <c r="D12" s="155"/>
      <c r="E12" s="156">
        <v>27662500</v>
      </c>
      <c r="F12" s="60">
        <v>27662500</v>
      </c>
      <c r="G12" s="60">
        <v>82047</v>
      </c>
      <c r="H12" s="60">
        <v>428424</v>
      </c>
      <c r="I12" s="60">
        <v>56630</v>
      </c>
      <c r="J12" s="60">
        <v>567101</v>
      </c>
      <c r="K12" s="60">
        <v>1669832</v>
      </c>
      <c r="L12" s="60">
        <v>4626993</v>
      </c>
      <c r="M12" s="60">
        <v>793877</v>
      </c>
      <c r="N12" s="60">
        <v>7090702</v>
      </c>
      <c r="O12" s="60"/>
      <c r="P12" s="60"/>
      <c r="Q12" s="60"/>
      <c r="R12" s="60"/>
      <c r="S12" s="60"/>
      <c r="T12" s="60"/>
      <c r="U12" s="60"/>
      <c r="V12" s="60"/>
      <c r="W12" s="60">
        <v>7657803</v>
      </c>
      <c r="X12" s="60">
        <v>16664200</v>
      </c>
      <c r="Y12" s="60">
        <v>-9006397</v>
      </c>
      <c r="Z12" s="140">
        <v>-54.05</v>
      </c>
      <c r="AA12" s="62">
        <v>27662500</v>
      </c>
    </row>
    <row r="13" spans="1:27" ht="13.5">
      <c r="A13" s="138" t="s">
        <v>82</v>
      </c>
      <c r="B13" s="136"/>
      <c r="C13" s="155">
        <v>5755664</v>
      </c>
      <c r="D13" s="155"/>
      <c r="E13" s="156">
        <v>22442000</v>
      </c>
      <c r="F13" s="60">
        <v>22442000</v>
      </c>
      <c r="G13" s="60"/>
      <c r="H13" s="60">
        <v>1919891</v>
      </c>
      <c r="I13" s="60">
        <v>825420</v>
      </c>
      <c r="J13" s="60">
        <v>2745311</v>
      </c>
      <c r="K13" s="60">
        <v>666290</v>
      </c>
      <c r="L13" s="60">
        <v>1353728</v>
      </c>
      <c r="M13" s="60">
        <v>630143</v>
      </c>
      <c r="N13" s="60">
        <v>2650161</v>
      </c>
      <c r="O13" s="60"/>
      <c r="P13" s="60"/>
      <c r="Q13" s="60"/>
      <c r="R13" s="60"/>
      <c r="S13" s="60"/>
      <c r="T13" s="60"/>
      <c r="U13" s="60"/>
      <c r="V13" s="60"/>
      <c r="W13" s="60">
        <v>5395472</v>
      </c>
      <c r="X13" s="60">
        <v>12800000</v>
      </c>
      <c r="Y13" s="60">
        <v>-7404528</v>
      </c>
      <c r="Z13" s="140">
        <v>-57.85</v>
      </c>
      <c r="AA13" s="62">
        <v>22442000</v>
      </c>
    </row>
    <row r="14" spans="1:27" ht="13.5">
      <c r="A14" s="138" t="s">
        <v>83</v>
      </c>
      <c r="B14" s="136"/>
      <c r="C14" s="157">
        <v>773177</v>
      </c>
      <c r="D14" s="157"/>
      <c r="E14" s="158">
        <v>8115000</v>
      </c>
      <c r="F14" s="159">
        <v>8115000</v>
      </c>
      <c r="G14" s="159"/>
      <c r="H14" s="159">
        <v>3852</v>
      </c>
      <c r="I14" s="159">
        <v>10790</v>
      </c>
      <c r="J14" s="159">
        <v>14642</v>
      </c>
      <c r="K14" s="159"/>
      <c r="L14" s="159">
        <v>147455</v>
      </c>
      <c r="M14" s="159">
        <v>286410</v>
      </c>
      <c r="N14" s="159">
        <v>433865</v>
      </c>
      <c r="O14" s="159"/>
      <c r="P14" s="159"/>
      <c r="Q14" s="159"/>
      <c r="R14" s="159"/>
      <c r="S14" s="159"/>
      <c r="T14" s="159"/>
      <c r="U14" s="159"/>
      <c r="V14" s="159"/>
      <c r="W14" s="159">
        <v>448507</v>
      </c>
      <c r="X14" s="159">
        <v>4849200</v>
      </c>
      <c r="Y14" s="159">
        <v>-4400693</v>
      </c>
      <c r="Z14" s="141">
        <v>-90.75</v>
      </c>
      <c r="AA14" s="225">
        <v>8115000</v>
      </c>
    </row>
    <row r="15" spans="1:27" ht="13.5">
      <c r="A15" s="135" t="s">
        <v>84</v>
      </c>
      <c r="B15" s="142"/>
      <c r="C15" s="153">
        <f aca="true" t="shared" si="2" ref="C15:Y15">SUM(C16:C18)</f>
        <v>32321435</v>
      </c>
      <c r="D15" s="153">
        <f>SUM(D16:D18)</f>
        <v>0</v>
      </c>
      <c r="E15" s="154">
        <f t="shared" si="2"/>
        <v>20775100</v>
      </c>
      <c r="F15" s="100">
        <f t="shared" si="2"/>
        <v>20775100</v>
      </c>
      <c r="G15" s="100">
        <f t="shared" si="2"/>
        <v>0</v>
      </c>
      <c r="H15" s="100">
        <f t="shared" si="2"/>
        <v>392496</v>
      </c>
      <c r="I15" s="100">
        <f t="shared" si="2"/>
        <v>300728</v>
      </c>
      <c r="J15" s="100">
        <f t="shared" si="2"/>
        <v>693224</v>
      </c>
      <c r="K15" s="100">
        <f t="shared" si="2"/>
        <v>844041</v>
      </c>
      <c r="L15" s="100">
        <f t="shared" si="2"/>
        <v>5870054</v>
      </c>
      <c r="M15" s="100">
        <f t="shared" si="2"/>
        <v>5109002</v>
      </c>
      <c r="N15" s="100">
        <f t="shared" si="2"/>
        <v>11823097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12516321</v>
      </c>
      <c r="X15" s="100">
        <f t="shared" si="2"/>
        <v>14000500</v>
      </c>
      <c r="Y15" s="100">
        <f t="shared" si="2"/>
        <v>-1484179</v>
      </c>
      <c r="Z15" s="137">
        <f>+IF(X15&lt;&gt;0,+(Y15/X15)*100,0)</f>
        <v>-10.60089996785829</v>
      </c>
      <c r="AA15" s="102">
        <f>SUM(AA16:AA18)</f>
        <v>20775100</v>
      </c>
    </row>
    <row r="16" spans="1:27" ht="13.5">
      <c r="A16" s="138" t="s">
        <v>85</v>
      </c>
      <c r="B16" s="136"/>
      <c r="C16" s="155">
        <v>85634</v>
      </c>
      <c r="D16" s="155"/>
      <c r="E16" s="156">
        <v>168000</v>
      </c>
      <c r="F16" s="60">
        <v>168000</v>
      </c>
      <c r="G16" s="60"/>
      <c r="H16" s="60"/>
      <c r="I16" s="60"/>
      <c r="J16" s="60"/>
      <c r="K16" s="60">
        <v>37370</v>
      </c>
      <c r="L16" s="60">
        <v>8246</v>
      </c>
      <c r="M16" s="60"/>
      <c r="N16" s="60">
        <v>45616</v>
      </c>
      <c r="O16" s="60"/>
      <c r="P16" s="60"/>
      <c r="Q16" s="60"/>
      <c r="R16" s="60"/>
      <c r="S16" s="60"/>
      <c r="T16" s="60"/>
      <c r="U16" s="60"/>
      <c r="V16" s="60"/>
      <c r="W16" s="60">
        <v>45616</v>
      </c>
      <c r="X16" s="60">
        <v>35000</v>
      </c>
      <c r="Y16" s="60">
        <v>10616</v>
      </c>
      <c r="Z16" s="140">
        <v>30.33</v>
      </c>
      <c r="AA16" s="62">
        <v>168000</v>
      </c>
    </row>
    <row r="17" spans="1:27" ht="13.5">
      <c r="A17" s="138" t="s">
        <v>86</v>
      </c>
      <c r="B17" s="136"/>
      <c r="C17" s="155">
        <v>32235801</v>
      </c>
      <c r="D17" s="155"/>
      <c r="E17" s="156">
        <v>20607100</v>
      </c>
      <c r="F17" s="60">
        <v>20607100</v>
      </c>
      <c r="G17" s="60"/>
      <c r="H17" s="60">
        <v>392496</v>
      </c>
      <c r="I17" s="60">
        <v>300728</v>
      </c>
      <c r="J17" s="60">
        <v>693224</v>
      </c>
      <c r="K17" s="60">
        <v>806671</v>
      </c>
      <c r="L17" s="60">
        <v>5861808</v>
      </c>
      <c r="M17" s="60">
        <v>5109002</v>
      </c>
      <c r="N17" s="60">
        <v>11777481</v>
      </c>
      <c r="O17" s="60"/>
      <c r="P17" s="60"/>
      <c r="Q17" s="60"/>
      <c r="R17" s="60"/>
      <c r="S17" s="60"/>
      <c r="T17" s="60"/>
      <c r="U17" s="60"/>
      <c r="V17" s="60"/>
      <c r="W17" s="60">
        <v>12470705</v>
      </c>
      <c r="X17" s="60">
        <v>13965500</v>
      </c>
      <c r="Y17" s="60">
        <v>-1494795</v>
      </c>
      <c r="Z17" s="140">
        <v>-10.7</v>
      </c>
      <c r="AA17" s="62">
        <v>20607100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205187295</v>
      </c>
      <c r="D19" s="153">
        <f>SUM(D20:D23)</f>
        <v>0</v>
      </c>
      <c r="E19" s="154">
        <f t="shared" si="3"/>
        <v>228605400</v>
      </c>
      <c r="F19" s="100">
        <f t="shared" si="3"/>
        <v>228605400</v>
      </c>
      <c r="G19" s="100">
        <f t="shared" si="3"/>
        <v>6040234</v>
      </c>
      <c r="H19" s="100">
        <f t="shared" si="3"/>
        <v>14220669</v>
      </c>
      <c r="I19" s="100">
        <f t="shared" si="3"/>
        <v>21341207</v>
      </c>
      <c r="J19" s="100">
        <f t="shared" si="3"/>
        <v>41602110</v>
      </c>
      <c r="K19" s="100">
        <f t="shared" si="3"/>
        <v>18408700</v>
      </c>
      <c r="L19" s="100">
        <f t="shared" si="3"/>
        <v>14330019</v>
      </c>
      <c r="M19" s="100">
        <f t="shared" si="3"/>
        <v>37883364</v>
      </c>
      <c r="N19" s="100">
        <f t="shared" si="3"/>
        <v>70622083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112224193</v>
      </c>
      <c r="X19" s="100">
        <f t="shared" si="3"/>
        <v>139628500</v>
      </c>
      <c r="Y19" s="100">
        <f t="shared" si="3"/>
        <v>-27404307</v>
      </c>
      <c r="Z19" s="137">
        <f>+IF(X19&lt;&gt;0,+(Y19/X19)*100,0)</f>
        <v>-19.626585546646997</v>
      </c>
      <c r="AA19" s="102">
        <f>SUM(AA20:AA23)</f>
        <v>228605400</v>
      </c>
    </row>
    <row r="20" spans="1:27" ht="13.5">
      <c r="A20" s="138" t="s">
        <v>89</v>
      </c>
      <c r="B20" s="136"/>
      <c r="C20" s="155">
        <v>61606715</v>
      </c>
      <c r="D20" s="155"/>
      <c r="E20" s="156">
        <v>56030600</v>
      </c>
      <c r="F20" s="60">
        <v>56030600</v>
      </c>
      <c r="G20" s="60">
        <v>4730879</v>
      </c>
      <c r="H20" s="60">
        <v>1870806</v>
      </c>
      <c r="I20" s="60">
        <v>10543712</v>
      </c>
      <c r="J20" s="60">
        <v>17145397</v>
      </c>
      <c r="K20" s="60">
        <v>3686708</v>
      </c>
      <c r="L20" s="60">
        <v>2665769</v>
      </c>
      <c r="M20" s="60">
        <v>1620197</v>
      </c>
      <c r="N20" s="60">
        <v>7972674</v>
      </c>
      <c r="O20" s="60"/>
      <c r="P20" s="60"/>
      <c r="Q20" s="60"/>
      <c r="R20" s="60"/>
      <c r="S20" s="60"/>
      <c r="T20" s="60"/>
      <c r="U20" s="60"/>
      <c r="V20" s="60"/>
      <c r="W20" s="60">
        <v>25118071</v>
      </c>
      <c r="X20" s="60">
        <v>32270700</v>
      </c>
      <c r="Y20" s="60">
        <v>-7152629</v>
      </c>
      <c r="Z20" s="140">
        <v>-22.16</v>
      </c>
      <c r="AA20" s="62">
        <v>56030600</v>
      </c>
    </row>
    <row r="21" spans="1:27" ht="13.5">
      <c r="A21" s="138" t="s">
        <v>90</v>
      </c>
      <c r="B21" s="136"/>
      <c r="C21" s="155">
        <v>79627230</v>
      </c>
      <c r="D21" s="155"/>
      <c r="E21" s="156">
        <v>88124800</v>
      </c>
      <c r="F21" s="60">
        <v>88124800</v>
      </c>
      <c r="G21" s="60"/>
      <c r="H21" s="60">
        <v>6666846</v>
      </c>
      <c r="I21" s="60">
        <v>5458368</v>
      </c>
      <c r="J21" s="60">
        <v>12125214</v>
      </c>
      <c r="K21" s="60">
        <v>5520823</v>
      </c>
      <c r="L21" s="60">
        <v>5754222</v>
      </c>
      <c r="M21" s="60">
        <v>26224529</v>
      </c>
      <c r="N21" s="60">
        <v>37499574</v>
      </c>
      <c r="O21" s="60"/>
      <c r="P21" s="60"/>
      <c r="Q21" s="60"/>
      <c r="R21" s="60"/>
      <c r="S21" s="60"/>
      <c r="T21" s="60"/>
      <c r="U21" s="60"/>
      <c r="V21" s="60"/>
      <c r="W21" s="60">
        <v>49624788</v>
      </c>
      <c r="X21" s="60">
        <v>63218300</v>
      </c>
      <c r="Y21" s="60">
        <v>-13593512</v>
      </c>
      <c r="Z21" s="140">
        <v>-21.5</v>
      </c>
      <c r="AA21" s="62">
        <v>88124800</v>
      </c>
    </row>
    <row r="22" spans="1:27" ht="13.5">
      <c r="A22" s="138" t="s">
        <v>91</v>
      </c>
      <c r="B22" s="136"/>
      <c r="C22" s="157">
        <v>62646067</v>
      </c>
      <c r="D22" s="157"/>
      <c r="E22" s="158">
        <v>79451700</v>
      </c>
      <c r="F22" s="159">
        <v>79451700</v>
      </c>
      <c r="G22" s="159">
        <v>1309355</v>
      </c>
      <c r="H22" s="159">
        <v>5683017</v>
      </c>
      <c r="I22" s="159">
        <v>5339127</v>
      </c>
      <c r="J22" s="159">
        <v>12331499</v>
      </c>
      <c r="K22" s="159">
        <v>9115826</v>
      </c>
      <c r="L22" s="159">
        <v>5841960</v>
      </c>
      <c r="M22" s="159">
        <v>9859352</v>
      </c>
      <c r="N22" s="159">
        <v>24817138</v>
      </c>
      <c r="O22" s="159"/>
      <c r="P22" s="159"/>
      <c r="Q22" s="159"/>
      <c r="R22" s="159"/>
      <c r="S22" s="159"/>
      <c r="T22" s="159"/>
      <c r="U22" s="159"/>
      <c r="V22" s="159"/>
      <c r="W22" s="159">
        <v>37148637</v>
      </c>
      <c r="X22" s="159">
        <v>41661500</v>
      </c>
      <c r="Y22" s="159">
        <v>-4512863</v>
      </c>
      <c r="Z22" s="141">
        <v>-10.83</v>
      </c>
      <c r="AA22" s="225">
        <v>79451700</v>
      </c>
    </row>
    <row r="23" spans="1:27" ht="13.5">
      <c r="A23" s="138" t="s">
        <v>92</v>
      </c>
      <c r="B23" s="136"/>
      <c r="C23" s="155">
        <v>1307283</v>
      </c>
      <c r="D23" s="155"/>
      <c r="E23" s="156">
        <v>4998300</v>
      </c>
      <c r="F23" s="60">
        <v>4998300</v>
      </c>
      <c r="G23" s="60"/>
      <c r="H23" s="60"/>
      <c r="I23" s="60"/>
      <c r="J23" s="60"/>
      <c r="K23" s="60">
        <v>85343</v>
      </c>
      <c r="L23" s="60">
        <v>68068</v>
      </c>
      <c r="M23" s="60">
        <v>179286</v>
      </c>
      <c r="N23" s="60">
        <v>332697</v>
      </c>
      <c r="O23" s="60"/>
      <c r="P23" s="60"/>
      <c r="Q23" s="60"/>
      <c r="R23" s="60"/>
      <c r="S23" s="60"/>
      <c r="T23" s="60"/>
      <c r="U23" s="60"/>
      <c r="V23" s="60"/>
      <c r="W23" s="60">
        <v>332697</v>
      </c>
      <c r="X23" s="60">
        <v>2478000</v>
      </c>
      <c r="Y23" s="60">
        <v>-2145303</v>
      </c>
      <c r="Z23" s="140">
        <v>-86.57</v>
      </c>
      <c r="AA23" s="62">
        <v>4998300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304375288</v>
      </c>
      <c r="D25" s="217">
        <f>+D5+D9+D15+D19+D24</f>
        <v>0</v>
      </c>
      <c r="E25" s="230">
        <f t="shared" si="4"/>
        <v>419862100</v>
      </c>
      <c r="F25" s="219">
        <f t="shared" si="4"/>
        <v>419862100</v>
      </c>
      <c r="G25" s="219">
        <f t="shared" si="4"/>
        <v>6230490</v>
      </c>
      <c r="H25" s="219">
        <f t="shared" si="4"/>
        <v>23918760</v>
      </c>
      <c r="I25" s="219">
        <f t="shared" si="4"/>
        <v>26064581</v>
      </c>
      <c r="J25" s="219">
        <f t="shared" si="4"/>
        <v>56213831</v>
      </c>
      <c r="K25" s="219">
        <f t="shared" si="4"/>
        <v>24758936</v>
      </c>
      <c r="L25" s="219">
        <f t="shared" si="4"/>
        <v>33640615</v>
      </c>
      <c r="M25" s="219">
        <f t="shared" si="4"/>
        <v>58436231</v>
      </c>
      <c r="N25" s="219">
        <f t="shared" si="4"/>
        <v>116835782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173049613</v>
      </c>
      <c r="X25" s="219">
        <f t="shared" si="4"/>
        <v>261796900</v>
      </c>
      <c r="Y25" s="219">
        <f t="shared" si="4"/>
        <v>-88747287</v>
      </c>
      <c r="Z25" s="231">
        <f>+IF(X25&lt;&gt;0,+(Y25/X25)*100,0)</f>
        <v>-33.89928872343408</v>
      </c>
      <c r="AA25" s="232">
        <f>+AA5+AA9+AA15+AA19+AA24</f>
        <v>419862100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110840521</v>
      </c>
      <c r="D28" s="155"/>
      <c r="E28" s="156">
        <v>119456100</v>
      </c>
      <c r="F28" s="60">
        <v>119456100</v>
      </c>
      <c r="G28" s="60">
        <v>2362292</v>
      </c>
      <c r="H28" s="60">
        <v>11280640</v>
      </c>
      <c r="I28" s="60">
        <v>8330779</v>
      </c>
      <c r="J28" s="60">
        <v>21973711</v>
      </c>
      <c r="K28" s="60">
        <v>11555285</v>
      </c>
      <c r="L28" s="60">
        <v>10819343</v>
      </c>
      <c r="M28" s="60">
        <v>25276694</v>
      </c>
      <c r="N28" s="60">
        <v>47651322</v>
      </c>
      <c r="O28" s="60"/>
      <c r="P28" s="60"/>
      <c r="Q28" s="60"/>
      <c r="R28" s="60"/>
      <c r="S28" s="60"/>
      <c r="T28" s="60"/>
      <c r="U28" s="60"/>
      <c r="V28" s="60"/>
      <c r="W28" s="60">
        <v>69625033</v>
      </c>
      <c r="X28" s="60"/>
      <c r="Y28" s="60">
        <v>69625033</v>
      </c>
      <c r="Z28" s="140"/>
      <c r="AA28" s="155">
        <v>119456100</v>
      </c>
    </row>
    <row r="29" spans="1:27" ht="13.5">
      <c r="A29" s="234" t="s">
        <v>134</v>
      </c>
      <c r="B29" s="136"/>
      <c r="C29" s="155">
        <v>15246058</v>
      </c>
      <c r="D29" s="155"/>
      <c r="E29" s="156">
        <v>37765100</v>
      </c>
      <c r="F29" s="60">
        <v>37765100</v>
      </c>
      <c r="G29" s="60"/>
      <c r="H29" s="60">
        <v>2046088</v>
      </c>
      <c r="I29" s="60">
        <v>1039190</v>
      </c>
      <c r="J29" s="60">
        <v>3085278</v>
      </c>
      <c r="K29" s="60">
        <v>1600229</v>
      </c>
      <c r="L29" s="60">
        <v>1539824</v>
      </c>
      <c r="M29" s="60">
        <v>630143</v>
      </c>
      <c r="N29" s="60">
        <v>3770196</v>
      </c>
      <c r="O29" s="60"/>
      <c r="P29" s="60"/>
      <c r="Q29" s="60"/>
      <c r="R29" s="60"/>
      <c r="S29" s="60"/>
      <c r="T29" s="60"/>
      <c r="U29" s="60"/>
      <c r="V29" s="60"/>
      <c r="W29" s="60">
        <v>6855474</v>
      </c>
      <c r="X29" s="60"/>
      <c r="Y29" s="60">
        <v>6855474</v>
      </c>
      <c r="Z29" s="140"/>
      <c r="AA29" s="62">
        <v>37765100</v>
      </c>
    </row>
    <row r="30" spans="1:27" ht="13.5">
      <c r="A30" s="234" t="s">
        <v>135</v>
      </c>
      <c r="B30" s="136"/>
      <c r="C30" s="157">
        <v>110043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132746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126329368</v>
      </c>
      <c r="D32" s="210">
        <f>SUM(D28:D31)</f>
        <v>0</v>
      </c>
      <c r="E32" s="211">
        <f t="shared" si="5"/>
        <v>157221200</v>
      </c>
      <c r="F32" s="77">
        <f t="shared" si="5"/>
        <v>157221200</v>
      </c>
      <c r="G32" s="77">
        <f t="shared" si="5"/>
        <v>2362292</v>
      </c>
      <c r="H32" s="77">
        <f t="shared" si="5"/>
        <v>13326728</v>
      </c>
      <c r="I32" s="77">
        <f t="shared" si="5"/>
        <v>9369969</v>
      </c>
      <c r="J32" s="77">
        <f t="shared" si="5"/>
        <v>25058989</v>
      </c>
      <c r="K32" s="77">
        <f t="shared" si="5"/>
        <v>13155514</v>
      </c>
      <c r="L32" s="77">
        <f t="shared" si="5"/>
        <v>12359167</v>
      </c>
      <c r="M32" s="77">
        <f t="shared" si="5"/>
        <v>25906837</v>
      </c>
      <c r="N32" s="77">
        <f t="shared" si="5"/>
        <v>51421518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76480507</v>
      </c>
      <c r="X32" s="77">
        <f t="shared" si="5"/>
        <v>0</v>
      </c>
      <c r="Y32" s="77">
        <f t="shared" si="5"/>
        <v>76480507</v>
      </c>
      <c r="Z32" s="212">
        <f>+IF(X32&lt;&gt;0,+(Y32/X32)*100,0)</f>
        <v>0</v>
      </c>
      <c r="AA32" s="79">
        <f>SUM(AA28:AA31)</f>
        <v>157221200</v>
      </c>
    </row>
    <row r="33" spans="1:27" ht="13.5">
      <c r="A33" s="237" t="s">
        <v>51</v>
      </c>
      <c r="B33" s="136" t="s">
        <v>137</v>
      </c>
      <c r="C33" s="155">
        <v>62601650</v>
      </c>
      <c r="D33" s="155"/>
      <c r="E33" s="156">
        <v>11182000</v>
      </c>
      <c r="F33" s="60">
        <v>11182000</v>
      </c>
      <c r="G33" s="60">
        <v>256775</v>
      </c>
      <c r="H33" s="60">
        <v>827183</v>
      </c>
      <c r="I33" s="60">
        <v>1137313</v>
      </c>
      <c r="J33" s="60">
        <v>2221271</v>
      </c>
      <c r="K33" s="60">
        <v>1206361</v>
      </c>
      <c r="L33" s="60">
        <v>1091661</v>
      </c>
      <c r="M33" s="60">
        <v>664959</v>
      </c>
      <c r="N33" s="60">
        <v>2962981</v>
      </c>
      <c r="O33" s="60"/>
      <c r="P33" s="60"/>
      <c r="Q33" s="60"/>
      <c r="R33" s="60"/>
      <c r="S33" s="60"/>
      <c r="T33" s="60"/>
      <c r="U33" s="60"/>
      <c r="V33" s="60"/>
      <c r="W33" s="60">
        <v>5184252</v>
      </c>
      <c r="X33" s="60"/>
      <c r="Y33" s="60">
        <v>5184252</v>
      </c>
      <c r="Z33" s="140"/>
      <c r="AA33" s="62">
        <v>11182000</v>
      </c>
    </row>
    <row r="34" spans="1:27" ht="13.5">
      <c r="A34" s="237" t="s">
        <v>52</v>
      </c>
      <c r="B34" s="136" t="s">
        <v>138</v>
      </c>
      <c r="C34" s="155">
        <v>69346943</v>
      </c>
      <c r="D34" s="155"/>
      <c r="E34" s="156">
        <v>144738000</v>
      </c>
      <c r="F34" s="60">
        <v>144738000</v>
      </c>
      <c r="G34" s="60">
        <v>3503214</v>
      </c>
      <c r="H34" s="60">
        <v>1772740</v>
      </c>
      <c r="I34" s="60">
        <v>13710570</v>
      </c>
      <c r="J34" s="60">
        <v>18986524</v>
      </c>
      <c r="K34" s="60">
        <v>7975017</v>
      </c>
      <c r="L34" s="60">
        <v>9070854</v>
      </c>
      <c r="M34" s="60">
        <v>26926013</v>
      </c>
      <c r="N34" s="60">
        <v>43971884</v>
      </c>
      <c r="O34" s="60"/>
      <c r="P34" s="60"/>
      <c r="Q34" s="60"/>
      <c r="R34" s="60"/>
      <c r="S34" s="60"/>
      <c r="T34" s="60"/>
      <c r="U34" s="60"/>
      <c r="V34" s="60"/>
      <c r="W34" s="60">
        <v>62958408</v>
      </c>
      <c r="X34" s="60"/>
      <c r="Y34" s="60">
        <v>62958408</v>
      </c>
      <c r="Z34" s="140"/>
      <c r="AA34" s="62">
        <v>144738000</v>
      </c>
    </row>
    <row r="35" spans="1:27" ht="13.5">
      <c r="A35" s="237" t="s">
        <v>53</v>
      </c>
      <c r="B35" s="136"/>
      <c r="C35" s="155">
        <v>46097327</v>
      </c>
      <c r="D35" s="155"/>
      <c r="E35" s="156">
        <v>106720900</v>
      </c>
      <c r="F35" s="60">
        <v>106720900</v>
      </c>
      <c r="G35" s="60">
        <v>108209</v>
      </c>
      <c r="H35" s="60">
        <v>7992109</v>
      </c>
      <c r="I35" s="60">
        <v>1846729</v>
      </c>
      <c r="J35" s="60">
        <v>9947047</v>
      </c>
      <c r="K35" s="60">
        <v>2422044</v>
      </c>
      <c r="L35" s="60">
        <v>11118933</v>
      </c>
      <c r="M35" s="60">
        <v>4938422</v>
      </c>
      <c r="N35" s="60">
        <v>18479399</v>
      </c>
      <c r="O35" s="60"/>
      <c r="P35" s="60"/>
      <c r="Q35" s="60"/>
      <c r="R35" s="60"/>
      <c r="S35" s="60"/>
      <c r="T35" s="60"/>
      <c r="U35" s="60"/>
      <c r="V35" s="60"/>
      <c r="W35" s="60">
        <v>28426446</v>
      </c>
      <c r="X35" s="60"/>
      <c r="Y35" s="60">
        <v>28426446</v>
      </c>
      <c r="Z35" s="140"/>
      <c r="AA35" s="62">
        <v>106720900</v>
      </c>
    </row>
    <row r="36" spans="1:27" ht="13.5">
      <c r="A36" s="238" t="s">
        <v>139</v>
      </c>
      <c r="B36" s="149"/>
      <c r="C36" s="222">
        <f aca="true" t="shared" si="6" ref="C36:Y36">SUM(C32:C35)</f>
        <v>304375288</v>
      </c>
      <c r="D36" s="222">
        <f>SUM(D32:D35)</f>
        <v>0</v>
      </c>
      <c r="E36" s="218">
        <f t="shared" si="6"/>
        <v>419862100</v>
      </c>
      <c r="F36" s="220">
        <f t="shared" si="6"/>
        <v>419862100</v>
      </c>
      <c r="G36" s="220">
        <f t="shared" si="6"/>
        <v>6230490</v>
      </c>
      <c r="H36" s="220">
        <f t="shared" si="6"/>
        <v>23918760</v>
      </c>
      <c r="I36" s="220">
        <f t="shared" si="6"/>
        <v>26064581</v>
      </c>
      <c r="J36" s="220">
        <f t="shared" si="6"/>
        <v>56213831</v>
      </c>
      <c r="K36" s="220">
        <f t="shared" si="6"/>
        <v>24758936</v>
      </c>
      <c r="L36" s="220">
        <f t="shared" si="6"/>
        <v>33640615</v>
      </c>
      <c r="M36" s="220">
        <f t="shared" si="6"/>
        <v>58436231</v>
      </c>
      <c r="N36" s="220">
        <f t="shared" si="6"/>
        <v>116835782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173049613</v>
      </c>
      <c r="X36" s="220">
        <f t="shared" si="6"/>
        <v>0</v>
      </c>
      <c r="Y36" s="220">
        <f t="shared" si="6"/>
        <v>173049613</v>
      </c>
      <c r="Z36" s="221">
        <f>+IF(X36&lt;&gt;0,+(Y36/X36)*100,0)</f>
        <v>0</v>
      </c>
      <c r="AA36" s="239">
        <f>SUM(AA32:AA35)</f>
        <v>419862100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364509347</v>
      </c>
      <c r="D6" s="155"/>
      <c r="E6" s="59">
        <v>274050000</v>
      </c>
      <c r="F6" s="60">
        <v>274050000</v>
      </c>
      <c r="G6" s="60">
        <v>186308000</v>
      </c>
      <c r="H6" s="60">
        <v>195244037</v>
      </c>
      <c r="I6" s="60">
        <v>180930660</v>
      </c>
      <c r="J6" s="60">
        <v>180930660</v>
      </c>
      <c r="K6" s="60">
        <v>258451000</v>
      </c>
      <c r="L6" s="60">
        <v>244132000</v>
      </c>
      <c r="M6" s="60">
        <v>175306000</v>
      </c>
      <c r="N6" s="60">
        <v>175306000</v>
      </c>
      <c r="O6" s="60"/>
      <c r="P6" s="60"/>
      <c r="Q6" s="60"/>
      <c r="R6" s="60"/>
      <c r="S6" s="60"/>
      <c r="T6" s="60"/>
      <c r="U6" s="60"/>
      <c r="V6" s="60"/>
      <c r="W6" s="60">
        <v>175306000</v>
      </c>
      <c r="X6" s="60">
        <v>137025000</v>
      </c>
      <c r="Y6" s="60">
        <v>38281000</v>
      </c>
      <c r="Z6" s="140">
        <v>27.94</v>
      </c>
      <c r="AA6" s="62">
        <v>274050000</v>
      </c>
    </row>
    <row r="7" spans="1:27" ht="13.5">
      <c r="A7" s="249" t="s">
        <v>144</v>
      </c>
      <c r="B7" s="182"/>
      <c r="C7" s="155">
        <v>40000000</v>
      </c>
      <c r="D7" s="155"/>
      <c r="E7" s="59">
        <v>150000000</v>
      </c>
      <c r="F7" s="60">
        <v>150000000</v>
      </c>
      <c r="G7" s="60">
        <v>375000000</v>
      </c>
      <c r="H7" s="60">
        <v>341000000</v>
      </c>
      <c r="I7" s="60">
        <v>295392000</v>
      </c>
      <c r="J7" s="60">
        <v>295392000</v>
      </c>
      <c r="K7" s="60">
        <v>249556000</v>
      </c>
      <c r="L7" s="60">
        <v>336740000</v>
      </c>
      <c r="M7" s="60">
        <v>282266000</v>
      </c>
      <c r="N7" s="60">
        <v>282266000</v>
      </c>
      <c r="O7" s="60"/>
      <c r="P7" s="60"/>
      <c r="Q7" s="60"/>
      <c r="R7" s="60"/>
      <c r="S7" s="60"/>
      <c r="T7" s="60"/>
      <c r="U7" s="60"/>
      <c r="V7" s="60"/>
      <c r="W7" s="60">
        <v>282266000</v>
      </c>
      <c r="X7" s="60">
        <v>75000000</v>
      </c>
      <c r="Y7" s="60">
        <v>207266000</v>
      </c>
      <c r="Z7" s="140">
        <v>276.35</v>
      </c>
      <c r="AA7" s="62">
        <v>150000000</v>
      </c>
    </row>
    <row r="8" spans="1:27" ht="13.5">
      <c r="A8" s="249" t="s">
        <v>145</v>
      </c>
      <c r="B8" s="182"/>
      <c r="C8" s="155">
        <v>316529263</v>
      </c>
      <c r="D8" s="155"/>
      <c r="E8" s="59">
        <v>256385000</v>
      </c>
      <c r="F8" s="60">
        <v>256385000</v>
      </c>
      <c r="G8" s="60">
        <v>292411826</v>
      </c>
      <c r="H8" s="60">
        <v>309230037</v>
      </c>
      <c r="I8" s="60">
        <v>313903063</v>
      </c>
      <c r="J8" s="60">
        <v>313903063</v>
      </c>
      <c r="K8" s="60">
        <v>275599526</v>
      </c>
      <c r="L8" s="60">
        <v>275493053</v>
      </c>
      <c r="M8" s="60">
        <v>261622088</v>
      </c>
      <c r="N8" s="60">
        <v>261622088</v>
      </c>
      <c r="O8" s="60"/>
      <c r="P8" s="60"/>
      <c r="Q8" s="60"/>
      <c r="R8" s="60"/>
      <c r="S8" s="60"/>
      <c r="T8" s="60"/>
      <c r="U8" s="60"/>
      <c r="V8" s="60"/>
      <c r="W8" s="60">
        <v>261622088</v>
      </c>
      <c r="X8" s="60">
        <v>128192500</v>
      </c>
      <c r="Y8" s="60">
        <v>133429588</v>
      </c>
      <c r="Z8" s="140">
        <v>104.09</v>
      </c>
      <c r="AA8" s="62">
        <v>256385000</v>
      </c>
    </row>
    <row r="9" spans="1:27" ht="13.5">
      <c r="A9" s="249" t="s">
        <v>146</v>
      </c>
      <c r="B9" s="182"/>
      <c r="C9" s="155">
        <v>41566730</v>
      </c>
      <c r="D9" s="155"/>
      <c r="E9" s="59">
        <v>25114000</v>
      </c>
      <c r="F9" s="60">
        <v>25114000</v>
      </c>
      <c r="G9" s="60">
        <v>10813538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12557000</v>
      </c>
      <c r="Y9" s="60">
        <v>-12557000</v>
      </c>
      <c r="Z9" s="140">
        <v>-100</v>
      </c>
      <c r="AA9" s="62">
        <v>25114000</v>
      </c>
    </row>
    <row r="10" spans="1:27" ht="13.5">
      <c r="A10" s="249" t="s">
        <v>147</v>
      </c>
      <c r="B10" s="182"/>
      <c r="C10" s="155">
        <v>41215</v>
      </c>
      <c r="D10" s="155"/>
      <c r="E10" s="59">
        <v>44000</v>
      </c>
      <c r="F10" s="60">
        <v>44000</v>
      </c>
      <c r="G10" s="159">
        <v>36354</v>
      </c>
      <c r="H10" s="159">
        <v>33247</v>
      </c>
      <c r="I10" s="159">
        <v>30444</v>
      </c>
      <c r="J10" s="60">
        <v>30444</v>
      </c>
      <c r="K10" s="159">
        <v>26906</v>
      </c>
      <c r="L10" s="159">
        <v>23942</v>
      </c>
      <c r="M10" s="60">
        <v>20414</v>
      </c>
      <c r="N10" s="159">
        <v>20414</v>
      </c>
      <c r="O10" s="159"/>
      <c r="P10" s="159"/>
      <c r="Q10" s="60"/>
      <c r="R10" s="159"/>
      <c r="S10" s="159"/>
      <c r="T10" s="60"/>
      <c r="U10" s="159"/>
      <c r="V10" s="159"/>
      <c r="W10" s="159">
        <v>20414</v>
      </c>
      <c r="X10" s="60">
        <v>22000</v>
      </c>
      <c r="Y10" s="159">
        <v>-1586</v>
      </c>
      <c r="Z10" s="141">
        <v>-7.21</v>
      </c>
      <c r="AA10" s="225">
        <v>44000</v>
      </c>
    </row>
    <row r="11" spans="1:27" ht="13.5">
      <c r="A11" s="249" t="s">
        <v>148</v>
      </c>
      <c r="B11" s="182"/>
      <c r="C11" s="155">
        <v>72999497</v>
      </c>
      <c r="D11" s="155"/>
      <c r="E11" s="59">
        <v>89550000</v>
      </c>
      <c r="F11" s="60">
        <v>89550000</v>
      </c>
      <c r="G11" s="60">
        <v>75917009</v>
      </c>
      <c r="H11" s="60">
        <v>76160496</v>
      </c>
      <c r="I11" s="60">
        <v>77635435</v>
      </c>
      <c r="J11" s="60">
        <v>77635435</v>
      </c>
      <c r="K11" s="60">
        <v>78442286</v>
      </c>
      <c r="L11" s="60">
        <v>76923438</v>
      </c>
      <c r="M11" s="60">
        <v>77232730</v>
      </c>
      <c r="N11" s="60">
        <v>77232730</v>
      </c>
      <c r="O11" s="60"/>
      <c r="P11" s="60"/>
      <c r="Q11" s="60"/>
      <c r="R11" s="60"/>
      <c r="S11" s="60"/>
      <c r="T11" s="60"/>
      <c r="U11" s="60"/>
      <c r="V11" s="60"/>
      <c r="W11" s="60">
        <v>77232730</v>
      </c>
      <c r="X11" s="60">
        <v>44775000</v>
      </c>
      <c r="Y11" s="60">
        <v>32457730</v>
      </c>
      <c r="Z11" s="140">
        <v>72.49</v>
      </c>
      <c r="AA11" s="62">
        <v>89550000</v>
      </c>
    </row>
    <row r="12" spans="1:27" ht="13.5">
      <c r="A12" s="250" t="s">
        <v>56</v>
      </c>
      <c r="B12" s="251"/>
      <c r="C12" s="168">
        <f aca="true" t="shared" si="0" ref="C12:Y12">SUM(C6:C11)</f>
        <v>835646052</v>
      </c>
      <c r="D12" s="168">
        <f>SUM(D6:D11)</f>
        <v>0</v>
      </c>
      <c r="E12" s="72">
        <f t="shared" si="0"/>
        <v>795143000</v>
      </c>
      <c r="F12" s="73">
        <f t="shared" si="0"/>
        <v>795143000</v>
      </c>
      <c r="G12" s="73">
        <f t="shared" si="0"/>
        <v>940486727</v>
      </c>
      <c r="H12" s="73">
        <f t="shared" si="0"/>
        <v>921667817</v>
      </c>
      <c r="I12" s="73">
        <f t="shared" si="0"/>
        <v>867891602</v>
      </c>
      <c r="J12" s="73">
        <f t="shared" si="0"/>
        <v>867891602</v>
      </c>
      <c r="K12" s="73">
        <f t="shared" si="0"/>
        <v>862075718</v>
      </c>
      <c r="L12" s="73">
        <f t="shared" si="0"/>
        <v>933312433</v>
      </c>
      <c r="M12" s="73">
        <f t="shared" si="0"/>
        <v>796447232</v>
      </c>
      <c r="N12" s="73">
        <f t="shared" si="0"/>
        <v>796447232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796447232</v>
      </c>
      <c r="X12" s="73">
        <f t="shared" si="0"/>
        <v>397571500</v>
      </c>
      <c r="Y12" s="73">
        <f t="shared" si="0"/>
        <v>398875732</v>
      </c>
      <c r="Z12" s="170">
        <f>+IF(X12&lt;&gt;0,+(Y12/X12)*100,0)</f>
        <v>100.32804967156852</v>
      </c>
      <c r="AA12" s="74">
        <f>SUM(AA6:AA11)</f>
        <v>795143000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159027</v>
      </c>
      <c r="D15" s="155"/>
      <c r="E15" s="59">
        <v>166000</v>
      </c>
      <c r="F15" s="60">
        <v>166000</v>
      </c>
      <c r="G15" s="60">
        <v>160582</v>
      </c>
      <c r="H15" s="60">
        <v>160365</v>
      </c>
      <c r="I15" s="60">
        <v>159785</v>
      </c>
      <c r="J15" s="60">
        <v>159785</v>
      </c>
      <c r="K15" s="60">
        <v>159959</v>
      </c>
      <c r="L15" s="60">
        <v>159503</v>
      </c>
      <c r="M15" s="60">
        <v>159628</v>
      </c>
      <c r="N15" s="60">
        <v>159628</v>
      </c>
      <c r="O15" s="60"/>
      <c r="P15" s="60"/>
      <c r="Q15" s="60"/>
      <c r="R15" s="60"/>
      <c r="S15" s="60"/>
      <c r="T15" s="60"/>
      <c r="U15" s="60"/>
      <c r="V15" s="60"/>
      <c r="W15" s="60">
        <v>159628</v>
      </c>
      <c r="X15" s="60">
        <v>83000</v>
      </c>
      <c r="Y15" s="60">
        <v>76628</v>
      </c>
      <c r="Z15" s="140">
        <v>92.32</v>
      </c>
      <c r="AA15" s="62">
        <v>166000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134573715</v>
      </c>
      <c r="D17" s="155"/>
      <c r="E17" s="59">
        <v>132054000</v>
      </c>
      <c r="F17" s="60">
        <v>132054000</v>
      </c>
      <c r="G17" s="60">
        <v>134720870</v>
      </c>
      <c r="H17" s="60">
        <v>134481364</v>
      </c>
      <c r="I17" s="60">
        <v>134435189</v>
      </c>
      <c r="J17" s="60">
        <v>134435189</v>
      </c>
      <c r="K17" s="60">
        <v>134389014</v>
      </c>
      <c r="L17" s="60">
        <v>134342839</v>
      </c>
      <c r="M17" s="60">
        <v>134296664</v>
      </c>
      <c r="N17" s="60">
        <v>134296664</v>
      </c>
      <c r="O17" s="60"/>
      <c r="P17" s="60"/>
      <c r="Q17" s="60"/>
      <c r="R17" s="60"/>
      <c r="S17" s="60"/>
      <c r="T17" s="60"/>
      <c r="U17" s="60"/>
      <c r="V17" s="60"/>
      <c r="W17" s="60">
        <v>134296664</v>
      </c>
      <c r="X17" s="60">
        <v>66027000</v>
      </c>
      <c r="Y17" s="60">
        <v>68269664</v>
      </c>
      <c r="Z17" s="140">
        <v>103.4</v>
      </c>
      <c r="AA17" s="62">
        <v>132054000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4201449438</v>
      </c>
      <c r="D19" s="155"/>
      <c r="E19" s="59">
        <v>4304896000</v>
      </c>
      <c r="F19" s="60">
        <v>4304896000</v>
      </c>
      <c r="G19" s="60">
        <v>4193367529</v>
      </c>
      <c r="H19" s="60">
        <v>4185739599</v>
      </c>
      <c r="I19" s="60">
        <v>4188874639</v>
      </c>
      <c r="J19" s="60">
        <v>4188874639</v>
      </c>
      <c r="K19" s="60">
        <v>4190704032</v>
      </c>
      <c r="L19" s="60">
        <v>4201415105</v>
      </c>
      <c r="M19" s="60">
        <v>4236255506</v>
      </c>
      <c r="N19" s="60">
        <v>4236255506</v>
      </c>
      <c r="O19" s="60"/>
      <c r="P19" s="60"/>
      <c r="Q19" s="60"/>
      <c r="R19" s="60"/>
      <c r="S19" s="60"/>
      <c r="T19" s="60"/>
      <c r="U19" s="60"/>
      <c r="V19" s="60"/>
      <c r="W19" s="60">
        <v>4236255506</v>
      </c>
      <c r="X19" s="60">
        <v>2152448000</v>
      </c>
      <c r="Y19" s="60">
        <v>2083807506</v>
      </c>
      <c r="Z19" s="140">
        <v>96.81</v>
      </c>
      <c r="AA19" s="62">
        <v>4304896000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12159663</v>
      </c>
      <c r="D22" s="155"/>
      <c r="E22" s="59">
        <v>9448300</v>
      </c>
      <c r="F22" s="60">
        <v>9448300</v>
      </c>
      <c r="G22" s="60">
        <v>12590780</v>
      </c>
      <c r="H22" s="60">
        <v>10591732</v>
      </c>
      <c r="I22" s="60">
        <v>9807765</v>
      </c>
      <c r="J22" s="60">
        <v>9807765</v>
      </c>
      <c r="K22" s="60">
        <v>9023798</v>
      </c>
      <c r="L22" s="60">
        <v>8239832</v>
      </c>
      <c r="M22" s="60">
        <v>7455865</v>
      </c>
      <c r="N22" s="60">
        <v>7455865</v>
      </c>
      <c r="O22" s="60"/>
      <c r="P22" s="60"/>
      <c r="Q22" s="60"/>
      <c r="R22" s="60"/>
      <c r="S22" s="60"/>
      <c r="T22" s="60"/>
      <c r="U22" s="60"/>
      <c r="V22" s="60"/>
      <c r="W22" s="60">
        <v>7455865</v>
      </c>
      <c r="X22" s="60">
        <v>4724150</v>
      </c>
      <c r="Y22" s="60">
        <v>2731715</v>
      </c>
      <c r="Z22" s="140">
        <v>57.82</v>
      </c>
      <c r="AA22" s="62">
        <v>9448300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4348341843</v>
      </c>
      <c r="D24" s="168">
        <f>SUM(D15:D23)</f>
        <v>0</v>
      </c>
      <c r="E24" s="76">
        <f t="shared" si="1"/>
        <v>4446564300</v>
      </c>
      <c r="F24" s="77">
        <f t="shared" si="1"/>
        <v>4446564300</v>
      </c>
      <c r="G24" s="77">
        <f t="shared" si="1"/>
        <v>4340839761</v>
      </c>
      <c r="H24" s="77">
        <f t="shared" si="1"/>
        <v>4330973060</v>
      </c>
      <c r="I24" s="77">
        <f t="shared" si="1"/>
        <v>4333277378</v>
      </c>
      <c r="J24" s="77">
        <f t="shared" si="1"/>
        <v>4333277378</v>
      </c>
      <c r="K24" s="77">
        <f t="shared" si="1"/>
        <v>4334276803</v>
      </c>
      <c r="L24" s="77">
        <f t="shared" si="1"/>
        <v>4344157279</v>
      </c>
      <c r="M24" s="77">
        <f t="shared" si="1"/>
        <v>4378167663</v>
      </c>
      <c r="N24" s="77">
        <f t="shared" si="1"/>
        <v>4378167663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4378167663</v>
      </c>
      <c r="X24" s="77">
        <f t="shared" si="1"/>
        <v>2223282150</v>
      </c>
      <c r="Y24" s="77">
        <f t="shared" si="1"/>
        <v>2154885513</v>
      </c>
      <c r="Z24" s="212">
        <f>+IF(X24&lt;&gt;0,+(Y24/X24)*100,0)</f>
        <v>96.92361866891254</v>
      </c>
      <c r="AA24" s="79">
        <f>SUM(AA15:AA23)</f>
        <v>4446564300</v>
      </c>
    </row>
    <row r="25" spans="1:27" ht="13.5">
      <c r="A25" s="250" t="s">
        <v>159</v>
      </c>
      <c r="B25" s="251"/>
      <c r="C25" s="168">
        <f aca="true" t="shared" si="2" ref="C25:Y25">+C12+C24</f>
        <v>5183987895</v>
      </c>
      <c r="D25" s="168">
        <f>+D12+D24</f>
        <v>0</v>
      </c>
      <c r="E25" s="72">
        <f t="shared" si="2"/>
        <v>5241707300</v>
      </c>
      <c r="F25" s="73">
        <f t="shared" si="2"/>
        <v>5241707300</v>
      </c>
      <c r="G25" s="73">
        <f t="shared" si="2"/>
        <v>5281326488</v>
      </c>
      <c r="H25" s="73">
        <f t="shared" si="2"/>
        <v>5252640877</v>
      </c>
      <c r="I25" s="73">
        <f t="shared" si="2"/>
        <v>5201168980</v>
      </c>
      <c r="J25" s="73">
        <f t="shared" si="2"/>
        <v>5201168980</v>
      </c>
      <c r="K25" s="73">
        <f t="shared" si="2"/>
        <v>5196352521</v>
      </c>
      <c r="L25" s="73">
        <f t="shared" si="2"/>
        <v>5277469712</v>
      </c>
      <c r="M25" s="73">
        <f t="shared" si="2"/>
        <v>5174614895</v>
      </c>
      <c r="N25" s="73">
        <f t="shared" si="2"/>
        <v>5174614895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5174614895</v>
      </c>
      <c r="X25" s="73">
        <f t="shared" si="2"/>
        <v>2620853650</v>
      </c>
      <c r="Y25" s="73">
        <f t="shared" si="2"/>
        <v>2553761245</v>
      </c>
      <c r="Z25" s="170">
        <f>+IF(X25&lt;&gt;0,+(Y25/X25)*100,0)</f>
        <v>97.44005526596268</v>
      </c>
      <c r="AA25" s="74">
        <f>+AA12+AA24</f>
        <v>5241707300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124739142</v>
      </c>
      <c r="D30" s="155"/>
      <c r="E30" s="59">
        <v>122938000</v>
      </c>
      <c r="F30" s="60">
        <v>122938000</v>
      </c>
      <c r="G30" s="60">
        <v>124739142</v>
      </c>
      <c r="H30" s="60">
        <v>124739142</v>
      </c>
      <c r="I30" s="60">
        <v>114708018</v>
      </c>
      <c r="J30" s="60">
        <v>114708018</v>
      </c>
      <c r="K30" s="60">
        <v>114708018</v>
      </c>
      <c r="L30" s="60">
        <v>114708018</v>
      </c>
      <c r="M30" s="60">
        <v>26210407</v>
      </c>
      <c r="N30" s="60">
        <v>26210407</v>
      </c>
      <c r="O30" s="60"/>
      <c r="P30" s="60"/>
      <c r="Q30" s="60"/>
      <c r="R30" s="60"/>
      <c r="S30" s="60"/>
      <c r="T30" s="60"/>
      <c r="U30" s="60"/>
      <c r="V30" s="60"/>
      <c r="W30" s="60">
        <v>26210407</v>
      </c>
      <c r="X30" s="60">
        <v>61469000</v>
      </c>
      <c r="Y30" s="60">
        <v>-35258593</v>
      </c>
      <c r="Z30" s="140">
        <v>-57.36</v>
      </c>
      <c r="AA30" s="62">
        <v>122938000</v>
      </c>
    </row>
    <row r="31" spans="1:27" ht="13.5">
      <c r="A31" s="249" t="s">
        <v>163</v>
      </c>
      <c r="B31" s="182"/>
      <c r="C31" s="155">
        <v>44908275</v>
      </c>
      <c r="D31" s="155"/>
      <c r="E31" s="59">
        <v>43646000</v>
      </c>
      <c r="F31" s="60">
        <v>43646000</v>
      </c>
      <c r="G31" s="60">
        <v>45949743</v>
      </c>
      <c r="H31" s="60">
        <v>46002618</v>
      </c>
      <c r="I31" s="60">
        <v>55018248</v>
      </c>
      <c r="J31" s="60">
        <v>55018248</v>
      </c>
      <c r="K31" s="60">
        <v>54676537</v>
      </c>
      <c r="L31" s="60">
        <v>56558568</v>
      </c>
      <c r="M31" s="60">
        <v>47617910</v>
      </c>
      <c r="N31" s="60">
        <v>47617910</v>
      </c>
      <c r="O31" s="60"/>
      <c r="P31" s="60"/>
      <c r="Q31" s="60"/>
      <c r="R31" s="60"/>
      <c r="S31" s="60"/>
      <c r="T31" s="60"/>
      <c r="U31" s="60"/>
      <c r="V31" s="60"/>
      <c r="W31" s="60">
        <v>47617910</v>
      </c>
      <c r="X31" s="60">
        <v>21823000</v>
      </c>
      <c r="Y31" s="60">
        <v>25794910</v>
      </c>
      <c r="Z31" s="140">
        <v>118.2</v>
      </c>
      <c r="AA31" s="62">
        <v>43646000</v>
      </c>
    </row>
    <row r="32" spans="1:27" ht="13.5">
      <c r="A32" s="249" t="s">
        <v>164</v>
      </c>
      <c r="B32" s="182"/>
      <c r="C32" s="155">
        <v>431489074</v>
      </c>
      <c r="D32" s="155"/>
      <c r="E32" s="59">
        <v>381429000</v>
      </c>
      <c r="F32" s="60">
        <v>381429000</v>
      </c>
      <c r="G32" s="60">
        <v>509184669</v>
      </c>
      <c r="H32" s="60">
        <v>492475479</v>
      </c>
      <c r="I32" s="60">
        <v>449624309</v>
      </c>
      <c r="J32" s="60">
        <v>449624309</v>
      </c>
      <c r="K32" s="60">
        <v>423042090</v>
      </c>
      <c r="L32" s="60">
        <v>490043948</v>
      </c>
      <c r="M32" s="60">
        <v>454819114</v>
      </c>
      <c r="N32" s="60">
        <v>454819114</v>
      </c>
      <c r="O32" s="60"/>
      <c r="P32" s="60"/>
      <c r="Q32" s="60"/>
      <c r="R32" s="60"/>
      <c r="S32" s="60"/>
      <c r="T32" s="60"/>
      <c r="U32" s="60"/>
      <c r="V32" s="60"/>
      <c r="W32" s="60">
        <v>454819114</v>
      </c>
      <c r="X32" s="60">
        <v>190714500</v>
      </c>
      <c r="Y32" s="60">
        <v>264104614</v>
      </c>
      <c r="Z32" s="140">
        <v>138.48</v>
      </c>
      <c r="AA32" s="62">
        <v>381429000</v>
      </c>
    </row>
    <row r="33" spans="1:27" ht="13.5">
      <c r="A33" s="249" t="s">
        <v>165</v>
      </c>
      <c r="B33" s="182"/>
      <c r="C33" s="155">
        <v>20390933</v>
      </c>
      <c r="D33" s="155"/>
      <c r="E33" s="59">
        <v>26394000</v>
      </c>
      <c r="F33" s="60">
        <v>26394000</v>
      </c>
      <c r="G33" s="60">
        <v>20390932</v>
      </c>
      <c r="H33" s="60">
        <v>20390932</v>
      </c>
      <c r="I33" s="60">
        <v>20390932</v>
      </c>
      <c r="J33" s="60">
        <v>20390932</v>
      </c>
      <c r="K33" s="60">
        <v>20390932</v>
      </c>
      <c r="L33" s="60">
        <v>20390932</v>
      </c>
      <c r="M33" s="60">
        <v>20390932</v>
      </c>
      <c r="N33" s="60">
        <v>20390932</v>
      </c>
      <c r="O33" s="60"/>
      <c r="P33" s="60"/>
      <c r="Q33" s="60"/>
      <c r="R33" s="60"/>
      <c r="S33" s="60"/>
      <c r="T33" s="60"/>
      <c r="U33" s="60"/>
      <c r="V33" s="60"/>
      <c r="W33" s="60">
        <v>20390932</v>
      </c>
      <c r="X33" s="60">
        <v>13197000</v>
      </c>
      <c r="Y33" s="60">
        <v>7193932</v>
      </c>
      <c r="Z33" s="140">
        <v>54.51</v>
      </c>
      <c r="AA33" s="62">
        <v>26394000</v>
      </c>
    </row>
    <row r="34" spans="1:27" ht="13.5">
      <c r="A34" s="250" t="s">
        <v>58</v>
      </c>
      <c r="B34" s="251"/>
      <c r="C34" s="168">
        <f aca="true" t="shared" si="3" ref="C34:Y34">SUM(C29:C33)</f>
        <v>621527424</v>
      </c>
      <c r="D34" s="168">
        <f>SUM(D29:D33)</f>
        <v>0</v>
      </c>
      <c r="E34" s="72">
        <f t="shared" si="3"/>
        <v>574407000</v>
      </c>
      <c r="F34" s="73">
        <f t="shared" si="3"/>
        <v>574407000</v>
      </c>
      <c r="G34" s="73">
        <f t="shared" si="3"/>
        <v>700264486</v>
      </c>
      <c r="H34" s="73">
        <f t="shared" si="3"/>
        <v>683608171</v>
      </c>
      <c r="I34" s="73">
        <f t="shared" si="3"/>
        <v>639741507</v>
      </c>
      <c r="J34" s="73">
        <f t="shared" si="3"/>
        <v>639741507</v>
      </c>
      <c r="K34" s="73">
        <f t="shared" si="3"/>
        <v>612817577</v>
      </c>
      <c r="L34" s="73">
        <f t="shared" si="3"/>
        <v>681701466</v>
      </c>
      <c r="M34" s="73">
        <f t="shared" si="3"/>
        <v>549038363</v>
      </c>
      <c r="N34" s="73">
        <f t="shared" si="3"/>
        <v>549038363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549038363</v>
      </c>
      <c r="X34" s="73">
        <f t="shared" si="3"/>
        <v>287203500</v>
      </c>
      <c r="Y34" s="73">
        <f t="shared" si="3"/>
        <v>261834863</v>
      </c>
      <c r="Z34" s="170">
        <f>+IF(X34&lt;&gt;0,+(Y34/X34)*100,0)</f>
        <v>91.16701676685695</v>
      </c>
      <c r="AA34" s="74">
        <f>SUM(AA29:AA33)</f>
        <v>574407000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601727228</v>
      </c>
      <c r="D37" s="155"/>
      <c r="E37" s="59">
        <v>686593000</v>
      </c>
      <c r="F37" s="60">
        <v>686593000</v>
      </c>
      <c r="G37" s="60">
        <v>601116045</v>
      </c>
      <c r="H37" s="60">
        <v>601116045</v>
      </c>
      <c r="I37" s="60">
        <v>602956951</v>
      </c>
      <c r="J37" s="60">
        <v>602956951</v>
      </c>
      <c r="K37" s="60">
        <v>602956951</v>
      </c>
      <c r="L37" s="60">
        <v>602956951</v>
      </c>
      <c r="M37" s="60">
        <v>638667291</v>
      </c>
      <c r="N37" s="60">
        <v>638667291</v>
      </c>
      <c r="O37" s="60"/>
      <c r="P37" s="60"/>
      <c r="Q37" s="60"/>
      <c r="R37" s="60"/>
      <c r="S37" s="60"/>
      <c r="T37" s="60"/>
      <c r="U37" s="60"/>
      <c r="V37" s="60"/>
      <c r="W37" s="60">
        <v>638667291</v>
      </c>
      <c r="X37" s="60">
        <v>343296500</v>
      </c>
      <c r="Y37" s="60">
        <v>295370791</v>
      </c>
      <c r="Z37" s="140">
        <v>86.04</v>
      </c>
      <c r="AA37" s="62">
        <v>686593000</v>
      </c>
    </row>
    <row r="38" spans="1:27" ht="13.5">
      <c r="A38" s="249" t="s">
        <v>165</v>
      </c>
      <c r="B38" s="182"/>
      <c r="C38" s="155">
        <v>233331899</v>
      </c>
      <c r="D38" s="155"/>
      <c r="E38" s="59">
        <v>249175000</v>
      </c>
      <c r="F38" s="60">
        <v>249175000</v>
      </c>
      <c r="G38" s="60">
        <v>233331899</v>
      </c>
      <c r="H38" s="60">
        <v>233331899</v>
      </c>
      <c r="I38" s="60">
        <v>233331899</v>
      </c>
      <c r="J38" s="60">
        <v>233331899</v>
      </c>
      <c r="K38" s="60">
        <v>233331899</v>
      </c>
      <c r="L38" s="60">
        <v>233331899</v>
      </c>
      <c r="M38" s="60">
        <v>233331899</v>
      </c>
      <c r="N38" s="60">
        <v>233331899</v>
      </c>
      <c r="O38" s="60"/>
      <c r="P38" s="60"/>
      <c r="Q38" s="60"/>
      <c r="R38" s="60"/>
      <c r="S38" s="60"/>
      <c r="T38" s="60"/>
      <c r="U38" s="60"/>
      <c r="V38" s="60"/>
      <c r="W38" s="60">
        <v>233331899</v>
      </c>
      <c r="X38" s="60">
        <v>124587500</v>
      </c>
      <c r="Y38" s="60">
        <v>108744399</v>
      </c>
      <c r="Z38" s="140">
        <v>87.28</v>
      </c>
      <c r="AA38" s="62">
        <v>249175000</v>
      </c>
    </row>
    <row r="39" spans="1:27" ht="13.5">
      <c r="A39" s="250" t="s">
        <v>59</v>
      </c>
      <c r="B39" s="253"/>
      <c r="C39" s="168">
        <f aca="true" t="shared" si="4" ref="C39:Y39">SUM(C37:C38)</f>
        <v>835059127</v>
      </c>
      <c r="D39" s="168">
        <f>SUM(D37:D38)</f>
        <v>0</v>
      </c>
      <c r="E39" s="76">
        <f t="shared" si="4"/>
        <v>935768000</v>
      </c>
      <c r="F39" s="77">
        <f t="shared" si="4"/>
        <v>935768000</v>
      </c>
      <c r="G39" s="77">
        <f t="shared" si="4"/>
        <v>834447944</v>
      </c>
      <c r="H39" s="77">
        <f t="shared" si="4"/>
        <v>834447944</v>
      </c>
      <c r="I39" s="77">
        <f t="shared" si="4"/>
        <v>836288850</v>
      </c>
      <c r="J39" s="77">
        <f t="shared" si="4"/>
        <v>836288850</v>
      </c>
      <c r="K39" s="77">
        <f t="shared" si="4"/>
        <v>836288850</v>
      </c>
      <c r="L39" s="77">
        <f t="shared" si="4"/>
        <v>836288850</v>
      </c>
      <c r="M39" s="77">
        <f t="shared" si="4"/>
        <v>871999190</v>
      </c>
      <c r="N39" s="77">
        <f t="shared" si="4"/>
        <v>871999190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871999190</v>
      </c>
      <c r="X39" s="77">
        <f t="shared" si="4"/>
        <v>467884000</v>
      </c>
      <c r="Y39" s="77">
        <f t="shared" si="4"/>
        <v>404115190</v>
      </c>
      <c r="Z39" s="212">
        <f>+IF(X39&lt;&gt;0,+(Y39/X39)*100,0)</f>
        <v>86.37080772157202</v>
      </c>
      <c r="AA39" s="79">
        <f>SUM(AA37:AA38)</f>
        <v>935768000</v>
      </c>
    </row>
    <row r="40" spans="1:27" ht="13.5">
      <c r="A40" s="250" t="s">
        <v>167</v>
      </c>
      <c r="B40" s="251"/>
      <c r="C40" s="168">
        <f aca="true" t="shared" si="5" ref="C40:Y40">+C34+C39</f>
        <v>1456586551</v>
      </c>
      <c r="D40" s="168">
        <f>+D34+D39</f>
        <v>0</v>
      </c>
      <c r="E40" s="72">
        <f t="shared" si="5"/>
        <v>1510175000</v>
      </c>
      <c r="F40" s="73">
        <f t="shared" si="5"/>
        <v>1510175000</v>
      </c>
      <c r="G40" s="73">
        <f t="shared" si="5"/>
        <v>1534712430</v>
      </c>
      <c r="H40" s="73">
        <f t="shared" si="5"/>
        <v>1518056115</v>
      </c>
      <c r="I40" s="73">
        <f t="shared" si="5"/>
        <v>1476030357</v>
      </c>
      <c r="J40" s="73">
        <f t="shared" si="5"/>
        <v>1476030357</v>
      </c>
      <c r="K40" s="73">
        <f t="shared" si="5"/>
        <v>1449106427</v>
      </c>
      <c r="L40" s="73">
        <f t="shared" si="5"/>
        <v>1517990316</v>
      </c>
      <c r="M40" s="73">
        <f t="shared" si="5"/>
        <v>1421037553</v>
      </c>
      <c r="N40" s="73">
        <f t="shared" si="5"/>
        <v>1421037553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1421037553</v>
      </c>
      <c r="X40" s="73">
        <f t="shared" si="5"/>
        <v>755087500</v>
      </c>
      <c r="Y40" s="73">
        <f t="shared" si="5"/>
        <v>665950053</v>
      </c>
      <c r="Z40" s="170">
        <f>+IF(X40&lt;&gt;0,+(Y40/X40)*100,0)</f>
        <v>88.19508374857219</v>
      </c>
      <c r="AA40" s="74">
        <f>+AA34+AA39</f>
        <v>1510175000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3727401344</v>
      </c>
      <c r="D42" s="257">
        <f>+D25-D40</f>
        <v>0</v>
      </c>
      <c r="E42" s="258">
        <f t="shared" si="6"/>
        <v>3731532300</v>
      </c>
      <c r="F42" s="259">
        <f t="shared" si="6"/>
        <v>3731532300</v>
      </c>
      <c r="G42" s="259">
        <f t="shared" si="6"/>
        <v>3746614058</v>
      </c>
      <c r="H42" s="259">
        <f t="shared" si="6"/>
        <v>3734584762</v>
      </c>
      <c r="I42" s="259">
        <f t="shared" si="6"/>
        <v>3725138623</v>
      </c>
      <c r="J42" s="259">
        <f t="shared" si="6"/>
        <v>3725138623</v>
      </c>
      <c r="K42" s="259">
        <f t="shared" si="6"/>
        <v>3747246094</v>
      </c>
      <c r="L42" s="259">
        <f t="shared" si="6"/>
        <v>3759479396</v>
      </c>
      <c r="M42" s="259">
        <f t="shared" si="6"/>
        <v>3753577342</v>
      </c>
      <c r="N42" s="259">
        <f t="shared" si="6"/>
        <v>3753577342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3753577342</v>
      </c>
      <c r="X42" s="259">
        <f t="shared" si="6"/>
        <v>1865766150</v>
      </c>
      <c r="Y42" s="259">
        <f t="shared" si="6"/>
        <v>1887811192</v>
      </c>
      <c r="Z42" s="260">
        <f>+IF(X42&lt;&gt;0,+(Y42/X42)*100,0)</f>
        <v>101.18155439790779</v>
      </c>
      <c r="AA42" s="261">
        <f>+AA25-AA40</f>
        <v>3731532300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3677467800</v>
      </c>
      <c r="D45" s="155"/>
      <c r="E45" s="59">
        <v>3623709300</v>
      </c>
      <c r="F45" s="60">
        <v>3623709300</v>
      </c>
      <c r="G45" s="60">
        <v>3699310765</v>
      </c>
      <c r="H45" s="60">
        <v>3684641968</v>
      </c>
      <c r="I45" s="60">
        <v>3675195265</v>
      </c>
      <c r="J45" s="60">
        <v>3675195265</v>
      </c>
      <c r="K45" s="60">
        <v>3697302197</v>
      </c>
      <c r="L45" s="60">
        <v>3709535499</v>
      </c>
      <c r="M45" s="60">
        <v>3703633445</v>
      </c>
      <c r="N45" s="60">
        <v>3703633445</v>
      </c>
      <c r="O45" s="60"/>
      <c r="P45" s="60"/>
      <c r="Q45" s="60"/>
      <c r="R45" s="60"/>
      <c r="S45" s="60"/>
      <c r="T45" s="60"/>
      <c r="U45" s="60"/>
      <c r="V45" s="60"/>
      <c r="W45" s="60">
        <v>3703633445</v>
      </c>
      <c r="X45" s="60">
        <v>1811854650</v>
      </c>
      <c r="Y45" s="60">
        <v>1891778795</v>
      </c>
      <c r="Z45" s="139">
        <v>104.41</v>
      </c>
      <c r="AA45" s="62">
        <v>3623709300</v>
      </c>
    </row>
    <row r="46" spans="1:27" ht="13.5">
      <c r="A46" s="249" t="s">
        <v>171</v>
      </c>
      <c r="B46" s="182"/>
      <c r="C46" s="155">
        <v>49933544</v>
      </c>
      <c r="D46" s="155"/>
      <c r="E46" s="59">
        <v>107823000</v>
      </c>
      <c r="F46" s="60">
        <v>107823000</v>
      </c>
      <c r="G46" s="60">
        <v>47303293</v>
      </c>
      <c r="H46" s="60">
        <v>49942794</v>
      </c>
      <c r="I46" s="60">
        <v>49943358</v>
      </c>
      <c r="J46" s="60">
        <v>49943358</v>
      </c>
      <c r="K46" s="60">
        <v>49943897</v>
      </c>
      <c r="L46" s="60">
        <v>49943897</v>
      </c>
      <c r="M46" s="60">
        <v>49943897</v>
      </c>
      <c r="N46" s="60">
        <v>49943897</v>
      </c>
      <c r="O46" s="60"/>
      <c r="P46" s="60"/>
      <c r="Q46" s="60"/>
      <c r="R46" s="60"/>
      <c r="S46" s="60"/>
      <c r="T46" s="60"/>
      <c r="U46" s="60"/>
      <c r="V46" s="60"/>
      <c r="W46" s="60">
        <v>49943897</v>
      </c>
      <c r="X46" s="60">
        <v>53911500</v>
      </c>
      <c r="Y46" s="60">
        <v>-3967603</v>
      </c>
      <c r="Z46" s="139">
        <v>-7.36</v>
      </c>
      <c r="AA46" s="62">
        <v>107823000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3727401344</v>
      </c>
      <c r="D48" s="217">
        <f>SUM(D45:D47)</f>
        <v>0</v>
      </c>
      <c r="E48" s="264">
        <f t="shared" si="7"/>
        <v>3731532300</v>
      </c>
      <c r="F48" s="219">
        <f t="shared" si="7"/>
        <v>3731532300</v>
      </c>
      <c r="G48" s="219">
        <f t="shared" si="7"/>
        <v>3746614058</v>
      </c>
      <c r="H48" s="219">
        <f t="shared" si="7"/>
        <v>3734584762</v>
      </c>
      <c r="I48" s="219">
        <f t="shared" si="7"/>
        <v>3725138623</v>
      </c>
      <c r="J48" s="219">
        <f t="shared" si="7"/>
        <v>3725138623</v>
      </c>
      <c r="K48" s="219">
        <f t="shared" si="7"/>
        <v>3747246094</v>
      </c>
      <c r="L48" s="219">
        <f t="shared" si="7"/>
        <v>3759479396</v>
      </c>
      <c r="M48" s="219">
        <f t="shared" si="7"/>
        <v>3753577342</v>
      </c>
      <c r="N48" s="219">
        <f t="shared" si="7"/>
        <v>3753577342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3753577342</v>
      </c>
      <c r="X48" s="219">
        <f t="shared" si="7"/>
        <v>1865766150</v>
      </c>
      <c r="Y48" s="219">
        <f t="shared" si="7"/>
        <v>1887811192</v>
      </c>
      <c r="Z48" s="265">
        <f>+IF(X48&lt;&gt;0,+(Y48/X48)*100,0)</f>
        <v>101.18155439790779</v>
      </c>
      <c r="AA48" s="232">
        <f>SUM(AA45:AA47)</f>
        <v>3731532300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1995247408</v>
      </c>
      <c r="D6" s="155"/>
      <c r="E6" s="59">
        <v>2036796000</v>
      </c>
      <c r="F6" s="60">
        <v>2036796000</v>
      </c>
      <c r="G6" s="60">
        <v>175492000</v>
      </c>
      <c r="H6" s="60">
        <v>198788000</v>
      </c>
      <c r="I6" s="60">
        <v>167157000</v>
      </c>
      <c r="J6" s="60">
        <v>541437000</v>
      </c>
      <c r="K6" s="60">
        <v>183539000</v>
      </c>
      <c r="L6" s="60">
        <v>175889000</v>
      </c>
      <c r="M6" s="60">
        <v>174236000</v>
      </c>
      <c r="N6" s="60">
        <v>533664000</v>
      </c>
      <c r="O6" s="60"/>
      <c r="P6" s="60"/>
      <c r="Q6" s="60"/>
      <c r="R6" s="60"/>
      <c r="S6" s="60"/>
      <c r="T6" s="60"/>
      <c r="U6" s="60"/>
      <c r="V6" s="60"/>
      <c r="W6" s="60">
        <v>1075101000</v>
      </c>
      <c r="X6" s="60">
        <v>1018404000</v>
      </c>
      <c r="Y6" s="60">
        <v>56697000</v>
      </c>
      <c r="Z6" s="140">
        <v>5.57</v>
      </c>
      <c r="AA6" s="62">
        <v>2036796000</v>
      </c>
    </row>
    <row r="7" spans="1:27" ht="13.5">
      <c r="A7" s="249" t="s">
        <v>178</v>
      </c>
      <c r="B7" s="182"/>
      <c r="C7" s="155">
        <v>236770279</v>
      </c>
      <c r="D7" s="155"/>
      <c r="E7" s="59">
        <v>260509000</v>
      </c>
      <c r="F7" s="60">
        <v>260509000</v>
      </c>
      <c r="G7" s="60">
        <v>87775000</v>
      </c>
      <c r="H7" s="60">
        <v>5188000</v>
      </c>
      <c r="I7" s="60">
        <v>6836000</v>
      </c>
      <c r="J7" s="60">
        <v>99799000</v>
      </c>
      <c r="K7" s="60"/>
      <c r="L7" s="60">
        <v>69805000</v>
      </c>
      <c r="M7" s="60"/>
      <c r="N7" s="60">
        <v>69805000</v>
      </c>
      <c r="O7" s="60"/>
      <c r="P7" s="60"/>
      <c r="Q7" s="60"/>
      <c r="R7" s="60"/>
      <c r="S7" s="60"/>
      <c r="T7" s="60"/>
      <c r="U7" s="60"/>
      <c r="V7" s="60"/>
      <c r="W7" s="60">
        <v>169604000</v>
      </c>
      <c r="X7" s="60">
        <v>130254000</v>
      </c>
      <c r="Y7" s="60">
        <v>39350000</v>
      </c>
      <c r="Z7" s="140">
        <v>30.21</v>
      </c>
      <c r="AA7" s="62">
        <v>260509000</v>
      </c>
    </row>
    <row r="8" spans="1:27" ht="13.5">
      <c r="A8" s="249" t="s">
        <v>179</v>
      </c>
      <c r="B8" s="182"/>
      <c r="C8" s="155">
        <v>109208236</v>
      </c>
      <c r="D8" s="155"/>
      <c r="E8" s="59">
        <v>119456000</v>
      </c>
      <c r="F8" s="60">
        <v>119456000</v>
      </c>
      <c r="G8" s="60">
        <v>36152000</v>
      </c>
      <c r="H8" s="60">
        <v>12937000</v>
      </c>
      <c r="I8" s="60"/>
      <c r="J8" s="60">
        <v>49089000</v>
      </c>
      <c r="K8" s="60"/>
      <c r="L8" s="60">
        <v>45676000</v>
      </c>
      <c r="M8" s="60"/>
      <c r="N8" s="60">
        <v>45676000</v>
      </c>
      <c r="O8" s="60"/>
      <c r="P8" s="60"/>
      <c r="Q8" s="60"/>
      <c r="R8" s="60"/>
      <c r="S8" s="60"/>
      <c r="T8" s="60"/>
      <c r="U8" s="60"/>
      <c r="V8" s="60"/>
      <c r="W8" s="60">
        <v>94765000</v>
      </c>
      <c r="X8" s="60">
        <v>59730000</v>
      </c>
      <c r="Y8" s="60">
        <v>35035000</v>
      </c>
      <c r="Z8" s="140">
        <v>58.66</v>
      </c>
      <c r="AA8" s="62">
        <v>119456000</v>
      </c>
    </row>
    <row r="9" spans="1:27" ht="13.5">
      <c r="A9" s="249" t="s">
        <v>180</v>
      </c>
      <c r="B9" s="182"/>
      <c r="C9" s="155">
        <v>21112525</v>
      </c>
      <c r="D9" s="155"/>
      <c r="E9" s="59">
        <v>12147000</v>
      </c>
      <c r="F9" s="60">
        <v>12147000</v>
      </c>
      <c r="G9" s="60">
        <v>571000</v>
      </c>
      <c r="H9" s="60">
        <v>1015000</v>
      </c>
      <c r="I9" s="60">
        <v>1532000</v>
      </c>
      <c r="J9" s="60">
        <v>3118000</v>
      </c>
      <c r="K9" s="60">
        <v>1214000</v>
      </c>
      <c r="L9" s="60">
        <v>3732000</v>
      </c>
      <c r="M9" s="60">
        <v>1535000</v>
      </c>
      <c r="N9" s="60">
        <v>6481000</v>
      </c>
      <c r="O9" s="60"/>
      <c r="P9" s="60"/>
      <c r="Q9" s="60"/>
      <c r="R9" s="60"/>
      <c r="S9" s="60"/>
      <c r="T9" s="60"/>
      <c r="U9" s="60"/>
      <c r="V9" s="60"/>
      <c r="W9" s="60">
        <v>9599000</v>
      </c>
      <c r="X9" s="60">
        <v>6078000</v>
      </c>
      <c r="Y9" s="60">
        <v>3521000</v>
      </c>
      <c r="Z9" s="140">
        <v>57.93</v>
      </c>
      <c r="AA9" s="62">
        <v>12147000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-1883468267</v>
      </c>
      <c r="D12" s="155"/>
      <c r="E12" s="59">
        <v>-2023834000</v>
      </c>
      <c r="F12" s="60">
        <v>-2023834000</v>
      </c>
      <c r="G12" s="60">
        <v>-128204000</v>
      </c>
      <c r="H12" s="60">
        <v>-220746000</v>
      </c>
      <c r="I12" s="60">
        <v>-178312000</v>
      </c>
      <c r="J12" s="60">
        <v>-527262000</v>
      </c>
      <c r="K12" s="60">
        <v>-172641000</v>
      </c>
      <c r="L12" s="60">
        <v>-188685000</v>
      </c>
      <c r="M12" s="60">
        <v>-170350000</v>
      </c>
      <c r="N12" s="60">
        <v>-531676000</v>
      </c>
      <c r="O12" s="60"/>
      <c r="P12" s="60"/>
      <c r="Q12" s="60"/>
      <c r="R12" s="60"/>
      <c r="S12" s="60"/>
      <c r="T12" s="60"/>
      <c r="U12" s="60"/>
      <c r="V12" s="60"/>
      <c r="W12" s="60">
        <v>-1058938000</v>
      </c>
      <c r="X12" s="60">
        <v>-1011918000</v>
      </c>
      <c r="Y12" s="60">
        <v>-47020000</v>
      </c>
      <c r="Z12" s="140">
        <v>4.65</v>
      </c>
      <c r="AA12" s="62">
        <v>-2023834000</v>
      </c>
    </row>
    <row r="13" spans="1:27" ht="13.5">
      <c r="A13" s="249" t="s">
        <v>40</v>
      </c>
      <c r="B13" s="182"/>
      <c r="C13" s="155">
        <v>-71144663</v>
      </c>
      <c r="D13" s="155"/>
      <c r="E13" s="59">
        <v>-77614000</v>
      </c>
      <c r="F13" s="60">
        <v>-77614000</v>
      </c>
      <c r="G13" s="60"/>
      <c r="H13" s="60"/>
      <c r="I13" s="60">
        <v>-1841000</v>
      </c>
      <c r="J13" s="60">
        <v>-1841000</v>
      </c>
      <c r="K13" s="60"/>
      <c r="L13" s="60"/>
      <c r="M13" s="60">
        <v>-35452000</v>
      </c>
      <c r="N13" s="60">
        <v>-35452000</v>
      </c>
      <c r="O13" s="60"/>
      <c r="P13" s="60"/>
      <c r="Q13" s="60"/>
      <c r="R13" s="60"/>
      <c r="S13" s="60"/>
      <c r="T13" s="60"/>
      <c r="U13" s="60"/>
      <c r="V13" s="60"/>
      <c r="W13" s="60">
        <v>-37293000</v>
      </c>
      <c r="X13" s="60">
        <v>-38220000</v>
      </c>
      <c r="Y13" s="60">
        <v>927000</v>
      </c>
      <c r="Z13" s="140">
        <v>-2.43</v>
      </c>
      <c r="AA13" s="62">
        <v>-77614000</v>
      </c>
    </row>
    <row r="14" spans="1:27" ht="13.5">
      <c r="A14" s="249" t="s">
        <v>42</v>
      </c>
      <c r="B14" s="182"/>
      <c r="C14" s="155">
        <v>-3021511</v>
      </c>
      <c r="D14" s="155"/>
      <c r="E14" s="59">
        <v>-2999000</v>
      </c>
      <c r="F14" s="60">
        <v>-2999000</v>
      </c>
      <c r="G14" s="60">
        <v>-189000</v>
      </c>
      <c r="H14" s="60">
        <v>-192000</v>
      </c>
      <c r="I14" s="60">
        <v>-133000</v>
      </c>
      <c r="J14" s="60">
        <v>-514000</v>
      </c>
      <c r="K14" s="60">
        <v>-167000</v>
      </c>
      <c r="L14" s="60">
        <v>-123000</v>
      </c>
      <c r="M14" s="60">
        <v>-1309000</v>
      </c>
      <c r="N14" s="60">
        <v>-1599000</v>
      </c>
      <c r="O14" s="60"/>
      <c r="P14" s="60"/>
      <c r="Q14" s="60"/>
      <c r="R14" s="60"/>
      <c r="S14" s="60"/>
      <c r="T14" s="60"/>
      <c r="U14" s="60"/>
      <c r="V14" s="60"/>
      <c r="W14" s="60">
        <v>-2113000</v>
      </c>
      <c r="X14" s="60">
        <v>-1500000</v>
      </c>
      <c r="Y14" s="60">
        <v>-613000</v>
      </c>
      <c r="Z14" s="140">
        <v>40.87</v>
      </c>
      <c r="AA14" s="62">
        <v>-2999000</v>
      </c>
    </row>
    <row r="15" spans="1:27" ht="13.5">
      <c r="A15" s="250" t="s">
        <v>184</v>
      </c>
      <c r="B15" s="251"/>
      <c r="C15" s="168">
        <f aca="true" t="shared" si="0" ref="C15:Y15">SUM(C6:C14)</f>
        <v>404704007</v>
      </c>
      <c r="D15" s="168">
        <f>SUM(D6:D14)</f>
        <v>0</v>
      </c>
      <c r="E15" s="72">
        <f t="shared" si="0"/>
        <v>324461000</v>
      </c>
      <c r="F15" s="73">
        <f t="shared" si="0"/>
        <v>324461000</v>
      </c>
      <c r="G15" s="73">
        <f t="shared" si="0"/>
        <v>171597000</v>
      </c>
      <c r="H15" s="73">
        <f t="shared" si="0"/>
        <v>-3010000</v>
      </c>
      <c r="I15" s="73">
        <f t="shared" si="0"/>
        <v>-4761000</v>
      </c>
      <c r="J15" s="73">
        <f t="shared" si="0"/>
        <v>163826000</v>
      </c>
      <c r="K15" s="73">
        <f t="shared" si="0"/>
        <v>11945000</v>
      </c>
      <c r="L15" s="73">
        <f t="shared" si="0"/>
        <v>106294000</v>
      </c>
      <c r="M15" s="73">
        <f t="shared" si="0"/>
        <v>-31340000</v>
      </c>
      <c r="N15" s="73">
        <f t="shared" si="0"/>
        <v>86899000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250725000</v>
      </c>
      <c r="X15" s="73">
        <f t="shared" si="0"/>
        <v>162828000</v>
      </c>
      <c r="Y15" s="73">
        <f t="shared" si="0"/>
        <v>87897000</v>
      </c>
      <c r="Z15" s="170">
        <f>+IF(X15&lt;&gt;0,+(Y15/X15)*100,0)</f>
        <v>53.98150195298106</v>
      </c>
      <c r="AA15" s="74">
        <f>SUM(AA6:AA14)</f>
        <v>324461000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7529910</v>
      </c>
      <c r="D19" s="155"/>
      <c r="E19" s="59">
        <v>10000000</v>
      </c>
      <c r="F19" s="60">
        <v>10000000</v>
      </c>
      <c r="G19" s="159"/>
      <c r="H19" s="159">
        <v>1386000</v>
      </c>
      <c r="I19" s="159"/>
      <c r="J19" s="60">
        <v>1386000</v>
      </c>
      <c r="K19" s="159">
        <v>19088000</v>
      </c>
      <c r="L19" s="159"/>
      <c r="M19" s="60">
        <v>19000000</v>
      </c>
      <c r="N19" s="159">
        <v>38088000</v>
      </c>
      <c r="O19" s="159"/>
      <c r="P19" s="159"/>
      <c r="Q19" s="60"/>
      <c r="R19" s="159"/>
      <c r="S19" s="159"/>
      <c r="T19" s="60"/>
      <c r="U19" s="159"/>
      <c r="V19" s="159"/>
      <c r="W19" s="159">
        <v>39474000</v>
      </c>
      <c r="X19" s="60"/>
      <c r="Y19" s="159">
        <v>39474000</v>
      </c>
      <c r="Z19" s="141"/>
      <c r="AA19" s="225">
        <v>10000000</v>
      </c>
    </row>
    <row r="20" spans="1:27" ht="13.5">
      <c r="A20" s="249" t="s">
        <v>187</v>
      </c>
      <c r="B20" s="182"/>
      <c r="C20" s="155">
        <v>267335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226000</v>
      </c>
      <c r="F21" s="60">
        <v>226000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108000</v>
      </c>
      <c r="Y21" s="159">
        <v>-108000</v>
      </c>
      <c r="Z21" s="141">
        <v>-100</v>
      </c>
      <c r="AA21" s="225">
        <v>226000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-250889276</v>
      </c>
      <c r="D24" s="155"/>
      <c r="E24" s="59">
        <v>-251917000</v>
      </c>
      <c r="F24" s="60">
        <v>-251917000</v>
      </c>
      <c r="G24" s="60">
        <v>-10618000</v>
      </c>
      <c r="H24" s="60">
        <v>-23693000</v>
      </c>
      <c r="I24" s="60">
        <v>-22963000</v>
      </c>
      <c r="J24" s="60">
        <v>-57274000</v>
      </c>
      <c r="K24" s="60">
        <v>-25188000</v>
      </c>
      <c r="L24" s="60">
        <v>-33641000</v>
      </c>
      <c r="M24" s="60">
        <v>-58436000</v>
      </c>
      <c r="N24" s="60">
        <v>-117265000</v>
      </c>
      <c r="O24" s="60"/>
      <c r="P24" s="60"/>
      <c r="Q24" s="60"/>
      <c r="R24" s="60"/>
      <c r="S24" s="60"/>
      <c r="T24" s="60"/>
      <c r="U24" s="60"/>
      <c r="V24" s="60"/>
      <c r="W24" s="60">
        <v>-174539000</v>
      </c>
      <c r="X24" s="60">
        <v>-112000000</v>
      </c>
      <c r="Y24" s="60">
        <v>-62539000</v>
      </c>
      <c r="Z24" s="140">
        <v>55.84</v>
      </c>
      <c r="AA24" s="62">
        <v>-251917000</v>
      </c>
    </row>
    <row r="25" spans="1:27" ht="13.5">
      <c r="A25" s="250" t="s">
        <v>191</v>
      </c>
      <c r="B25" s="251"/>
      <c r="C25" s="168">
        <f aca="true" t="shared" si="1" ref="C25:Y25">SUM(C19:C24)</f>
        <v>-243092031</v>
      </c>
      <c r="D25" s="168">
        <f>SUM(D19:D24)</f>
        <v>0</v>
      </c>
      <c r="E25" s="72">
        <f t="shared" si="1"/>
        <v>-241691000</v>
      </c>
      <c r="F25" s="73">
        <f t="shared" si="1"/>
        <v>-241691000</v>
      </c>
      <c r="G25" s="73">
        <f t="shared" si="1"/>
        <v>-10618000</v>
      </c>
      <c r="H25" s="73">
        <f t="shared" si="1"/>
        <v>-22307000</v>
      </c>
      <c r="I25" s="73">
        <f t="shared" si="1"/>
        <v>-22963000</v>
      </c>
      <c r="J25" s="73">
        <f t="shared" si="1"/>
        <v>-55888000</v>
      </c>
      <c r="K25" s="73">
        <f t="shared" si="1"/>
        <v>-6100000</v>
      </c>
      <c r="L25" s="73">
        <f t="shared" si="1"/>
        <v>-33641000</v>
      </c>
      <c r="M25" s="73">
        <f t="shared" si="1"/>
        <v>-39436000</v>
      </c>
      <c r="N25" s="73">
        <f t="shared" si="1"/>
        <v>-79177000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-135065000</v>
      </c>
      <c r="X25" s="73">
        <f t="shared" si="1"/>
        <v>-111892000</v>
      </c>
      <c r="Y25" s="73">
        <f t="shared" si="1"/>
        <v>-23173000</v>
      </c>
      <c r="Z25" s="170">
        <f>+IF(X25&lt;&gt;0,+(Y25/X25)*100,0)</f>
        <v>20.710149072319737</v>
      </c>
      <c r="AA25" s="74">
        <f>SUM(AA19:AA24)</f>
        <v>-241691000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100000000</v>
      </c>
      <c r="D30" s="155"/>
      <c r="E30" s="59">
        <v>85500000</v>
      </c>
      <c r="F30" s="60">
        <v>85500000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85500000</v>
      </c>
      <c r="Y30" s="60">
        <v>-85500000</v>
      </c>
      <c r="Z30" s="140">
        <v>-100</v>
      </c>
      <c r="AA30" s="62">
        <v>85500000</v>
      </c>
    </row>
    <row r="31" spans="1:27" ht="13.5">
      <c r="A31" s="249" t="s">
        <v>195</v>
      </c>
      <c r="B31" s="182"/>
      <c r="C31" s="155">
        <v>5129196</v>
      </c>
      <c r="D31" s="155"/>
      <c r="E31" s="59">
        <v>2548000</v>
      </c>
      <c r="F31" s="60">
        <v>2548000</v>
      </c>
      <c r="G31" s="60">
        <v>432000</v>
      </c>
      <c r="H31" s="159">
        <v>253000</v>
      </c>
      <c r="I31" s="159">
        <v>702000</v>
      </c>
      <c r="J31" s="159">
        <v>1387000</v>
      </c>
      <c r="K31" s="60">
        <v>1130000</v>
      </c>
      <c r="L31" s="60">
        <v>212000</v>
      </c>
      <c r="M31" s="60">
        <v>263000</v>
      </c>
      <c r="N31" s="60">
        <v>1605000</v>
      </c>
      <c r="O31" s="159"/>
      <c r="P31" s="159"/>
      <c r="Q31" s="159"/>
      <c r="R31" s="60"/>
      <c r="S31" s="60"/>
      <c r="T31" s="60"/>
      <c r="U31" s="60"/>
      <c r="V31" s="159"/>
      <c r="W31" s="159">
        <v>2992000</v>
      </c>
      <c r="X31" s="159">
        <v>1272000</v>
      </c>
      <c r="Y31" s="60">
        <v>1720000</v>
      </c>
      <c r="Z31" s="140">
        <v>135.22</v>
      </c>
      <c r="AA31" s="62">
        <v>2548000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-105007318</v>
      </c>
      <c r="D33" s="155"/>
      <c r="E33" s="59">
        <v>-122938000</v>
      </c>
      <c r="F33" s="60">
        <v>-122938000</v>
      </c>
      <c r="G33" s="60"/>
      <c r="H33" s="60"/>
      <c r="I33" s="60">
        <v>-8190000</v>
      </c>
      <c r="J33" s="60">
        <v>-8190000</v>
      </c>
      <c r="K33" s="60"/>
      <c r="L33" s="60"/>
      <c r="M33" s="60">
        <v>-52787000</v>
      </c>
      <c r="N33" s="60">
        <v>-52787000</v>
      </c>
      <c r="O33" s="60"/>
      <c r="P33" s="60"/>
      <c r="Q33" s="60"/>
      <c r="R33" s="60"/>
      <c r="S33" s="60"/>
      <c r="T33" s="60"/>
      <c r="U33" s="60"/>
      <c r="V33" s="60"/>
      <c r="W33" s="60">
        <v>-60977000</v>
      </c>
      <c r="X33" s="60">
        <v>-58653000</v>
      </c>
      <c r="Y33" s="60">
        <v>-2324000</v>
      </c>
      <c r="Z33" s="140">
        <v>3.96</v>
      </c>
      <c r="AA33" s="62">
        <v>-122938000</v>
      </c>
    </row>
    <row r="34" spans="1:27" ht="13.5">
      <c r="A34" s="250" t="s">
        <v>197</v>
      </c>
      <c r="B34" s="251"/>
      <c r="C34" s="168">
        <f aca="true" t="shared" si="2" ref="C34:Y34">SUM(C29:C33)</f>
        <v>121878</v>
      </c>
      <c r="D34" s="168">
        <f>SUM(D29:D33)</f>
        <v>0</v>
      </c>
      <c r="E34" s="72">
        <f t="shared" si="2"/>
        <v>-34890000</v>
      </c>
      <c r="F34" s="73">
        <f t="shared" si="2"/>
        <v>-34890000</v>
      </c>
      <c r="G34" s="73">
        <f t="shared" si="2"/>
        <v>432000</v>
      </c>
      <c r="H34" s="73">
        <f t="shared" si="2"/>
        <v>253000</v>
      </c>
      <c r="I34" s="73">
        <f t="shared" si="2"/>
        <v>-7488000</v>
      </c>
      <c r="J34" s="73">
        <f t="shared" si="2"/>
        <v>-6803000</v>
      </c>
      <c r="K34" s="73">
        <f t="shared" si="2"/>
        <v>1130000</v>
      </c>
      <c r="L34" s="73">
        <f t="shared" si="2"/>
        <v>212000</v>
      </c>
      <c r="M34" s="73">
        <f t="shared" si="2"/>
        <v>-52524000</v>
      </c>
      <c r="N34" s="73">
        <f t="shared" si="2"/>
        <v>-51182000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-57985000</v>
      </c>
      <c r="X34" s="73">
        <f t="shared" si="2"/>
        <v>28119000</v>
      </c>
      <c r="Y34" s="73">
        <f t="shared" si="2"/>
        <v>-86104000</v>
      </c>
      <c r="Z34" s="170">
        <f>+IF(X34&lt;&gt;0,+(Y34/X34)*100,0)</f>
        <v>-306.21288097016253</v>
      </c>
      <c r="AA34" s="74">
        <f>SUM(AA29:AA33)</f>
        <v>-34890000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161733854</v>
      </c>
      <c r="D36" s="153">
        <f>+D15+D25+D34</f>
        <v>0</v>
      </c>
      <c r="E36" s="99">
        <f t="shared" si="3"/>
        <v>47880000</v>
      </c>
      <c r="F36" s="100">
        <f t="shared" si="3"/>
        <v>47880000</v>
      </c>
      <c r="G36" s="100">
        <f t="shared" si="3"/>
        <v>161411000</v>
      </c>
      <c r="H36" s="100">
        <f t="shared" si="3"/>
        <v>-25064000</v>
      </c>
      <c r="I36" s="100">
        <f t="shared" si="3"/>
        <v>-35212000</v>
      </c>
      <c r="J36" s="100">
        <f t="shared" si="3"/>
        <v>101135000</v>
      </c>
      <c r="K36" s="100">
        <f t="shared" si="3"/>
        <v>6975000</v>
      </c>
      <c r="L36" s="100">
        <f t="shared" si="3"/>
        <v>72865000</v>
      </c>
      <c r="M36" s="100">
        <f t="shared" si="3"/>
        <v>-123300000</v>
      </c>
      <c r="N36" s="100">
        <f t="shared" si="3"/>
        <v>-43460000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57675000</v>
      </c>
      <c r="X36" s="100">
        <f t="shared" si="3"/>
        <v>79055000</v>
      </c>
      <c r="Y36" s="100">
        <f t="shared" si="3"/>
        <v>-21380000</v>
      </c>
      <c r="Z36" s="137">
        <f>+IF(X36&lt;&gt;0,+(Y36/X36)*100,0)</f>
        <v>-27.044462715830754</v>
      </c>
      <c r="AA36" s="102">
        <f>+AA15+AA25+AA34</f>
        <v>47880000</v>
      </c>
    </row>
    <row r="37" spans="1:27" ht="13.5">
      <c r="A37" s="249" t="s">
        <v>199</v>
      </c>
      <c r="B37" s="182"/>
      <c r="C37" s="153">
        <v>242775493</v>
      </c>
      <c r="D37" s="153"/>
      <c r="E37" s="99">
        <v>376170000</v>
      </c>
      <c r="F37" s="100">
        <v>376170000</v>
      </c>
      <c r="G37" s="100">
        <v>399897000</v>
      </c>
      <c r="H37" s="100">
        <v>561308000</v>
      </c>
      <c r="I37" s="100">
        <v>536244000</v>
      </c>
      <c r="J37" s="100">
        <v>399897000</v>
      </c>
      <c r="K37" s="100">
        <v>501032000</v>
      </c>
      <c r="L37" s="100">
        <v>508007000</v>
      </c>
      <c r="M37" s="100">
        <v>580872000</v>
      </c>
      <c r="N37" s="100">
        <v>501032000</v>
      </c>
      <c r="O37" s="100"/>
      <c r="P37" s="100"/>
      <c r="Q37" s="100"/>
      <c r="R37" s="100"/>
      <c r="S37" s="100"/>
      <c r="T37" s="100"/>
      <c r="U37" s="100"/>
      <c r="V37" s="100"/>
      <c r="W37" s="100">
        <v>399897000</v>
      </c>
      <c r="X37" s="100">
        <v>376170000</v>
      </c>
      <c r="Y37" s="100">
        <v>23727000</v>
      </c>
      <c r="Z37" s="137">
        <v>6.31</v>
      </c>
      <c r="AA37" s="102">
        <v>376170000</v>
      </c>
    </row>
    <row r="38" spans="1:27" ht="13.5">
      <c r="A38" s="269" t="s">
        <v>200</v>
      </c>
      <c r="B38" s="256"/>
      <c r="C38" s="257">
        <v>404509347</v>
      </c>
      <c r="D38" s="257"/>
      <c r="E38" s="258">
        <v>424050000</v>
      </c>
      <c r="F38" s="259">
        <v>424050000</v>
      </c>
      <c r="G38" s="259">
        <v>561308000</v>
      </c>
      <c r="H38" s="259">
        <v>536244000</v>
      </c>
      <c r="I38" s="259">
        <v>501032000</v>
      </c>
      <c r="J38" s="259">
        <v>501032000</v>
      </c>
      <c r="K38" s="259">
        <v>508007000</v>
      </c>
      <c r="L38" s="259">
        <v>580872000</v>
      </c>
      <c r="M38" s="259">
        <v>457572000</v>
      </c>
      <c r="N38" s="259">
        <v>457572000</v>
      </c>
      <c r="O38" s="259"/>
      <c r="P38" s="259"/>
      <c r="Q38" s="259"/>
      <c r="R38" s="259"/>
      <c r="S38" s="259"/>
      <c r="T38" s="259"/>
      <c r="U38" s="259"/>
      <c r="V38" s="259"/>
      <c r="W38" s="259">
        <v>457572000</v>
      </c>
      <c r="X38" s="259">
        <v>455225000</v>
      </c>
      <c r="Y38" s="259">
        <v>2347000</v>
      </c>
      <c r="Z38" s="260">
        <v>0.52</v>
      </c>
      <c r="AA38" s="261">
        <v>424050000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215962288</v>
      </c>
      <c r="D5" s="200">
        <f t="shared" si="0"/>
        <v>0</v>
      </c>
      <c r="E5" s="106">
        <f t="shared" si="0"/>
        <v>241273300</v>
      </c>
      <c r="F5" s="106">
        <f t="shared" si="0"/>
        <v>241273300</v>
      </c>
      <c r="G5" s="106">
        <f t="shared" si="0"/>
        <v>5786379</v>
      </c>
      <c r="H5" s="106">
        <f t="shared" si="0"/>
        <v>15290120</v>
      </c>
      <c r="I5" s="106">
        <f t="shared" si="0"/>
        <v>17445663</v>
      </c>
      <c r="J5" s="106">
        <f t="shared" si="0"/>
        <v>38522162</v>
      </c>
      <c r="K5" s="106">
        <f t="shared" si="0"/>
        <v>21172349</v>
      </c>
      <c r="L5" s="106">
        <f t="shared" si="0"/>
        <v>21447076</v>
      </c>
      <c r="M5" s="106">
        <f t="shared" si="0"/>
        <v>40537781</v>
      </c>
      <c r="N5" s="106">
        <f t="shared" si="0"/>
        <v>83157206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121679368</v>
      </c>
      <c r="X5" s="106">
        <f t="shared" si="0"/>
        <v>120636650</v>
      </c>
      <c r="Y5" s="106">
        <f t="shared" si="0"/>
        <v>1042718</v>
      </c>
      <c r="Z5" s="201">
        <f>+IF(X5&lt;&gt;0,+(Y5/X5)*100,0)</f>
        <v>0.8643459512511331</v>
      </c>
      <c r="AA5" s="199">
        <f>SUM(AA11:AA18)</f>
        <v>241273300</v>
      </c>
    </row>
    <row r="6" spans="1:27" ht="13.5">
      <c r="A6" s="291" t="s">
        <v>204</v>
      </c>
      <c r="B6" s="142"/>
      <c r="C6" s="62">
        <v>16499708</v>
      </c>
      <c r="D6" s="156"/>
      <c r="E6" s="60">
        <v>7295600</v>
      </c>
      <c r="F6" s="60">
        <v>7295600</v>
      </c>
      <c r="G6" s="60"/>
      <c r="H6" s="60">
        <v>392496</v>
      </c>
      <c r="I6" s="60">
        <v>251860</v>
      </c>
      <c r="J6" s="60">
        <v>644356</v>
      </c>
      <c r="K6" s="60">
        <v>-929</v>
      </c>
      <c r="L6" s="60">
        <v>870573</v>
      </c>
      <c r="M6" s="60">
        <v>1163641</v>
      </c>
      <c r="N6" s="60">
        <v>2033285</v>
      </c>
      <c r="O6" s="60"/>
      <c r="P6" s="60"/>
      <c r="Q6" s="60"/>
      <c r="R6" s="60"/>
      <c r="S6" s="60"/>
      <c r="T6" s="60"/>
      <c r="U6" s="60"/>
      <c r="V6" s="60"/>
      <c r="W6" s="60">
        <v>2677641</v>
      </c>
      <c r="X6" s="60">
        <v>3647800</v>
      </c>
      <c r="Y6" s="60">
        <v>-970159</v>
      </c>
      <c r="Z6" s="140">
        <v>-26.6</v>
      </c>
      <c r="AA6" s="155">
        <v>7295600</v>
      </c>
    </row>
    <row r="7" spans="1:27" ht="13.5">
      <c r="A7" s="291" t="s">
        <v>205</v>
      </c>
      <c r="B7" s="142"/>
      <c r="C7" s="62">
        <v>36349365</v>
      </c>
      <c r="D7" s="156"/>
      <c r="E7" s="60">
        <v>45054900</v>
      </c>
      <c r="F7" s="60">
        <v>45054900</v>
      </c>
      <c r="G7" s="60">
        <v>4474104</v>
      </c>
      <c r="H7" s="60">
        <v>1236919</v>
      </c>
      <c r="I7" s="60">
        <v>5738675</v>
      </c>
      <c r="J7" s="60">
        <v>11449698</v>
      </c>
      <c r="K7" s="60">
        <v>3262607</v>
      </c>
      <c r="L7" s="60">
        <v>6070329</v>
      </c>
      <c r="M7" s="60">
        <v>1241289</v>
      </c>
      <c r="N7" s="60">
        <v>10574225</v>
      </c>
      <c r="O7" s="60"/>
      <c r="P7" s="60"/>
      <c r="Q7" s="60"/>
      <c r="R7" s="60"/>
      <c r="S7" s="60"/>
      <c r="T7" s="60"/>
      <c r="U7" s="60"/>
      <c r="V7" s="60"/>
      <c r="W7" s="60">
        <v>22023923</v>
      </c>
      <c r="X7" s="60">
        <v>22527450</v>
      </c>
      <c r="Y7" s="60">
        <v>-503527</v>
      </c>
      <c r="Z7" s="140">
        <v>-2.24</v>
      </c>
      <c r="AA7" s="155">
        <v>45054900</v>
      </c>
    </row>
    <row r="8" spans="1:27" ht="13.5">
      <c r="A8" s="291" t="s">
        <v>206</v>
      </c>
      <c r="B8" s="142"/>
      <c r="C8" s="62">
        <v>76369263</v>
      </c>
      <c r="D8" s="156"/>
      <c r="E8" s="60">
        <v>68706300</v>
      </c>
      <c r="F8" s="60">
        <v>68706300</v>
      </c>
      <c r="G8" s="60"/>
      <c r="H8" s="60">
        <v>6494346</v>
      </c>
      <c r="I8" s="60">
        <v>5171039</v>
      </c>
      <c r="J8" s="60">
        <v>11665385</v>
      </c>
      <c r="K8" s="60">
        <v>5484531</v>
      </c>
      <c r="L8" s="60">
        <v>5380835</v>
      </c>
      <c r="M8" s="60">
        <v>26207707</v>
      </c>
      <c r="N8" s="60">
        <v>37073073</v>
      </c>
      <c r="O8" s="60"/>
      <c r="P8" s="60"/>
      <c r="Q8" s="60"/>
      <c r="R8" s="60"/>
      <c r="S8" s="60"/>
      <c r="T8" s="60"/>
      <c r="U8" s="60"/>
      <c r="V8" s="60"/>
      <c r="W8" s="60">
        <v>48738458</v>
      </c>
      <c r="X8" s="60">
        <v>34353150</v>
      </c>
      <c r="Y8" s="60">
        <v>14385308</v>
      </c>
      <c r="Z8" s="140">
        <v>41.87</v>
      </c>
      <c r="AA8" s="155">
        <v>68706300</v>
      </c>
    </row>
    <row r="9" spans="1:27" ht="13.5">
      <c r="A9" s="291" t="s">
        <v>207</v>
      </c>
      <c r="B9" s="142"/>
      <c r="C9" s="62">
        <v>53835085</v>
      </c>
      <c r="D9" s="156"/>
      <c r="E9" s="60">
        <v>73717900</v>
      </c>
      <c r="F9" s="60">
        <v>73717900</v>
      </c>
      <c r="G9" s="60">
        <v>1309355</v>
      </c>
      <c r="H9" s="60">
        <v>4369583</v>
      </c>
      <c r="I9" s="60">
        <v>4680549</v>
      </c>
      <c r="J9" s="60">
        <v>10359487</v>
      </c>
      <c r="K9" s="60">
        <v>8675350</v>
      </c>
      <c r="L9" s="60">
        <v>5704944</v>
      </c>
      <c r="M9" s="60">
        <v>9664990</v>
      </c>
      <c r="N9" s="60">
        <v>24045284</v>
      </c>
      <c r="O9" s="60"/>
      <c r="P9" s="60"/>
      <c r="Q9" s="60"/>
      <c r="R9" s="60"/>
      <c r="S9" s="60"/>
      <c r="T9" s="60"/>
      <c r="U9" s="60"/>
      <c r="V9" s="60"/>
      <c r="W9" s="60">
        <v>34404771</v>
      </c>
      <c r="X9" s="60">
        <v>36858950</v>
      </c>
      <c r="Y9" s="60">
        <v>-2454179</v>
      </c>
      <c r="Z9" s="140">
        <v>-6.66</v>
      </c>
      <c r="AA9" s="155">
        <v>73717900</v>
      </c>
    </row>
    <row r="10" spans="1:27" ht="13.5">
      <c r="A10" s="291" t="s">
        <v>208</v>
      </c>
      <c r="B10" s="142"/>
      <c r="C10" s="62">
        <v>5671952</v>
      </c>
      <c r="D10" s="156"/>
      <c r="E10" s="60">
        <v>3220300</v>
      </c>
      <c r="F10" s="60">
        <v>3220300</v>
      </c>
      <c r="G10" s="60"/>
      <c r="H10" s="60">
        <v>1919891</v>
      </c>
      <c r="I10" s="60">
        <v>825420</v>
      </c>
      <c r="J10" s="60">
        <v>2745311</v>
      </c>
      <c r="K10" s="60">
        <v>720073</v>
      </c>
      <c r="L10" s="60">
        <v>1353728</v>
      </c>
      <c r="M10" s="60">
        <v>725177</v>
      </c>
      <c r="N10" s="60">
        <v>2798978</v>
      </c>
      <c r="O10" s="60"/>
      <c r="P10" s="60"/>
      <c r="Q10" s="60"/>
      <c r="R10" s="60"/>
      <c r="S10" s="60"/>
      <c r="T10" s="60"/>
      <c r="U10" s="60"/>
      <c r="V10" s="60"/>
      <c r="W10" s="60">
        <v>5544289</v>
      </c>
      <c r="X10" s="60">
        <v>1610150</v>
      </c>
      <c r="Y10" s="60">
        <v>3934139</v>
      </c>
      <c r="Z10" s="140">
        <v>244.33</v>
      </c>
      <c r="AA10" s="155">
        <v>3220300</v>
      </c>
    </row>
    <row r="11" spans="1:27" ht="13.5">
      <c r="A11" s="292" t="s">
        <v>209</v>
      </c>
      <c r="B11" s="142"/>
      <c r="C11" s="293">
        <f aca="true" t="shared" si="1" ref="C11:Y11">SUM(C6:C10)</f>
        <v>188725373</v>
      </c>
      <c r="D11" s="294">
        <f t="shared" si="1"/>
        <v>0</v>
      </c>
      <c r="E11" s="295">
        <f t="shared" si="1"/>
        <v>197995000</v>
      </c>
      <c r="F11" s="295">
        <f t="shared" si="1"/>
        <v>197995000</v>
      </c>
      <c r="G11" s="295">
        <f t="shared" si="1"/>
        <v>5783459</v>
      </c>
      <c r="H11" s="295">
        <f t="shared" si="1"/>
        <v>14413235</v>
      </c>
      <c r="I11" s="295">
        <f t="shared" si="1"/>
        <v>16667543</v>
      </c>
      <c r="J11" s="295">
        <f t="shared" si="1"/>
        <v>36864237</v>
      </c>
      <c r="K11" s="295">
        <f t="shared" si="1"/>
        <v>18141632</v>
      </c>
      <c r="L11" s="295">
        <f t="shared" si="1"/>
        <v>19380409</v>
      </c>
      <c r="M11" s="295">
        <f t="shared" si="1"/>
        <v>39002804</v>
      </c>
      <c r="N11" s="295">
        <f t="shared" si="1"/>
        <v>76524845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113389082</v>
      </c>
      <c r="X11" s="295">
        <f t="shared" si="1"/>
        <v>98997500</v>
      </c>
      <c r="Y11" s="295">
        <f t="shared" si="1"/>
        <v>14391582</v>
      </c>
      <c r="Z11" s="296">
        <f>+IF(X11&lt;&gt;0,+(Y11/X11)*100,0)</f>
        <v>14.53731861915705</v>
      </c>
      <c r="AA11" s="297">
        <f>SUM(AA6:AA10)</f>
        <v>197995000</v>
      </c>
    </row>
    <row r="12" spans="1:27" ht="13.5">
      <c r="A12" s="298" t="s">
        <v>210</v>
      </c>
      <c r="B12" s="136"/>
      <c r="C12" s="62">
        <v>2616981</v>
      </c>
      <c r="D12" s="156"/>
      <c r="E12" s="60">
        <v>31902300</v>
      </c>
      <c r="F12" s="60">
        <v>31902300</v>
      </c>
      <c r="G12" s="60"/>
      <c r="H12" s="60">
        <v>310727</v>
      </c>
      <c r="I12" s="60">
        <v>564350</v>
      </c>
      <c r="J12" s="60">
        <v>875077</v>
      </c>
      <c r="K12" s="60">
        <v>465519</v>
      </c>
      <c r="L12" s="60">
        <v>980781</v>
      </c>
      <c r="M12" s="60">
        <v>617875</v>
      </c>
      <c r="N12" s="60">
        <v>2064175</v>
      </c>
      <c r="O12" s="60"/>
      <c r="P12" s="60"/>
      <c r="Q12" s="60"/>
      <c r="R12" s="60"/>
      <c r="S12" s="60"/>
      <c r="T12" s="60"/>
      <c r="U12" s="60"/>
      <c r="V12" s="60"/>
      <c r="W12" s="60">
        <v>2939252</v>
      </c>
      <c r="X12" s="60">
        <v>15951150</v>
      </c>
      <c r="Y12" s="60">
        <v>-13011898</v>
      </c>
      <c r="Z12" s="140">
        <v>-81.57</v>
      </c>
      <c r="AA12" s="155">
        <v>31902300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24619934</v>
      </c>
      <c r="D15" s="156"/>
      <c r="E15" s="60">
        <v>9876000</v>
      </c>
      <c r="F15" s="60">
        <v>9876000</v>
      </c>
      <c r="G15" s="60">
        <v>2920</v>
      </c>
      <c r="H15" s="60">
        <v>566158</v>
      </c>
      <c r="I15" s="60">
        <v>213770</v>
      </c>
      <c r="J15" s="60">
        <v>782848</v>
      </c>
      <c r="K15" s="60">
        <v>2565198</v>
      </c>
      <c r="L15" s="60">
        <v>1085886</v>
      </c>
      <c r="M15" s="60">
        <v>917102</v>
      </c>
      <c r="N15" s="60">
        <v>4568186</v>
      </c>
      <c r="O15" s="60"/>
      <c r="P15" s="60"/>
      <c r="Q15" s="60"/>
      <c r="R15" s="60"/>
      <c r="S15" s="60"/>
      <c r="T15" s="60"/>
      <c r="U15" s="60"/>
      <c r="V15" s="60"/>
      <c r="W15" s="60">
        <v>5351034</v>
      </c>
      <c r="X15" s="60">
        <v>4938000</v>
      </c>
      <c r="Y15" s="60">
        <v>413034</v>
      </c>
      <c r="Z15" s="140">
        <v>8.36</v>
      </c>
      <c r="AA15" s="155">
        <v>9876000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1500000</v>
      </c>
      <c r="F18" s="82">
        <v>1500000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750000</v>
      </c>
      <c r="Y18" s="82">
        <v>-750000</v>
      </c>
      <c r="Z18" s="270">
        <v>-100</v>
      </c>
      <c r="AA18" s="278">
        <v>1500000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88413000</v>
      </c>
      <c r="D20" s="154">
        <f t="shared" si="2"/>
        <v>0</v>
      </c>
      <c r="E20" s="100">
        <f t="shared" si="2"/>
        <v>178588800</v>
      </c>
      <c r="F20" s="100">
        <f t="shared" si="2"/>
        <v>178588800</v>
      </c>
      <c r="G20" s="100">
        <f t="shared" si="2"/>
        <v>444111</v>
      </c>
      <c r="H20" s="100">
        <f t="shared" si="2"/>
        <v>8628640</v>
      </c>
      <c r="I20" s="100">
        <f t="shared" si="2"/>
        <v>8618918</v>
      </c>
      <c r="J20" s="100">
        <f t="shared" si="2"/>
        <v>17691669</v>
      </c>
      <c r="K20" s="100">
        <f t="shared" si="2"/>
        <v>3586587</v>
      </c>
      <c r="L20" s="100">
        <f t="shared" si="2"/>
        <v>12193539</v>
      </c>
      <c r="M20" s="100">
        <f t="shared" si="2"/>
        <v>17898450</v>
      </c>
      <c r="N20" s="100">
        <f t="shared" si="2"/>
        <v>33678576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51370245</v>
      </c>
      <c r="X20" s="100">
        <f t="shared" si="2"/>
        <v>89294400</v>
      </c>
      <c r="Y20" s="100">
        <f t="shared" si="2"/>
        <v>-37924155</v>
      </c>
      <c r="Z20" s="137">
        <f>+IF(X20&lt;&gt;0,+(Y20/X20)*100,0)</f>
        <v>-42.47092202870505</v>
      </c>
      <c r="AA20" s="153">
        <f>SUM(AA26:AA33)</f>
        <v>178588800</v>
      </c>
    </row>
    <row r="21" spans="1:27" ht="13.5">
      <c r="A21" s="291" t="s">
        <v>204</v>
      </c>
      <c r="B21" s="142"/>
      <c r="C21" s="62">
        <v>15208239</v>
      </c>
      <c r="D21" s="156"/>
      <c r="E21" s="60">
        <v>14930100</v>
      </c>
      <c r="F21" s="60">
        <v>14930100</v>
      </c>
      <c r="G21" s="60"/>
      <c r="H21" s="60"/>
      <c r="I21" s="60">
        <v>29868</v>
      </c>
      <c r="J21" s="60">
        <v>29868</v>
      </c>
      <c r="K21" s="60">
        <v>764635</v>
      </c>
      <c r="L21" s="60">
        <v>4922742</v>
      </c>
      <c r="M21" s="60">
        <v>3917295</v>
      </c>
      <c r="N21" s="60">
        <v>9604672</v>
      </c>
      <c r="O21" s="60"/>
      <c r="P21" s="60"/>
      <c r="Q21" s="60"/>
      <c r="R21" s="60"/>
      <c r="S21" s="60"/>
      <c r="T21" s="60"/>
      <c r="U21" s="60"/>
      <c r="V21" s="60"/>
      <c r="W21" s="60">
        <v>9634540</v>
      </c>
      <c r="X21" s="60">
        <v>7465050</v>
      </c>
      <c r="Y21" s="60">
        <v>2169490</v>
      </c>
      <c r="Z21" s="140">
        <v>29.06</v>
      </c>
      <c r="AA21" s="155">
        <v>14930100</v>
      </c>
    </row>
    <row r="22" spans="1:27" ht="13.5">
      <c r="A22" s="291" t="s">
        <v>205</v>
      </c>
      <c r="B22" s="142"/>
      <c r="C22" s="62">
        <v>24275297</v>
      </c>
      <c r="D22" s="156"/>
      <c r="E22" s="60">
        <v>21645800</v>
      </c>
      <c r="F22" s="60">
        <v>21645800</v>
      </c>
      <c r="G22" s="60">
        <v>256775</v>
      </c>
      <c r="H22" s="60">
        <v>631059</v>
      </c>
      <c r="I22" s="60">
        <v>4847987</v>
      </c>
      <c r="J22" s="60">
        <v>5735821</v>
      </c>
      <c r="K22" s="60">
        <v>384744</v>
      </c>
      <c r="L22" s="60">
        <v>695856</v>
      </c>
      <c r="M22" s="60">
        <v>567904</v>
      </c>
      <c r="N22" s="60">
        <v>1648504</v>
      </c>
      <c r="O22" s="60"/>
      <c r="P22" s="60"/>
      <c r="Q22" s="60"/>
      <c r="R22" s="60"/>
      <c r="S22" s="60"/>
      <c r="T22" s="60"/>
      <c r="U22" s="60"/>
      <c r="V22" s="60"/>
      <c r="W22" s="60">
        <v>7384325</v>
      </c>
      <c r="X22" s="60">
        <v>10822900</v>
      </c>
      <c r="Y22" s="60">
        <v>-3438575</v>
      </c>
      <c r="Z22" s="140">
        <v>-31.77</v>
      </c>
      <c r="AA22" s="155">
        <v>21645800</v>
      </c>
    </row>
    <row r="23" spans="1:27" ht="13.5">
      <c r="A23" s="291" t="s">
        <v>206</v>
      </c>
      <c r="B23" s="142"/>
      <c r="C23" s="62">
        <v>1816986</v>
      </c>
      <c r="D23" s="156"/>
      <c r="E23" s="60">
        <v>19125000</v>
      </c>
      <c r="F23" s="60">
        <v>19125000</v>
      </c>
      <c r="G23" s="60"/>
      <c r="H23" s="60"/>
      <c r="I23" s="60">
        <v>928751</v>
      </c>
      <c r="J23" s="60">
        <v>928751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928751</v>
      </c>
      <c r="X23" s="60">
        <v>9562500</v>
      </c>
      <c r="Y23" s="60">
        <v>-8633749</v>
      </c>
      <c r="Z23" s="140">
        <v>-90.29</v>
      </c>
      <c r="AA23" s="155">
        <v>19125000</v>
      </c>
    </row>
    <row r="24" spans="1:27" ht="13.5">
      <c r="A24" s="291" t="s">
        <v>207</v>
      </c>
      <c r="B24" s="142"/>
      <c r="C24" s="62">
        <v>7327596</v>
      </c>
      <c r="D24" s="156"/>
      <c r="E24" s="60">
        <v>2557500</v>
      </c>
      <c r="F24" s="60">
        <v>2557500</v>
      </c>
      <c r="G24" s="60"/>
      <c r="H24" s="60">
        <v>177154</v>
      </c>
      <c r="I24" s="60"/>
      <c r="J24" s="60">
        <v>177154</v>
      </c>
      <c r="K24" s="60">
        <v>202746</v>
      </c>
      <c r="L24" s="60"/>
      <c r="M24" s="60">
        <v>77238</v>
      </c>
      <c r="N24" s="60">
        <v>279984</v>
      </c>
      <c r="O24" s="60"/>
      <c r="P24" s="60"/>
      <c r="Q24" s="60"/>
      <c r="R24" s="60"/>
      <c r="S24" s="60"/>
      <c r="T24" s="60"/>
      <c r="U24" s="60"/>
      <c r="V24" s="60"/>
      <c r="W24" s="60">
        <v>457138</v>
      </c>
      <c r="X24" s="60">
        <v>1278750</v>
      </c>
      <c r="Y24" s="60">
        <v>-821612</v>
      </c>
      <c r="Z24" s="140">
        <v>-64.25</v>
      </c>
      <c r="AA24" s="155">
        <v>2557500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48628118</v>
      </c>
      <c r="D26" s="294">
        <f t="shared" si="3"/>
        <v>0</v>
      </c>
      <c r="E26" s="295">
        <f t="shared" si="3"/>
        <v>58258400</v>
      </c>
      <c r="F26" s="295">
        <f t="shared" si="3"/>
        <v>58258400</v>
      </c>
      <c r="G26" s="295">
        <f t="shared" si="3"/>
        <v>256775</v>
      </c>
      <c r="H26" s="295">
        <f t="shared" si="3"/>
        <v>808213</v>
      </c>
      <c r="I26" s="295">
        <f t="shared" si="3"/>
        <v>5806606</v>
      </c>
      <c r="J26" s="295">
        <f t="shared" si="3"/>
        <v>6871594</v>
      </c>
      <c r="K26" s="295">
        <f t="shared" si="3"/>
        <v>1352125</v>
      </c>
      <c r="L26" s="295">
        <f t="shared" si="3"/>
        <v>5618598</v>
      </c>
      <c r="M26" s="295">
        <f t="shared" si="3"/>
        <v>4562437</v>
      </c>
      <c r="N26" s="295">
        <f t="shared" si="3"/>
        <v>11533160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18404754</v>
      </c>
      <c r="X26" s="295">
        <f t="shared" si="3"/>
        <v>29129200</v>
      </c>
      <c r="Y26" s="295">
        <f t="shared" si="3"/>
        <v>-10724446</v>
      </c>
      <c r="Z26" s="296">
        <f>+IF(X26&lt;&gt;0,+(Y26/X26)*100,0)</f>
        <v>-36.81682298175027</v>
      </c>
      <c r="AA26" s="297">
        <f>SUM(AA21:AA25)</f>
        <v>58258400</v>
      </c>
    </row>
    <row r="27" spans="1:27" ht="13.5">
      <c r="A27" s="298" t="s">
        <v>210</v>
      </c>
      <c r="B27" s="147"/>
      <c r="C27" s="62">
        <v>7113974</v>
      </c>
      <c r="D27" s="156"/>
      <c r="E27" s="60">
        <v>54197000</v>
      </c>
      <c r="F27" s="60">
        <v>54197000</v>
      </c>
      <c r="G27" s="60">
        <v>105289</v>
      </c>
      <c r="H27" s="60">
        <v>578406</v>
      </c>
      <c r="I27" s="60">
        <v>1220513</v>
      </c>
      <c r="J27" s="60">
        <v>1904208</v>
      </c>
      <c r="K27" s="60">
        <v>974709</v>
      </c>
      <c r="L27" s="60">
        <v>1256381</v>
      </c>
      <c r="M27" s="60">
        <v>1155446</v>
      </c>
      <c r="N27" s="60">
        <v>3386536</v>
      </c>
      <c r="O27" s="60"/>
      <c r="P27" s="60"/>
      <c r="Q27" s="60"/>
      <c r="R27" s="60"/>
      <c r="S27" s="60"/>
      <c r="T27" s="60"/>
      <c r="U27" s="60"/>
      <c r="V27" s="60"/>
      <c r="W27" s="60">
        <v>5290744</v>
      </c>
      <c r="X27" s="60">
        <v>27098500</v>
      </c>
      <c r="Y27" s="60">
        <v>-21807756</v>
      </c>
      <c r="Z27" s="140">
        <v>-80.48</v>
      </c>
      <c r="AA27" s="155">
        <v>54197000</v>
      </c>
    </row>
    <row r="28" spans="1:27" ht="13.5">
      <c r="A28" s="298" t="s">
        <v>211</v>
      </c>
      <c r="B28" s="147"/>
      <c r="C28" s="273">
        <v>235100</v>
      </c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28836365</v>
      </c>
      <c r="D30" s="156"/>
      <c r="E30" s="60">
        <v>65607400</v>
      </c>
      <c r="F30" s="60">
        <v>65607400</v>
      </c>
      <c r="G30" s="60">
        <v>82047</v>
      </c>
      <c r="H30" s="60">
        <v>7242021</v>
      </c>
      <c r="I30" s="60">
        <v>1591799</v>
      </c>
      <c r="J30" s="60">
        <v>8915867</v>
      </c>
      <c r="K30" s="60">
        <v>1259753</v>
      </c>
      <c r="L30" s="60">
        <v>5318560</v>
      </c>
      <c r="M30" s="60">
        <v>12180567</v>
      </c>
      <c r="N30" s="60">
        <v>18758880</v>
      </c>
      <c r="O30" s="60"/>
      <c r="P30" s="60"/>
      <c r="Q30" s="60"/>
      <c r="R30" s="60"/>
      <c r="S30" s="60"/>
      <c r="T30" s="60"/>
      <c r="U30" s="60"/>
      <c r="V30" s="60"/>
      <c r="W30" s="60">
        <v>27674747</v>
      </c>
      <c r="X30" s="60">
        <v>32803700</v>
      </c>
      <c r="Y30" s="60">
        <v>-5128953</v>
      </c>
      <c r="Z30" s="140">
        <v>-15.64</v>
      </c>
      <c r="AA30" s="155">
        <v>65607400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3599443</v>
      </c>
      <c r="D33" s="276"/>
      <c r="E33" s="82">
        <v>526000</v>
      </c>
      <c r="F33" s="82">
        <v>526000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263000</v>
      </c>
      <c r="Y33" s="82">
        <v>-263000</v>
      </c>
      <c r="Z33" s="270">
        <v>-100</v>
      </c>
      <c r="AA33" s="278">
        <v>526000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31707947</v>
      </c>
      <c r="D36" s="156">
        <f t="shared" si="4"/>
        <v>0</v>
      </c>
      <c r="E36" s="60">
        <f t="shared" si="4"/>
        <v>22225700</v>
      </c>
      <c r="F36" s="60">
        <f t="shared" si="4"/>
        <v>22225700</v>
      </c>
      <c r="G36" s="60">
        <f t="shared" si="4"/>
        <v>0</v>
      </c>
      <c r="H36" s="60">
        <f t="shared" si="4"/>
        <v>392496</v>
      </c>
      <c r="I36" s="60">
        <f t="shared" si="4"/>
        <v>281728</v>
      </c>
      <c r="J36" s="60">
        <f t="shared" si="4"/>
        <v>674224</v>
      </c>
      <c r="K36" s="60">
        <f t="shared" si="4"/>
        <v>763706</v>
      </c>
      <c r="L36" s="60">
        <f t="shared" si="4"/>
        <v>5793315</v>
      </c>
      <c r="M36" s="60">
        <f t="shared" si="4"/>
        <v>5080936</v>
      </c>
      <c r="N36" s="60">
        <f t="shared" si="4"/>
        <v>11637957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12312181</v>
      </c>
      <c r="X36" s="60">
        <f t="shared" si="4"/>
        <v>11112850</v>
      </c>
      <c r="Y36" s="60">
        <f t="shared" si="4"/>
        <v>1199331</v>
      </c>
      <c r="Z36" s="140">
        <f aca="true" t="shared" si="5" ref="Z36:Z49">+IF(X36&lt;&gt;0,+(Y36/X36)*100,0)</f>
        <v>10.792290006613966</v>
      </c>
      <c r="AA36" s="155">
        <f>AA6+AA21</f>
        <v>22225700</v>
      </c>
    </row>
    <row r="37" spans="1:27" ht="13.5">
      <c r="A37" s="291" t="s">
        <v>205</v>
      </c>
      <c r="B37" s="142"/>
      <c r="C37" s="62">
        <f t="shared" si="4"/>
        <v>60624662</v>
      </c>
      <c r="D37" s="156">
        <f t="shared" si="4"/>
        <v>0</v>
      </c>
      <c r="E37" s="60">
        <f t="shared" si="4"/>
        <v>66700700</v>
      </c>
      <c r="F37" s="60">
        <f t="shared" si="4"/>
        <v>66700700</v>
      </c>
      <c r="G37" s="60">
        <f t="shared" si="4"/>
        <v>4730879</v>
      </c>
      <c r="H37" s="60">
        <f t="shared" si="4"/>
        <v>1867978</v>
      </c>
      <c r="I37" s="60">
        <f t="shared" si="4"/>
        <v>10586662</v>
      </c>
      <c r="J37" s="60">
        <f t="shared" si="4"/>
        <v>17185519</v>
      </c>
      <c r="K37" s="60">
        <f t="shared" si="4"/>
        <v>3647351</v>
      </c>
      <c r="L37" s="60">
        <f t="shared" si="4"/>
        <v>6766185</v>
      </c>
      <c r="M37" s="60">
        <f t="shared" si="4"/>
        <v>1809193</v>
      </c>
      <c r="N37" s="60">
        <f t="shared" si="4"/>
        <v>12222729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29408248</v>
      </c>
      <c r="X37" s="60">
        <f t="shared" si="4"/>
        <v>33350350</v>
      </c>
      <c r="Y37" s="60">
        <f t="shared" si="4"/>
        <v>-3942102</v>
      </c>
      <c r="Z37" s="140">
        <f t="shared" si="5"/>
        <v>-11.820271751270976</v>
      </c>
      <c r="AA37" s="155">
        <f>AA7+AA22</f>
        <v>66700700</v>
      </c>
    </row>
    <row r="38" spans="1:27" ht="13.5">
      <c r="A38" s="291" t="s">
        <v>206</v>
      </c>
      <c r="B38" s="142"/>
      <c r="C38" s="62">
        <f t="shared" si="4"/>
        <v>78186249</v>
      </c>
      <c r="D38" s="156">
        <f t="shared" si="4"/>
        <v>0</v>
      </c>
      <c r="E38" s="60">
        <f t="shared" si="4"/>
        <v>87831300</v>
      </c>
      <c r="F38" s="60">
        <f t="shared" si="4"/>
        <v>87831300</v>
      </c>
      <c r="G38" s="60">
        <f t="shared" si="4"/>
        <v>0</v>
      </c>
      <c r="H38" s="60">
        <f t="shared" si="4"/>
        <v>6494346</v>
      </c>
      <c r="I38" s="60">
        <f t="shared" si="4"/>
        <v>6099790</v>
      </c>
      <c r="J38" s="60">
        <f t="shared" si="4"/>
        <v>12594136</v>
      </c>
      <c r="K38" s="60">
        <f t="shared" si="4"/>
        <v>5484531</v>
      </c>
      <c r="L38" s="60">
        <f t="shared" si="4"/>
        <v>5380835</v>
      </c>
      <c r="M38" s="60">
        <f t="shared" si="4"/>
        <v>26207707</v>
      </c>
      <c r="N38" s="60">
        <f t="shared" si="4"/>
        <v>37073073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49667209</v>
      </c>
      <c r="X38" s="60">
        <f t="shared" si="4"/>
        <v>43915650</v>
      </c>
      <c r="Y38" s="60">
        <f t="shared" si="4"/>
        <v>5751559</v>
      </c>
      <c r="Z38" s="140">
        <f t="shared" si="5"/>
        <v>13.096832222681437</v>
      </c>
      <c r="AA38" s="155">
        <f>AA8+AA23</f>
        <v>87831300</v>
      </c>
    </row>
    <row r="39" spans="1:27" ht="13.5">
      <c r="A39" s="291" t="s">
        <v>207</v>
      </c>
      <c r="B39" s="142"/>
      <c r="C39" s="62">
        <f t="shared" si="4"/>
        <v>61162681</v>
      </c>
      <c r="D39" s="156">
        <f t="shared" si="4"/>
        <v>0</v>
      </c>
      <c r="E39" s="60">
        <f t="shared" si="4"/>
        <v>76275400</v>
      </c>
      <c r="F39" s="60">
        <f t="shared" si="4"/>
        <v>76275400</v>
      </c>
      <c r="G39" s="60">
        <f t="shared" si="4"/>
        <v>1309355</v>
      </c>
      <c r="H39" s="60">
        <f t="shared" si="4"/>
        <v>4546737</v>
      </c>
      <c r="I39" s="60">
        <f t="shared" si="4"/>
        <v>4680549</v>
      </c>
      <c r="J39" s="60">
        <f t="shared" si="4"/>
        <v>10536641</v>
      </c>
      <c r="K39" s="60">
        <f t="shared" si="4"/>
        <v>8878096</v>
      </c>
      <c r="L39" s="60">
        <f t="shared" si="4"/>
        <v>5704944</v>
      </c>
      <c r="M39" s="60">
        <f t="shared" si="4"/>
        <v>9742228</v>
      </c>
      <c r="N39" s="60">
        <f t="shared" si="4"/>
        <v>24325268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34861909</v>
      </c>
      <c r="X39" s="60">
        <f t="shared" si="4"/>
        <v>38137700</v>
      </c>
      <c r="Y39" s="60">
        <f t="shared" si="4"/>
        <v>-3275791</v>
      </c>
      <c r="Z39" s="140">
        <f t="shared" si="5"/>
        <v>-8.589377440170749</v>
      </c>
      <c r="AA39" s="155">
        <f>AA9+AA24</f>
        <v>76275400</v>
      </c>
    </row>
    <row r="40" spans="1:27" ht="13.5">
      <c r="A40" s="291" t="s">
        <v>208</v>
      </c>
      <c r="B40" s="142"/>
      <c r="C40" s="62">
        <f t="shared" si="4"/>
        <v>5671952</v>
      </c>
      <c r="D40" s="156">
        <f t="shared" si="4"/>
        <v>0</v>
      </c>
      <c r="E40" s="60">
        <f t="shared" si="4"/>
        <v>3220300</v>
      </c>
      <c r="F40" s="60">
        <f t="shared" si="4"/>
        <v>3220300</v>
      </c>
      <c r="G40" s="60">
        <f t="shared" si="4"/>
        <v>0</v>
      </c>
      <c r="H40" s="60">
        <f t="shared" si="4"/>
        <v>1919891</v>
      </c>
      <c r="I40" s="60">
        <f t="shared" si="4"/>
        <v>825420</v>
      </c>
      <c r="J40" s="60">
        <f t="shared" si="4"/>
        <v>2745311</v>
      </c>
      <c r="K40" s="60">
        <f t="shared" si="4"/>
        <v>720073</v>
      </c>
      <c r="L40" s="60">
        <f t="shared" si="4"/>
        <v>1353728</v>
      </c>
      <c r="M40" s="60">
        <f t="shared" si="4"/>
        <v>725177</v>
      </c>
      <c r="N40" s="60">
        <f t="shared" si="4"/>
        <v>2798978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5544289</v>
      </c>
      <c r="X40" s="60">
        <f t="shared" si="4"/>
        <v>1610150</v>
      </c>
      <c r="Y40" s="60">
        <f t="shared" si="4"/>
        <v>3934139</v>
      </c>
      <c r="Z40" s="140">
        <f t="shared" si="5"/>
        <v>244.33369561842065</v>
      </c>
      <c r="AA40" s="155">
        <f>AA10+AA25</f>
        <v>3220300</v>
      </c>
    </row>
    <row r="41" spans="1:27" ht="13.5">
      <c r="A41" s="292" t="s">
        <v>209</v>
      </c>
      <c r="B41" s="142"/>
      <c r="C41" s="293">
        <f aca="true" t="shared" si="6" ref="C41:Y41">SUM(C36:C40)</f>
        <v>237353491</v>
      </c>
      <c r="D41" s="294">
        <f t="shared" si="6"/>
        <v>0</v>
      </c>
      <c r="E41" s="295">
        <f t="shared" si="6"/>
        <v>256253400</v>
      </c>
      <c r="F41" s="295">
        <f t="shared" si="6"/>
        <v>256253400</v>
      </c>
      <c r="G41" s="295">
        <f t="shared" si="6"/>
        <v>6040234</v>
      </c>
      <c r="H41" s="295">
        <f t="shared" si="6"/>
        <v>15221448</v>
      </c>
      <c r="I41" s="295">
        <f t="shared" si="6"/>
        <v>22474149</v>
      </c>
      <c r="J41" s="295">
        <f t="shared" si="6"/>
        <v>43735831</v>
      </c>
      <c r="K41" s="295">
        <f t="shared" si="6"/>
        <v>19493757</v>
      </c>
      <c r="L41" s="295">
        <f t="shared" si="6"/>
        <v>24999007</v>
      </c>
      <c r="M41" s="295">
        <f t="shared" si="6"/>
        <v>43565241</v>
      </c>
      <c r="N41" s="295">
        <f t="shared" si="6"/>
        <v>88058005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131793836</v>
      </c>
      <c r="X41" s="295">
        <f t="shared" si="6"/>
        <v>128126700</v>
      </c>
      <c r="Y41" s="295">
        <f t="shared" si="6"/>
        <v>3667136</v>
      </c>
      <c r="Z41" s="296">
        <f t="shared" si="5"/>
        <v>2.862116951423864</v>
      </c>
      <c r="AA41" s="297">
        <f>SUM(AA36:AA40)</f>
        <v>256253400</v>
      </c>
    </row>
    <row r="42" spans="1:27" ht="13.5">
      <c r="A42" s="298" t="s">
        <v>210</v>
      </c>
      <c r="B42" s="136"/>
      <c r="C42" s="95">
        <f aca="true" t="shared" si="7" ref="C42:Y48">C12+C27</f>
        <v>9730955</v>
      </c>
      <c r="D42" s="129">
        <f t="shared" si="7"/>
        <v>0</v>
      </c>
      <c r="E42" s="54">
        <f t="shared" si="7"/>
        <v>86099300</v>
      </c>
      <c r="F42" s="54">
        <f t="shared" si="7"/>
        <v>86099300</v>
      </c>
      <c r="G42" s="54">
        <f t="shared" si="7"/>
        <v>105289</v>
      </c>
      <c r="H42" s="54">
        <f t="shared" si="7"/>
        <v>889133</v>
      </c>
      <c r="I42" s="54">
        <f t="shared" si="7"/>
        <v>1784863</v>
      </c>
      <c r="J42" s="54">
        <f t="shared" si="7"/>
        <v>2779285</v>
      </c>
      <c r="K42" s="54">
        <f t="shared" si="7"/>
        <v>1440228</v>
      </c>
      <c r="L42" s="54">
        <f t="shared" si="7"/>
        <v>2237162</v>
      </c>
      <c r="M42" s="54">
        <f t="shared" si="7"/>
        <v>1773321</v>
      </c>
      <c r="N42" s="54">
        <f t="shared" si="7"/>
        <v>5450711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8229996</v>
      </c>
      <c r="X42" s="54">
        <f t="shared" si="7"/>
        <v>43049650</v>
      </c>
      <c r="Y42" s="54">
        <f t="shared" si="7"/>
        <v>-34819654</v>
      </c>
      <c r="Z42" s="184">
        <f t="shared" si="5"/>
        <v>-80.88254840631689</v>
      </c>
      <c r="AA42" s="130">
        <f aca="true" t="shared" si="8" ref="AA42:AA48">AA12+AA27</f>
        <v>86099300</v>
      </c>
    </row>
    <row r="43" spans="1:27" ht="13.5">
      <c r="A43" s="298" t="s">
        <v>211</v>
      </c>
      <c r="B43" s="136"/>
      <c r="C43" s="303">
        <f t="shared" si="7"/>
        <v>235100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53456299</v>
      </c>
      <c r="D45" s="129">
        <f t="shared" si="7"/>
        <v>0</v>
      </c>
      <c r="E45" s="54">
        <f t="shared" si="7"/>
        <v>75483400</v>
      </c>
      <c r="F45" s="54">
        <f t="shared" si="7"/>
        <v>75483400</v>
      </c>
      <c r="G45" s="54">
        <f t="shared" si="7"/>
        <v>84967</v>
      </c>
      <c r="H45" s="54">
        <f t="shared" si="7"/>
        <v>7808179</v>
      </c>
      <c r="I45" s="54">
        <f t="shared" si="7"/>
        <v>1805569</v>
      </c>
      <c r="J45" s="54">
        <f t="shared" si="7"/>
        <v>9698715</v>
      </c>
      <c r="K45" s="54">
        <f t="shared" si="7"/>
        <v>3824951</v>
      </c>
      <c r="L45" s="54">
        <f t="shared" si="7"/>
        <v>6404446</v>
      </c>
      <c r="M45" s="54">
        <f t="shared" si="7"/>
        <v>13097669</v>
      </c>
      <c r="N45" s="54">
        <f t="shared" si="7"/>
        <v>23327066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33025781</v>
      </c>
      <c r="X45" s="54">
        <f t="shared" si="7"/>
        <v>37741700</v>
      </c>
      <c r="Y45" s="54">
        <f t="shared" si="7"/>
        <v>-4715919</v>
      </c>
      <c r="Z45" s="184">
        <f t="shared" si="5"/>
        <v>-12.495247961803523</v>
      </c>
      <c r="AA45" s="130">
        <f t="shared" si="8"/>
        <v>75483400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3599443</v>
      </c>
      <c r="D48" s="129">
        <f t="shared" si="7"/>
        <v>0</v>
      </c>
      <c r="E48" s="54">
        <f t="shared" si="7"/>
        <v>2026000</v>
      </c>
      <c r="F48" s="54">
        <f t="shared" si="7"/>
        <v>2026000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1013000</v>
      </c>
      <c r="Y48" s="54">
        <f t="shared" si="7"/>
        <v>-1013000</v>
      </c>
      <c r="Z48" s="184">
        <f t="shared" si="5"/>
        <v>-100</v>
      </c>
      <c r="AA48" s="130">
        <f t="shared" si="8"/>
        <v>2026000</v>
      </c>
    </row>
    <row r="49" spans="1:27" ht="13.5">
      <c r="A49" s="308" t="s">
        <v>219</v>
      </c>
      <c r="B49" s="149"/>
      <c r="C49" s="239">
        <f aca="true" t="shared" si="9" ref="C49:Y49">SUM(C41:C48)</f>
        <v>304375288</v>
      </c>
      <c r="D49" s="218">
        <f t="shared" si="9"/>
        <v>0</v>
      </c>
      <c r="E49" s="220">
        <f t="shared" si="9"/>
        <v>419862100</v>
      </c>
      <c r="F49" s="220">
        <f t="shared" si="9"/>
        <v>419862100</v>
      </c>
      <c r="G49" s="220">
        <f t="shared" si="9"/>
        <v>6230490</v>
      </c>
      <c r="H49" s="220">
        <f t="shared" si="9"/>
        <v>23918760</v>
      </c>
      <c r="I49" s="220">
        <f t="shared" si="9"/>
        <v>26064581</v>
      </c>
      <c r="J49" s="220">
        <f t="shared" si="9"/>
        <v>56213831</v>
      </c>
      <c r="K49" s="220">
        <f t="shared" si="9"/>
        <v>24758936</v>
      </c>
      <c r="L49" s="220">
        <f t="shared" si="9"/>
        <v>33640615</v>
      </c>
      <c r="M49" s="220">
        <f t="shared" si="9"/>
        <v>58436231</v>
      </c>
      <c r="N49" s="220">
        <f t="shared" si="9"/>
        <v>116835782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173049613</v>
      </c>
      <c r="X49" s="220">
        <f t="shared" si="9"/>
        <v>209931050</v>
      </c>
      <c r="Y49" s="220">
        <f t="shared" si="9"/>
        <v>-36881437</v>
      </c>
      <c r="Z49" s="221">
        <f t="shared" si="5"/>
        <v>-17.568357324940738</v>
      </c>
      <c r="AA49" s="222">
        <f>SUM(AA41:AA48)</f>
        <v>419862100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325411455</v>
      </c>
      <c r="D51" s="129">
        <f t="shared" si="10"/>
        <v>0</v>
      </c>
      <c r="E51" s="54">
        <f t="shared" si="10"/>
        <v>344780400</v>
      </c>
      <c r="F51" s="54">
        <f t="shared" si="10"/>
        <v>344780400</v>
      </c>
      <c r="G51" s="54">
        <f t="shared" si="10"/>
        <v>8270913</v>
      </c>
      <c r="H51" s="54">
        <f t="shared" si="10"/>
        <v>36929961</v>
      </c>
      <c r="I51" s="54">
        <f t="shared" si="10"/>
        <v>22372645</v>
      </c>
      <c r="J51" s="54">
        <f t="shared" si="10"/>
        <v>67573519</v>
      </c>
      <c r="K51" s="54">
        <f t="shared" si="10"/>
        <v>28671762</v>
      </c>
      <c r="L51" s="54">
        <f t="shared" si="10"/>
        <v>29719449</v>
      </c>
      <c r="M51" s="54">
        <f t="shared" si="10"/>
        <v>42402109</v>
      </c>
      <c r="N51" s="54">
        <f t="shared" si="10"/>
        <v>100793320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168366839</v>
      </c>
      <c r="X51" s="54">
        <f t="shared" si="10"/>
        <v>172390200</v>
      </c>
      <c r="Y51" s="54">
        <f t="shared" si="10"/>
        <v>-4023361</v>
      </c>
      <c r="Z51" s="184">
        <f>+IF(X51&lt;&gt;0,+(Y51/X51)*100,0)</f>
        <v>-2.3338687465992844</v>
      </c>
      <c r="AA51" s="130">
        <f>SUM(AA57:AA61)</f>
        <v>344780400</v>
      </c>
    </row>
    <row r="52" spans="1:27" ht="13.5">
      <c r="A52" s="310" t="s">
        <v>204</v>
      </c>
      <c r="B52" s="142"/>
      <c r="C52" s="62">
        <v>77556976</v>
      </c>
      <c r="D52" s="156"/>
      <c r="E52" s="60">
        <v>88798600</v>
      </c>
      <c r="F52" s="60">
        <v>88798600</v>
      </c>
      <c r="G52" s="60">
        <v>1944481</v>
      </c>
      <c r="H52" s="60">
        <v>12712655</v>
      </c>
      <c r="I52" s="60">
        <v>5869624</v>
      </c>
      <c r="J52" s="60">
        <v>20526760</v>
      </c>
      <c r="K52" s="60">
        <v>7621706</v>
      </c>
      <c r="L52" s="60">
        <v>9087294</v>
      </c>
      <c r="M52" s="60">
        <v>7373157</v>
      </c>
      <c r="N52" s="60">
        <v>24082157</v>
      </c>
      <c r="O52" s="60"/>
      <c r="P52" s="60"/>
      <c r="Q52" s="60"/>
      <c r="R52" s="60"/>
      <c r="S52" s="60"/>
      <c r="T52" s="60"/>
      <c r="U52" s="60"/>
      <c r="V52" s="60"/>
      <c r="W52" s="60">
        <v>44608917</v>
      </c>
      <c r="X52" s="60">
        <v>44399300</v>
      </c>
      <c r="Y52" s="60">
        <v>209617</v>
      </c>
      <c r="Z52" s="140">
        <v>0.47</v>
      </c>
      <c r="AA52" s="155">
        <v>88798600</v>
      </c>
    </row>
    <row r="53" spans="1:27" ht="13.5">
      <c r="A53" s="310" t="s">
        <v>205</v>
      </c>
      <c r="B53" s="142"/>
      <c r="C53" s="62">
        <v>60656452</v>
      </c>
      <c r="D53" s="156"/>
      <c r="E53" s="60">
        <v>66048000</v>
      </c>
      <c r="F53" s="60">
        <v>66048000</v>
      </c>
      <c r="G53" s="60">
        <v>1790394</v>
      </c>
      <c r="H53" s="60">
        <v>4404720</v>
      </c>
      <c r="I53" s="60">
        <v>3620237</v>
      </c>
      <c r="J53" s="60">
        <v>9815351</v>
      </c>
      <c r="K53" s="60">
        <v>4055760</v>
      </c>
      <c r="L53" s="60">
        <v>4311646</v>
      </c>
      <c r="M53" s="60">
        <v>4322389</v>
      </c>
      <c r="N53" s="60">
        <v>12689795</v>
      </c>
      <c r="O53" s="60"/>
      <c r="P53" s="60"/>
      <c r="Q53" s="60"/>
      <c r="R53" s="60"/>
      <c r="S53" s="60"/>
      <c r="T53" s="60"/>
      <c r="U53" s="60"/>
      <c r="V53" s="60"/>
      <c r="W53" s="60">
        <v>22505146</v>
      </c>
      <c r="X53" s="60">
        <v>33024000</v>
      </c>
      <c r="Y53" s="60">
        <v>-10518854</v>
      </c>
      <c r="Z53" s="140">
        <v>-31.85</v>
      </c>
      <c r="AA53" s="155">
        <v>66048000</v>
      </c>
    </row>
    <row r="54" spans="1:27" ht="13.5">
      <c r="A54" s="310" t="s">
        <v>206</v>
      </c>
      <c r="B54" s="142"/>
      <c r="C54" s="62">
        <v>58317931</v>
      </c>
      <c r="D54" s="156"/>
      <c r="E54" s="60">
        <v>51156250</v>
      </c>
      <c r="F54" s="60">
        <v>51156250</v>
      </c>
      <c r="G54" s="60">
        <v>872705</v>
      </c>
      <c r="H54" s="60">
        <v>6699682</v>
      </c>
      <c r="I54" s="60">
        <v>3724374</v>
      </c>
      <c r="J54" s="60">
        <v>11296761</v>
      </c>
      <c r="K54" s="60">
        <v>5893052</v>
      </c>
      <c r="L54" s="60">
        <v>4685157</v>
      </c>
      <c r="M54" s="60">
        <v>9627621</v>
      </c>
      <c r="N54" s="60">
        <v>20205830</v>
      </c>
      <c r="O54" s="60"/>
      <c r="P54" s="60"/>
      <c r="Q54" s="60"/>
      <c r="R54" s="60"/>
      <c r="S54" s="60"/>
      <c r="T54" s="60"/>
      <c r="U54" s="60"/>
      <c r="V54" s="60"/>
      <c r="W54" s="60">
        <v>31502591</v>
      </c>
      <c r="X54" s="60">
        <v>25578125</v>
      </c>
      <c r="Y54" s="60">
        <v>5924466</v>
      </c>
      <c r="Z54" s="140">
        <v>23.16</v>
      </c>
      <c r="AA54" s="155">
        <v>51156250</v>
      </c>
    </row>
    <row r="55" spans="1:27" ht="13.5">
      <c r="A55" s="310" t="s">
        <v>207</v>
      </c>
      <c r="B55" s="142"/>
      <c r="C55" s="62">
        <v>30944553</v>
      </c>
      <c r="D55" s="156"/>
      <c r="E55" s="60">
        <v>33743950</v>
      </c>
      <c r="F55" s="60">
        <v>33743950</v>
      </c>
      <c r="G55" s="60">
        <v>385530</v>
      </c>
      <c r="H55" s="60">
        <v>2915596</v>
      </c>
      <c r="I55" s="60">
        <v>1859560</v>
      </c>
      <c r="J55" s="60">
        <v>5160686</v>
      </c>
      <c r="K55" s="60">
        <v>2165396</v>
      </c>
      <c r="L55" s="60">
        <v>2297365</v>
      </c>
      <c r="M55" s="60">
        <v>6045602</v>
      </c>
      <c r="N55" s="60">
        <v>10508363</v>
      </c>
      <c r="O55" s="60"/>
      <c r="P55" s="60"/>
      <c r="Q55" s="60"/>
      <c r="R55" s="60"/>
      <c r="S55" s="60"/>
      <c r="T55" s="60"/>
      <c r="U55" s="60"/>
      <c r="V55" s="60"/>
      <c r="W55" s="60">
        <v>15669049</v>
      </c>
      <c r="X55" s="60">
        <v>16871975</v>
      </c>
      <c r="Y55" s="60">
        <v>-1202926</v>
      </c>
      <c r="Z55" s="140">
        <v>-7.13</v>
      </c>
      <c r="AA55" s="155">
        <v>33743950</v>
      </c>
    </row>
    <row r="56" spans="1:27" ht="13.5">
      <c r="A56" s="310" t="s">
        <v>208</v>
      </c>
      <c r="B56" s="142"/>
      <c r="C56" s="62">
        <v>1357599</v>
      </c>
      <c r="D56" s="156"/>
      <c r="E56" s="60">
        <v>1620500</v>
      </c>
      <c r="F56" s="60">
        <v>1620500</v>
      </c>
      <c r="G56" s="60">
        <v>11522</v>
      </c>
      <c r="H56" s="60">
        <v>31696</v>
      </c>
      <c r="I56" s="60">
        <v>291212</v>
      </c>
      <c r="J56" s="60">
        <v>334430</v>
      </c>
      <c r="K56" s="60">
        <v>12925</v>
      </c>
      <c r="L56" s="60">
        <v>81865</v>
      </c>
      <c r="M56" s="60">
        <v>48148</v>
      </c>
      <c r="N56" s="60">
        <v>142938</v>
      </c>
      <c r="O56" s="60"/>
      <c r="P56" s="60"/>
      <c r="Q56" s="60"/>
      <c r="R56" s="60"/>
      <c r="S56" s="60"/>
      <c r="T56" s="60"/>
      <c r="U56" s="60"/>
      <c r="V56" s="60"/>
      <c r="W56" s="60">
        <v>477368</v>
      </c>
      <c r="X56" s="60">
        <v>810250</v>
      </c>
      <c r="Y56" s="60">
        <v>-332882</v>
      </c>
      <c r="Z56" s="140">
        <v>-41.08</v>
      </c>
      <c r="AA56" s="155">
        <v>1620500</v>
      </c>
    </row>
    <row r="57" spans="1:27" ht="13.5">
      <c r="A57" s="138" t="s">
        <v>209</v>
      </c>
      <c r="B57" s="142"/>
      <c r="C57" s="293">
        <f aca="true" t="shared" si="11" ref="C57:Y57">SUM(C52:C56)</f>
        <v>228833511</v>
      </c>
      <c r="D57" s="294">
        <f t="shared" si="11"/>
        <v>0</v>
      </c>
      <c r="E57" s="295">
        <f t="shared" si="11"/>
        <v>241367300</v>
      </c>
      <c r="F57" s="295">
        <f t="shared" si="11"/>
        <v>241367300</v>
      </c>
      <c r="G57" s="295">
        <f t="shared" si="11"/>
        <v>5004632</v>
      </c>
      <c r="H57" s="295">
        <f t="shared" si="11"/>
        <v>26764349</v>
      </c>
      <c r="I57" s="295">
        <f t="shared" si="11"/>
        <v>15365007</v>
      </c>
      <c r="J57" s="295">
        <f t="shared" si="11"/>
        <v>47133988</v>
      </c>
      <c r="K57" s="295">
        <f t="shared" si="11"/>
        <v>19748839</v>
      </c>
      <c r="L57" s="295">
        <f t="shared" si="11"/>
        <v>20463327</v>
      </c>
      <c r="M57" s="295">
        <f t="shared" si="11"/>
        <v>27416917</v>
      </c>
      <c r="N57" s="295">
        <f t="shared" si="11"/>
        <v>67629083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114763071</v>
      </c>
      <c r="X57" s="295">
        <f t="shared" si="11"/>
        <v>120683650</v>
      </c>
      <c r="Y57" s="295">
        <f t="shared" si="11"/>
        <v>-5920579</v>
      </c>
      <c r="Z57" s="296">
        <f>+IF(X57&lt;&gt;0,+(Y57/X57)*100,0)</f>
        <v>-4.905866701910325</v>
      </c>
      <c r="AA57" s="297">
        <f>SUM(AA52:AA56)</f>
        <v>241367300</v>
      </c>
    </row>
    <row r="58" spans="1:27" ht="13.5">
      <c r="A58" s="311" t="s">
        <v>210</v>
      </c>
      <c r="B58" s="136"/>
      <c r="C58" s="62">
        <v>59950677</v>
      </c>
      <c r="D58" s="156"/>
      <c r="E58" s="60">
        <v>58442800</v>
      </c>
      <c r="F58" s="60">
        <v>58442800</v>
      </c>
      <c r="G58" s="60">
        <v>2221809</v>
      </c>
      <c r="H58" s="60">
        <v>5999707</v>
      </c>
      <c r="I58" s="60">
        <v>3880160</v>
      </c>
      <c r="J58" s="60">
        <v>12101676</v>
      </c>
      <c r="K58" s="60">
        <v>5011074</v>
      </c>
      <c r="L58" s="60">
        <v>6203578</v>
      </c>
      <c r="M58" s="60">
        <v>4709331</v>
      </c>
      <c r="N58" s="60">
        <v>15923983</v>
      </c>
      <c r="O58" s="60"/>
      <c r="P58" s="60"/>
      <c r="Q58" s="60"/>
      <c r="R58" s="60"/>
      <c r="S58" s="60"/>
      <c r="T58" s="60"/>
      <c r="U58" s="60"/>
      <c r="V58" s="60"/>
      <c r="W58" s="60">
        <v>28025659</v>
      </c>
      <c r="X58" s="60">
        <v>29221400</v>
      </c>
      <c r="Y58" s="60">
        <v>-1195741</v>
      </c>
      <c r="Z58" s="140">
        <v>-4.09</v>
      </c>
      <c r="AA58" s="155">
        <v>58442800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36627267</v>
      </c>
      <c r="D61" s="156"/>
      <c r="E61" s="60">
        <v>44970300</v>
      </c>
      <c r="F61" s="60">
        <v>44970300</v>
      </c>
      <c r="G61" s="60">
        <v>1044472</v>
      </c>
      <c r="H61" s="60">
        <v>4165905</v>
      </c>
      <c r="I61" s="60">
        <v>3127478</v>
      </c>
      <c r="J61" s="60">
        <v>8337855</v>
      </c>
      <c r="K61" s="60">
        <v>3911849</v>
      </c>
      <c r="L61" s="60">
        <v>3052544</v>
      </c>
      <c r="M61" s="60">
        <v>10275861</v>
      </c>
      <c r="N61" s="60">
        <v>17240254</v>
      </c>
      <c r="O61" s="60"/>
      <c r="P61" s="60"/>
      <c r="Q61" s="60"/>
      <c r="R61" s="60"/>
      <c r="S61" s="60"/>
      <c r="T61" s="60"/>
      <c r="U61" s="60"/>
      <c r="V61" s="60"/>
      <c r="W61" s="60">
        <v>25578109</v>
      </c>
      <c r="X61" s="60">
        <v>22485150</v>
      </c>
      <c r="Y61" s="60">
        <v>3092959</v>
      </c>
      <c r="Z61" s="140">
        <v>13.76</v>
      </c>
      <c r="AA61" s="155">
        <v>44970300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252352800</v>
      </c>
      <c r="F65" s="60"/>
      <c r="G65" s="60">
        <v>17110049</v>
      </c>
      <c r="H65" s="60">
        <v>24287831</v>
      </c>
      <c r="I65" s="60">
        <v>17929741</v>
      </c>
      <c r="J65" s="60">
        <v>59327621</v>
      </c>
      <c r="K65" s="60">
        <v>18862990</v>
      </c>
      <c r="L65" s="60">
        <v>19737298</v>
      </c>
      <c r="M65" s="60">
        <v>22438118</v>
      </c>
      <c r="N65" s="60">
        <v>61038406</v>
      </c>
      <c r="O65" s="60"/>
      <c r="P65" s="60"/>
      <c r="Q65" s="60"/>
      <c r="R65" s="60"/>
      <c r="S65" s="60"/>
      <c r="T65" s="60"/>
      <c r="U65" s="60"/>
      <c r="V65" s="60"/>
      <c r="W65" s="60">
        <v>120366027</v>
      </c>
      <c r="X65" s="60"/>
      <c r="Y65" s="60">
        <v>120366027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34702200</v>
      </c>
      <c r="F66" s="275"/>
      <c r="G66" s="275">
        <v>1245194</v>
      </c>
      <c r="H66" s="275">
        <v>2324475</v>
      </c>
      <c r="I66" s="275">
        <v>3943488</v>
      </c>
      <c r="J66" s="275">
        <v>7513157</v>
      </c>
      <c r="K66" s="275">
        <v>4125663</v>
      </c>
      <c r="L66" s="275">
        <v>4176945</v>
      </c>
      <c r="M66" s="275">
        <v>3563418</v>
      </c>
      <c r="N66" s="275">
        <v>11866026</v>
      </c>
      <c r="O66" s="275"/>
      <c r="P66" s="275"/>
      <c r="Q66" s="275"/>
      <c r="R66" s="275"/>
      <c r="S66" s="275"/>
      <c r="T66" s="275"/>
      <c r="U66" s="275"/>
      <c r="V66" s="275"/>
      <c r="W66" s="275">
        <v>19379183</v>
      </c>
      <c r="X66" s="275"/>
      <c r="Y66" s="275">
        <v>19379183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57725400</v>
      </c>
      <c r="F67" s="60"/>
      <c r="G67" s="60">
        <v>1088155</v>
      </c>
      <c r="H67" s="60">
        <v>10774234</v>
      </c>
      <c r="I67" s="60">
        <v>4765305</v>
      </c>
      <c r="J67" s="60">
        <v>16627694</v>
      </c>
      <c r="K67" s="60">
        <v>6105443</v>
      </c>
      <c r="L67" s="60">
        <v>6714405</v>
      </c>
      <c r="M67" s="60">
        <v>13609980</v>
      </c>
      <c r="N67" s="60">
        <v>26429828</v>
      </c>
      <c r="O67" s="60"/>
      <c r="P67" s="60"/>
      <c r="Q67" s="60"/>
      <c r="R67" s="60"/>
      <c r="S67" s="60"/>
      <c r="T67" s="60"/>
      <c r="U67" s="60"/>
      <c r="V67" s="60"/>
      <c r="W67" s="60">
        <v>43057522</v>
      </c>
      <c r="X67" s="60"/>
      <c r="Y67" s="60">
        <v>43057522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789420</v>
      </c>
      <c r="H68" s="60">
        <v>801553</v>
      </c>
      <c r="I68" s="60">
        <v>293421</v>
      </c>
      <c r="J68" s="60">
        <v>1884394</v>
      </c>
      <c r="K68" s="60">
        <v>977095</v>
      </c>
      <c r="L68" s="60">
        <v>4274041</v>
      </c>
      <c r="M68" s="60">
        <v>259199</v>
      </c>
      <c r="N68" s="60">
        <v>5510335</v>
      </c>
      <c r="O68" s="60"/>
      <c r="P68" s="60"/>
      <c r="Q68" s="60"/>
      <c r="R68" s="60"/>
      <c r="S68" s="60"/>
      <c r="T68" s="60"/>
      <c r="U68" s="60"/>
      <c r="V68" s="60"/>
      <c r="W68" s="60">
        <v>7394729</v>
      </c>
      <c r="X68" s="60"/>
      <c r="Y68" s="60">
        <v>7394729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344780400</v>
      </c>
      <c r="F69" s="220">
        <f t="shared" si="12"/>
        <v>0</v>
      </c>
      <c r="G69" s="220">
        <f t="shared" si="12"/>
        <v>20232818</v>
      </c>
      <c r="H69" s="220">
        <f t="shared" si="12"/>
        <v>38188093</v>
      </c>
      <c r="I69" s="220">
        <f t="shared" si="12"/>
        <v>26931955</v>
      </c>
      <c r="J69" s="220">
        <f t="shared" si="12"/>
        <v>85352866</v>
      </c>
      <c r="K69" s="220">
        <f t="shared" si="12"/>
        <v>30071191</v>
      </c>
      <c r="L69" s="220">
        <f t="shared" si="12"/>
        <v>34902689</v>
      </c>
      <c r="M69" s="220">
        <f t="shared" si="12"/>
        <v>39870715</v>
      </c>
      <c r="N69" s="220">
        <f t="shared" si="12"/>
        <v>104844595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190197461</v>
      </c>
      <c r="X69" s="220">
        <f t="shared" si="12"/>
        <v>0</v>
      </c>
      <c r="Y69" s="220">
        <f t="shared" si="12"/>
        <v>190197461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188725373</v>
      </c>
      <c r="D5" s="344">
        <f t="shared" si="0"/>
        <v>0</v>
      </c>
      <c r="E5" s="343">
        <f t="shared" si="0"/>
        <v>197995000</v>
      </c>
      <c r="F5" s="345">
        <f t="shared" si="0"/>
        <v>197995000</v>
      </c>
      <c r="G5" s="345">
        <f t="shared" si="0"/>
        <v>5783459</v>
      </c>
      <c r="H5" s="343">
        <f t="shared" si="0"/>
        <v>14413235</v>
      </c>
      <c r="I5" s="343">
        <f t="shared" si="0"/>
        <v>16667543</v>
      </c>
      <c r="J5" s="345">
        <f t="shared" si="0"/>
        <v>36864237</v>
      </c>
      <c r="K5" s="345">
        <f t="shared" si="0"/>
        <v>18141632</v>
      </c>
      <c r="L5" s="343">
        <f t="shared" si="0"/>
        <v>19380409</v>
      </c>
      <c r="M5" s="343">
        <f t="shared" si="0"/>
        <v>39002804</v>
      </c>
      <c r="N5" s="345">
        <f t="shared" si="0"/>
        <v>76524845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113389082</v>
      </c>
      <c r="X5" s="343">
        <f t="shared" si="0"/>
        <v>98997500</v>
      </c>
      <c r="Y5" s="345">
        <f t="shared" si="0"/>
        <v>14391582</v>
      </c>
      <c r="Z5" s="346">
        <f>+IF(X5&lt;&gt;0,+(Y5/X5)*100,0)</f>
        <v>14.53731861915705</v>
      </c>
      <c r="AA5" s="347">
        <f>+AA6+AA8+AA11+AA13+AA15</f>
        <v>197995000</v>
      </c>
    </row>
    <row r="6" spans="1:27" ht="13.5">
      <c r="A6" s="348" t="s">
        <v>204</v>
      </c>
      <c r="B6" s="142"/>
      <c r="C6" s="60">
        <f>+C7</f>
        <v>16499708</v>
      </c>
      <c r="D6" s="327">
        <f aca="true" t="shared" si="1" ref="D6:AA6">+D7</f>
        <v>0</v>
      </c>
      <c r="E6" s="60">
        <f t="shared" si="1"/>
        <v>7295600</v>
      </c>
      <c r="F6" s="59">
        <f t="shared" si="1"/>
        <v>7295600</v>
      </c>
      <c r="G6" s="59">
        <f t="shared" si="1"/>
        <v>0</v>
      </c>
      <c r="H6" s="60">
        <f t="shared" si="1"/>
        <v>392496</v>
      </c>
      <c r="I6" s="60">
        <f t="shared" si="1"/>
        <v>251860</v>
      </c>
      <c r="J6" s="59">
        <f t="shared" si="1"/>
        <v>644356</v>
      </c>
      <c r="K6" s="59">
        <f t="shared" si="1"/>
        <v>-929</v>
      </c>
      <c r="L6" s="60">
        <f t="shared" si="1"/>
        <v>870573</v>
      </c>
      <c r="M6" s="60">
        <f t="shared" si="1"/>
        <v>1163641</v>
      </c>
      <c r="N6" s="59">
        <f t="shared" si="1"/>
        <v>2033285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2677641</v>
      </c>
      <c r="X6" s="60">
        <f t="shared" si="1"/>
        <v>3647800</v>
      </c>
      <c r="Y6" s="59">
        <f t="shared" si="1"/>
        <v>-970159</v>
      </c>
      <c r="Z6" s="61">
        <f>+IF(X6&lt;&gt;0,+(Y6/X6)*100,0)</f>
        <v>-26.595728932507264</v>
      </c>
      <c r="AA6" s="62">
        <f t="shared" si="1"/>
        <v>7295600</v>
      </c>
    </row>
    <row r="7" spans="1:27" ht="13.5">
      <c r="A7" s="291" t="s">
        <v>228</v>
      </c>
      <c r="B7" s="142"/>
      <c r="C7" s="60">
        <v>16499708</v>
      </c>
      <c r="D7" s="327"/>
      <c r="E7" s="60">
        <v>7295600</v>
      </c>
      <c r="F7" s="59">
        <v>7295600</v>
      </c>
      <c r="G7" s="59"/>
      <c r="H7" s="60">
        <v>392496</v>
      </c>
      <c r="I7" s="60">
        <v>251860</v>
      </c>
      <c r="J7" s="59">
        <v>644356</v>
      </c>
      <c r="K7" s="59">
        <v>-929</v>
      </c>
      <c r="L7" s="60">
        <v>870573</v>
      </c>
      <c r="M7" s="60">
        <v>1163641</v>
      </c>
      <c r="N7" s="59">
        <v>2033285</v>
      </c>
      <c r="O7" s="59"/>
      <c r="P7" s="60"/>
      <c r="Q7" s="60"/>
      <c r="R7" s="59"/>
      <c r="S7" s="59"/>
      <c r="T7" s="60"/>
      <c r="U7" s="60"/>
      <c r="V7" s="59"/>
      <c r="W7" s="59">
        <v>2677641</v>
      </c>
      <c r="X7" s="60">
        <v>3647800</v>
      </c>
      <c r="Y7" s="59">
        <v>-970159</v>
      </c>
      <c r="Z7" s="61">
        <v>-26.6</v>
      </c>
      <c r="AA7" s="62">
        <v>7295600</v>
      </c>
    </row>
    <row r="8" spans="1:27" ht="13.5">
      <c r="A8" s="348" t="s">
        <v>205</v>
      </c>
      <c r="B8" s="142"/>
      <c r="C8" s="60">
        <f aca="true" t="shared" si="2" ref="C8:Y8">SUM(C9:C10)</f>
        <v>36349365</v>
      </c>
      <c r="D8" s="327">
        <f t="shared" si="2"/>
        <v>0</v>
      </c>
      <c r="E8" s="60">
        <f t="shared" si="2"/>
        <v>45054900</v>
      </c>
      <c r="F8" s="59">
        <f t="shared" si="2"/>
        <v>45054900</v>
      </c>
      <c r="G8" s="59">
        <f t="shared" si="2"/>
        <v>4474104</v>
      </c>
      <c r="H8" s="60">
        <f t="shared" si="2"/>
        <v>1236919</v>
      </c>
      <c r="I8" s="60">
        <f t="shared" si="2"/>
        <v>5738675</v>
      </c>
      <c r="J8" s="59">
        <f t="shared" si="2"/>
        <v>11449698</v>
      </c>
      <c r="K8" s="59">
        <f t="shared" si="2"/>
        <v>3262607</v>
      </c>
      <c r="L8" s="60">
        <f t="shared" si="2"/>
        <v>6070329</v>
      </c>
      <c r="M8" s="60">
        <f t="shared" si="2"/>
        <v>1241289</v>
      </c>
      <c r="N8" s="59">
        <f t="shared" si="2"/>
        <v>10574225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22023923</v>
      </c>
      <c r="X8" s="60">
        <f t="shared" si="2"/>
        <v>22527450</v>
      </c>
      <c r="Y8" s="59">
        <f t="shared" si="2"/>
        <v>-503527</v>
      </c>
      <c r="Z8" s="61">
        <f>+IF(X8&lt;&gt;0,+(Y8/X8)*100,0)</f>
        <v>-2.2351708693172108</v>
      </c>
      <c r="AA8" s="62">
        <f>SUM(AA9:AA10)</f>
        <v>45054900</v>
      </c>
    </row>
    <row r="9" spans="1:27" ht="13.5">
      <c r="A9" s="291" t="s">
        <v>229</v>
      </c>
      <c r="B9" s="142"/>
      <c r="C9" s="60">
        <v>34349325</v>
      </c>
      <c r="D9" s="327"/>
      <c r="E9" s="60">
        <v>34995300</v>
      </c>
      <c r="F9" s="59">
        <v>34995300</v>
      </c>
      <c r="G9" s="59">
        <v>4474104</v>
      </c>
      <c r="H9" s="60">
        <v>1236919</v>
      </c>
      <c r="I9" s="60">
        <v>5695725</v>
      </c>
      <c r="J9" s="59">
        <v>11406748</v>
      </c>
      <c r="K9" s="59">
        <v>3262607</v>
      </c>
      <c r="L9" s="60">
        <v>2004961</v>
      </c>
      <c r="M9" s="60">
        <v>1074718</v>
      </c>
      <c r="N9" s="59">
        <v>6342286</v>
      </c>
      <c r="O9" s="59"/>
      <c r="P9" s="60"/>
      <c r="Q9" s="60"/>
      <c r="R9" s="59"/>
      <c r="S9" s="59"/>
      <c r="T9" s="60"/>
      <c r="U9" s="60"/>
      <c r="V9" s="59"/>
      <c r="W9" s="59">
        <v>17749034</v>
      </c>
      <c r="X9" s="60">
        <v>17497650</v>
      </c>
      <c r="Y9" s="59">
        <v>251384</v>
      </c>
      <c r="Z9" s="61">
        <v>1.44</v>
      </c>
      <c r="AA9" s="62">
        <v>34995300</v>
      </c>
    </row>
    <row r="10" spans="1:27" ht="13.5">
      <c r="A10" s="291" t="s">
        <v>230</v>
      </c>
      <c r="B10" s="142"/>
      <c r="C10" s="60">
        <v>2000040</v>
      </c>
      <c r="D10" s="327"/>
      <c r="E10" s="60">
        <v>10059600</v>
      </c>
      <c r="F10" s="59">
        <v>10059600</v>
      </c>
      <c r="G10" s="59"/>
      <c r="H10" s="60"/>
      <c r="I10" s="60">
        <v>42950</v>
      </c>
      <c r="J10" s="59">
        <v>42950</v>
      </c>
      <c r="K10" s="59"/>
      <c r="L10" s="60">
        <v>4065368</v>
      </c>
      <c r="M10" s="60">
        <v>166571</v>
      </c>
      <c r="N10" s="59">
        <v>4231939</v>
      </c>
      <c r="O10" s="59"/>
      <c r="P10" s="60"/>
      <c r="Q10" s="60"/>
      <c r="R10" s="59"/>
      <c r="S10" s="59"/>
      <c r="T10" s="60"/>
      <c r="U10" s="60"/>
      <c r="V10" s="59"/>
      <c r="W10" s="59">
        <v>4274889</v>
      </c>
      <c r="X10" s="60">
        <v>5029800</v>
      </c>
      <c r="Y10" s="59">
        <v>-754911</v>
      </c>
      <c r="Z10" s="61">
        <v>-15.01</v>
      </c>
      <c r="AA10" s="62">
        <v>10059600</v>
      </c>
    </row>
    <row r="11" spans="1:27" ht="13.5">
      <c r="A11" s="348" t="s">
        <v>206</v>
      </c>
      <c r="B11" s="142"/>
      <c r="C11" s="349">
        <f>+C12</f>
        <v>76369263</v>
      </c>
      <c r="D11" s="350">
        <f aca="true" t="shared" si="3" ref="D11:AA11">+D12</f>
        <v>0</v>
      </c>
      <c r="E11" s="349">
        <f t="shared" si="3"/>
        <v>68706300</v>
      </c>
      <c r="F11" s="351">
        <f t="shared" si="3"/>
        <v>68706300</v>
      </c>
      <c r="G11" s="351">
        <f t="shared" si="3"/>
        <v>0</v>
      </c>
      <c r="H11" s="349">
        <f t="shared" si="3"/>
        <v>6494346</v>
      </c>
      <c r="I11" s="349">
        <f t="shared" si="3"/>
        <v>5171039</v>
      </c>
      <c r="J11" s="351">
        <f t="shared" si="3"/>
        <v>11665385</v>
      </c>
      <c r="K11" s="351">
        <f t="shared" si="3"/>
        <v>5484531</v>
      </c>
      <c r="L11" s="349">
        <f t="shared" si="3"/>
        <v>5380835</v>
      </c>
      <c r="M11" s="349">
        <f t="shared" si="3"/>
        <v>26207707</v>
      </c>
      <c r="N11" s="351">
        <f t="shared" si="3"/>
        <v>37073073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48738458</v>
      </c>
      <c r="X11" s="349">
        <f t="shared" si="3"/>
        <v>34353150</v>
      </c>
      <c r="Y11" s="351">
        <f t="shared" si="3"/>
        <v>14385308</v>
      </c>
      <c r="Z11" s="352">
        <f>+IF(X11&lt;&gt;0,+(Y11/X11)*100,0)</f>
        <v>41.8747858638873</v>
      </c>
      <c r="AA11" s="353">
        <f t="shared" si="3"/>
        <v>68706300</v>
      </c>
    </row>
    <row r="12" spans="1:27" ht="13.5">
      <c r="A12" s="291" t="s">
        <v>231</v>
      </c>
      <c r="B12" s="136"/>
      <c r="C12" s="60">
        <v>76369263</v>
      </c>
      <c r="D12" s="327"/>
      <c r="E12" s="60">
        <v>68706300</v>
      </c>
      <c r="F12" s="59">
        <v>68706300</v>
      </c>
      <c r="G12" s="59"/>
      <c r="H12" s="60">
        <v>6494346</v>
      </c>
      <c r="I12" s="60">
        <v>5171039</v>
      </c>
      <c r="J12" s="59">
        <v>11665385</v>
      </c>
      <c r="K12" s="59">
        <v>5484531</v>
      </c>
      <c r="L12" s="60">
        <v>5380835</v>
      </c>
      <c r="M12" s="60">
        <v>26207707</v>
      </c>
      <c r="N12" s="59">
        <v>37073073</v>
      </c>
      <c r="O12" s="59"/>
      <c r="P12" s="60"/>
      <c r="Q12" s="60"/>
      <c r="R12" s="59"/>
      <c r="S12" s="59"/>
      <c r="T12" s="60"/>
      <c r="U12" s="60"/>
      <c r="V12" s="59"/>
      <c r="W12" s="59">
        <v>48738458</v>
      </c>
      <c r="X12" s="60">
        <v>34353150</v>
      </c>
      <c r="Y12" s="59">
        <v>14385308</v>
      </c>
      <c r="Z12" s="61">
        <v>41.87</v>
      </c>
      <c r="AA12" s="62">
        <v>68706300</v>
      </c>
    </row>
    <row r="13" spans="1:27" ht="13.5">
      <c r="A13" s="348" t="s">
        <v>207</v>
      </c>
      <c r="B13" s="136"/>
      <c r="C13" s="275">
        <f>+C14</f>
        <v>53835085</v>
      </c>
      <c r="D13" s="328">
        <f aca="true" t="shared" si="4" ref="D13:AA13">+D14</f>
        <v>0</v>
      </c>
      <c r="E13" s="275">
        <f t="shared" si="4"/>
        <v>73717900</v>
      </c>
      <c r="F13" s="329">
        <f t="shared" si="4"/>
        <v>73717900</v>
      </c>
      <c r="G13" s="329">
        <f t="shared" si="4"/>
        <v>1309355</v>
      </c>
      <c r="H13" s="275">
        <f t="shared" si="4"/>
        <v>4369583</v>
      </c>
      <c r="I13" s="275">
        <f t="shared" si="4"/>
        <v>4680549</v>
      </c>
      <c r="J13" s="329">
        <f t="shared" si="4"/>
        <v>10359487</v>
      </c>
      <c r="K13" s="329">
        <f t="shared" si="4"/>
        <v>8675350</v>
      </c>
      <c r="L13" s="275">
        <f t="shared" si="4"/>
        <v>5704944</v>
      </c>
      <c r="M13" s="275">
        <f t="shared" si="4"/>
        <v>9664990</v>
      </c>
      <c r="N13" s="329">
        <f t="shared" si="4"/>
        <v>24045284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34404771</v>
      </c>
      <c r="X13" s="275">
        <f t="shared" si="4"/>
        <v>36858950</v>
      </c>
      <c r="Y13" s="329">
        <f t="shared" si="4"/>
        <v>-2454179</v>
      </c>
      <c r="Z13" s="322">
        <f>+IF(X13&lt;&gt;0,+(Y13/X13)*100,0)</f>
        <v>-6.65829873070177</v>
      </c>
      <c r="AA13" s="273">
        <f t="shared" si="4"/>
        <v>73717900</v>
      </c>
    </row>
    <row r="14" spans="1:27" ht="13.5">
      <c r="A14" s="291" t="s">
        <v>232</v>
      </c>
      <c r="B14" s="136"/>
      <c r="C14" s="60">
        <v>53835085</v>
      </c>
      <c r="D14" s="327"/>
      <c r="E14" s="60">
        <v>73717900</v>
      </c>
      <c r="F14" s="59">
        <v>73717900</v>
      </c>
      <c r="G14" s="59">
        <v>1309355</v>
      </c>
      <c r="H14" s="60">
        <v>4369583</v>
      </c>
      <c r="I14" s="60">
        <v>4680549</v>
      </c>
      <c r="J14" s="59">
        <v>10359487</v>
      </c>
      <c r="K14" s="59">
        <v>8675350</v>
      </c>
      <c r="L14" s="60">
        <v>5704944</v>
      </c>
      <c r="M14" s="60">
        <v>9664990</v>
      </c>
      <c r="N14" s="59">
        <v>24045284</v>
      </c>
      <c r="O14" s="59"/>
      <c r="P14" s="60"/>
      <c r="Q14" s="60"/>
      <c r="R14" s="59"/>
      <c r="S14" s="59"/>
      <c r="T14" s="60"/>
      <c r="U14" s="60"/>
      <c r="V14" s="59"/>
      <c r="W14" s="59">
        <v>34404771</v>
      </c>
      <c r="X14" s="60">
        <v>36858950</v>
      </c>
      <c r="Y14" s="59">
        <v>-2454179</v>
      </c>
      <c r="Z14" s="61">
        <v>-6.66</v>
      </c>
      <c r="AA14" s="62">
        <v>73717900</v>
      </c>
    </row>
    <row r="15" spans="1:27" ht="13.5">
      <c r="A15" s="348" t="s">
        <v>208</v>
      </c>
      <c r="B15" s="136"/>
      <c r="C15" s="60">
        <f aca="true" t="shared" si="5" ref="C15:Y15">SUM(C16:C20)</f>
        <v>5671952</v>
      </c>
      <c r="D15" s="327">
        <f t="shared" si="5"/>
        <v>0</v>
      </c>
      <c r="E15" s="60">
        <f t="shared" si="5"/>
        <v>3220300</v>
      </c>
      <c r="F15" s="59">
        <f t="shared" si="5"/>
        <v>3220300</v>
      </c>
      <c r="G15" s="59">
        <f t="shared" si="5"/>
        <v>0</v>
      </c>
      <c r="H15" s="60">
        <f t="shared" si="5"/>
        <v>1919891</v>
      </c>
      <c r="I15" s="60">
        <f t="shared" si="5"/>
        <v>825420</v>
      </c>
      <c r="J15" s="59">
        <f t="shared" si="5"/>
        <v>2745311</v>
      </c>
      <c r="K15" s="59">
        <f t="shared" si="5"/>
        <v>720073</v>
      </c>
      <c r="L15" s="60">
        <f t="shared" si="5"/>
        <v>1353728</v>
      </c>
      <c r="M15" s="60">
        <f t="shared" si="5"/>
        <v>725177</v>
      </c>
      <c r="N15" s="59">
        <f t="shared" si="5"/>
        <v>2798978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5544289</v>
      </c>
      <c r="X15" s="60">
        <f t="shared" si="5"/>
        <v>1610150</v>
      </c>
      <c r="Y15" s="59">
        <f t="shared" si="5"/>
        <v>3934139</v>
      </c>
      <c r="Z15" s="61">
        <f>+IF(X15&lt;&gt;0,+(Y15/X15)*100,0)</f>
        <v>244.33369561842065</v>
      </c>
      <c r="AA15" s="62">
        <f>SUM(AA16:AA20)</f>
        <v>3220300</v>
      </c>
    </row>
    <row r="16" spans="1:27" ht="13.5">
      <c r="A16" s="291" t="s">
        <v>233</v>
      </c>
      <c r="B16" s="300"/>
      <c r="C16" s="60">
        <v>179234</v>
      </c>
      <c r="D16" s="327"/>
      <c r="E16" s="60">
        <v>3220300</v>
      </c>
      <c r="F16" s="59">
        <v>3220300</v>
      </c>
      <c r="G16" s="59"/>
      <c r="H16" s="60"/>
      <c r="I16" s="60"/>
      <c r="J16" s="59"/>
      <c r="K16" s="59">
        <v>53783</v>
      </c>
      <c r="L16" s="60"/>
      <c r="M16" s="60">
        <v>95034</v>
      </c>
      <c r="N16" s="59">
        <v>148817</v>
      </c>
      <c r="O16" s="59"/>
      <c r="P16" s="60"/>
      <c r="Q16" s="60"/>
      <c r="R16" s="59"/>
      <c r="S16" s="59"/>
      <c r="T16" s="60"/>
      <c r="U16" s="60"/>
      <c r="V16" s="59"/>
      <c r="W16" s="59">
        <v>148817</v>
      </c>
      <c r="X16" s="60">
        <v>1610150</v>
      </c>
      <c r="Y16" s="59">
        <v>-1461333</v>
      </c>
      <c r="Z16" s="61">
        <v>-90.76</v>
      </c>
      <c r="AA16" s="62">
        <v>3220300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5492718</v>
      </c>
      <c r="D18" s="327"/>
      <c r="E18" s="60"/>
      <c r="F18" s="59"/>
      <c r="G18" s="59"/>
      <c r="H18" s="60">
        <v>1919891</v>
      </c>
      <c r="I18" s="60">
        <v>825420</v>
      </c>
      <c r="J18" s="59">
        <v>2745311</v>
      </c>
      <c r="K18" s="59">
        <v>666290</v>
      </c>
      <c r="L18" s="60">
        <v>1353728</v>
      </c>
      <c r="M18" s="60">
        <v>630143</v>
      </c>
      <c r="N18" s="59">
        <v>2650161</v>
      </c>
      <c r="O18" s="59"/>
      <c r="P18" s="60"/>
      <c r="Q18" s="60"/>
      <c r="R18" s="59"/>
      <c r="S18" s="59"/>
      <c r="T18" s="60"/>
      <c r="U18" s="60"/>
      <c r="V18" s="59"/>
      <c r="W18" s="59">
        <v>5395472</v>
      </c>
      <c r="X18" s="60"/>
      <c r="Y18" s="59">
        <v>5395472</v>
      </c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2616981</v>
      </c>
      <c r="D22" s="331">
        <f t="shared" si="6"/>
        <v>0</v>
      </c>
      <c r="E22" s="330">
        <f t="shared" si="6"/>
        <v>31902300</v>
      </c>
      <c r="F22" s="332">
        <f t="shared" si="6"/>
        <v>31902300</v>
      </c>
      <c r="G22" s="332">
        <f t="shared" si="6"/>
        <v>0</v>
      </c>
      <c r="H22" s="330">
        <f t="shared" si="6"/>
        <v>310727</v>
      </c>
      <c r="I22" s="330">
        <f t="shared" si="6"/>
        <v>564350</v>
      </c>
      <c r="J22" s="332">
        <f t="shared" si="6"/>
        <v>875077</v>
      </c>
      <c r="K22" s="332">
        <f t="shared" si="6"/>
        <v>465519</v>
      </c>
      <c r="L22" s="330">
        <f t="shared" si="6"/>
        <v>980781</v>
      </c>
      <c r="M22" s="330">
        <f t="shared" si="6"/>
        <v>617875</v>
      </c>
      <c r="N22" s="332">
        <f t="shared" si="6"/>
        <v>2064175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2939252</v>
      </c>
      <c r="X22" s="330">
        <f t="shared" si="6"/>
        <v>15951150</v>
      </c>
      <c r="Y22" s="332">
        <f t="shared" si="6"/>
        <v>-13011898</v>
      </c>
      <c r="Z22" s="323">
        <f>+IF(X22&lt;&gt;0,+(Y22/X22)*100,0)</f>
        <v>-81.57341633675314</v>
      </c>
      <c r="AA22" s="337">
        <f>SUM(AA23:AA32)</f>
        <v>31902300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215995</v>
      </c>
      <c r="D24" s="327"/>
      <c r="E24" s="60">
        <v>680000</v>
      </c>
      <c r="F24" s="59">
        <v>680000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340000</v>
      </c>
      <c r="Y24" s="59">
        <v>-340000</v>
      </c>
      <c r="Z24" s="61">
        <v>-100</v>
      </c>
      <c r="AA24" s="62">
        <v>680000</v>
      </c>
    </row>
    <row r="25" spans="1:27" ht="13.5">
      <c r="A25" s="348" t="s">
        <v>238</v>
      </c>
      <c r="B25" s="142"/>
      <c r="C25" s="60"/>
      <c r="D25" s="327"/>
      <c r="E25" s="60">
        <v>500000</v>
      </c>
      <c r="F25" s="59">
        <v>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250000</v>
      </c>
      <c r="Y25" s="59">
        <v>-250000</v>
      </c>
      <c r="Z25" s="61">
        <v>-100</v>
      </c>
      <c r="AA25" s="62">
        <v>500000</v>
      </c>
    </row>
    <row r="26" spans="1:27" ht="13.5">
      <c r="A26" s="348" t="s">
        <v>239</v>
      </c>
      <c r="B26" s="302"/>
      <c r="C26" s="349">
        <v>144709</v>
      </c>
      <c r="D26" s="350"/>
      <c r="E26" s="349">
        <v>6900000</v>
      </c>
      <c r="F26" s="351">
        <v>6900000</v>
      </c>
      <c r="G26" s="351"/>
      <c r="H26" s="349">
        <v>310727</v>
      </c>
      <c r="I26" s="349">
        <v>564350</v>
      </c>
      <c r="J26" s="351">
        <v>875077</v>
      </c>
      <c r="K26" s="351">
        <v>430778</v>
      </c>
      <c r="L26" s="349">
        <v>842185</v>
      </c>
      <c r="M26" s="349">
        <v>617875</v>
      </c>
      <c r="N26" s="351">
        <v>1890838</v>
      </c>
      <c r="O26" s="351"/>
      <c r="P26" s="349"/>
      <c r="Q26" s="349"/>
      <c r="R26" s="351"/>
      <c r="S26" s="351"/>
      <c r="T26" s="349"/>
      <c r="U26" s="349"/>
      <c r="V26" s="351"/>
      <c r="W26" s="351">
        <v>2765915</v>
      </c>
      <c r="X26" s="349">
        <v>3450000</v>
      </c>
      <c r="Y26" s="351">
        <v>-684085</v>
      </c>
      <c r="Z26" s="352">
        <v>-19.83</v>
      </c>
      <c r="AA26" s="353">
        <v>6900000</v>
      </c>
    </row>
    <row r="27" spans="1:27" ht="13.5">
      <c r="A27" s="348" t="s">
        <v>240</v>
      </c>
      <c r="B27" s="147"/>
      <c r="C27" s="60">
        <v>2099179</v>
      </c>
      <c r="D27" s="327"/>
      <c r="E27" s="60">
        <v>9008300</v>
      </c>
      <c r="F27" s="59">
        <v>9008300</v>
      </c>
      <c r="G27" s="59"/>
      <c r="H27" s="60"/>
      <c r="I27" s="60"/>
      <c r="J27" s="59"/>
      <c r="K27" s="59">
        <v>34741</v>
      </c>
      <c r="L27" s="60">
        <v>138596</v>
      </c>
      <c r="M27" s="60"/>
      <c r="N27" s="59">
        <v>173337</v>
      </c>
      <c r="O27" s="59"/>
      <c r="P27" s="60"/>
      <c r="Q27" s="60"/>
      <c r="R27" s="59"/>
      <c r="S27" s="59"/>
      <c r="T27" s="60"/>
      <c r="U27" s="60"/>
      <c r="V27" s="59"/>
      <c r="W27" s="59">
        <v>173337</v>
      </c>
      <c r="X27" s="60">
        <v>4504150</v>
      </c>
      <c r="Y27" s="59">
        <v>-4330813</v>
      </c>
      <c r="Z27" s="61">
        <v>-96.15</v>
      </c>
      <c r="AA27" s="62">
        <v>9008300</v>
      </c>
    </row>
    <row r="28" spans="1:27" ht="13.5">
      <c r="A28" s="348" t="s">
        <v>241</v>
      </c>
      <c r="B28" s="147"/>
      <c r="C28" s="275">
        <v>157098</v>
      </c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>
        <v>450000</v>
      </c>
      <c r="F30" s="59">
        <v>450000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225000</v>
      </c>
      <c r="Y30" s="59">
        <v>-225000</v>
      </c>
      <c r="Z30" s="61">
        <v>-100</v>
      </c>
      <c r="AA30" s="62">
        <v>450000</v>
      </c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14364000</v>
      </c>
      <c r="F32" s="59">
        <v>14364000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7182000</v>
      </c>
      <c r="Y32" s="59">
        <v>-7182000</v>
      </c>
      <c r="Z32" s="61">
        <v>-100</v>
      </c>
      <c r="AA32" s="62">
        <v>14364000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24619934</v>
      </c>
      <c r="D40" s="331">
        <f t="shared" si="9"/>
        <v>0</v>
      </c>
      <c r="E40" s="330">
        <f t="shared" si="9"/>
        <v>9876000</v>
      </c>
      <c r="F40" s="332">
        <f t="shared" si="9"/>
        <v>9876000</v>
      </c>
      <c r="G40" s="332">
        <f t="shared" si="9"/>
        <v>2920</v>
      </c>
      <c r="H40" s="330">
        <f t="shared" si="9"/>
        <v>566158</v>
      </c>
      <c r="I40" s="330">
        <f t="shared" si="9"/>
        <v>213770</v>
      </c>
      <c r="J40" s="332">
        <f t="shared" si="9"/>
        <v>782848</v>
      </c>
      <c r="K40" s="332">
        <f t="shared" si="9"/>
        <v>2565198</v>
      </c>
      <c r="L40" s="330">
        <f t="shared" si="9"/>
        <v>1085886</v>
      </c>
      <c r="M40" s="330">
        <f t="shared" si="9"/>
        <v>917102</v>
      </c>
      <c r="N40" s="332">
        <f t="shared" si="9"/>
        <v>4568186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5351034</v>
      </c>
      <c r="X40" s="330">
        <f t="shared" si="9"/>
        <v>4938000</v>
      </c>
      <c r="Y40" s="332">
        <f t="shared" si="9"/>
        <v>413034</v>
      </c>
      <c r="Z40" s="323">
        <f>+IF(X40&lt;&gt;0,+(Y40/X40)*100,0)</f>
        <v>8.364398541919806</v>
      </c>
      <c r="AA40" s="337">
        <f>SUM(AA41:AA49)</f>
        <v>9876000</v>
      </c>
    </row>
    <row r="41" spans="1:27" ht="13.5">
      <c r="A41" s="348" t="s">
        <v>247</v>
      </c>
      <c r="B41" s="142"/>
      <c r="C41" s="349">
        <v>3302285</v>
      </c>
      <c r="D41" s="350"/>
      <c r="E41" s="349">
        <v>-12598200</v>
      </c>
      <c r="F41" s="351">
        <v>-12598200</v>
      </c>
      <c r="G41" s="351"/>
      <c r="H41" s="349"/>
      <c r="I41" s="349"/>
      <c r="J41" s="351"/>
      <c r="K41" s="351"/>
      <c r="L41" s="349">
        <v>1016716</v>
      </c>
      <c r="M41" s="349">
        <v>333211</v>
      </c>
      <c r="N41" s="351">
        <v>1349927</v>
      </c>
      <c r="O41" s="351"/>
      <c r="P41" s="349"/>
      <c r="Q41" s="349"/>
      <c r="R41" s="351"/>
      <c r="S41" s="351"/>
      <c r="T41" s="349"/>
      <c r="U41" s="349"/>
      <c r="V41" s="351"/>
      <c r="W41" s="351">
        <v>1349927</v>
      </c>
      <c r="X41" s="349">
        <v>-6299100</v>
      </c>
      <c r="Y41" s="351">
        <v>7649027</v>
      </c>
      <c r="Z41" s="352">
        <v>-121.43</v>
      </c>
      <c r="AA41" s="353">
        <v>-12598200</v>
      </c>
    </row>
    <row r="42" spans="1:27" ht="13.5">
      <c r="A42" s="348" t="s">
        <v>248</v>
      </c>
      <c r="B42" s="136"/>
      <c r="C42" s="60">
        <f aca="true" t="shared" si="10" ref="C42:Y42">+C62</f>
        <v>1465008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2988464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1449411</v>
      </c>
      <c r="D44" s="355"/>
      <c r="E44" s="54">
        <v>500000</v>
      </c>
      <c r="F44" s="53">
        <v>500000</v>
      </c>
      <c r="G44" s="53"/>
      <c r="H44" s="54"/>
      <c r="I44" s="54"/>
      <c r="J44" s="53"/>
      <c r="K44" s="53">
        <v>147614</v>
      </c>
      <c r="L44" s="54">
        <v>69170</v>
      </c>
      <c r="M44" s="54"/>
      <c r="N44" s="53">
        <v>216784</v>
      </c>
      <c r="O44" s="53"/>
      <c r="P44" s="54"/>
      <c r="Q44" s="54"/>
      <c r="R44" s="53"/>
      <c r="S44" s="53"/>
      <c r="T44" s="54"/>
      <c r="U44" s="54"/>
      <c r="V44" s="53"/>
      <c r="W44" s="53">
        <v>216784</v>
      </c>
      <c r="X44" s="54">
        <v>250000</v>
      </c>
      <c r="Y44" s="53">
        <v>-33216</v>
      </c>
      <c r="Z44" s="94">
        <v>-13.29</v>
      </c>
      <c r="AA44" s="95">
        <v>500000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7579798</v>
      </c>
      <c r="D47" s="355"/>
      <c r="E47" s="54">
        <v>4024000</v>
      </c>
      <c r="F47" s="53">
        <v>4024000</v>
      </c>
      <c r="G47" s="53"/>
      <c r="H47" s="54"/>
      <c r="I47" s="54"/>
      <c r="J47" s="53"/>
      <c r="K47" s="53"/>
      <c r="L47" s="54"/>
      <c r="M47" s="54">
        <v>244970</v>
      </c>
      <c r="N47" s="53">
        <v>244970</v>
      </c>
      <c r="O47" s="53"/>
      <c r="P47" s="54"/>
      <c r="Q47" s="54"/>
      <c r="R47" s="53"/>
      <c r="S47" s="53"/>
      <c r="T47" s="54"/>
      <c r="U47" s="54"/>
      <c r="V47" s="53"/>
      <c r="W47" s="53">
        <v>244970</v>
      </c>
      <c r="X47" s="54">
        <v>2012000</v>
      </c>
      <c r="Y47" s="53">
        <v>-1767030</v>
      </c>
      <c r="Z47" s="94">
        <v>-87.82</v>
      </c>
      <c r="AA47" s="95">
        <v>4024000</v>
      </c>
    </row>
    <row r="48" spans="1:27" ht="13.5">
      <c r="A48" s="348" t="s">
        <v>254</v>
      </c>
      <c r="B48" s="136"/>
      <c r="C48" s="60">
        <v>7834968</v>
      </c>
      <c r="D48" s="355"/>
      <c r="E48" s="54">
        <v>17950200</v>
      </c>
      <c r="F48" s="53">
        <v>17950200</v>
      </c>
      <c r="G48" s="53">
        <v>2920</v>
      </c>
      <c r="H48" s="54">
        <v>566158</v>
      </c>
      <c r="I48" s="54">
        <v>213770</v>
      </c>
      <c r="J48" s="53">
        <v>782848</v>
      </c>
      <c r="K48" s="53">
        <v>2417584</v>
      </c>
      <c r="L48" s="54"/>
      <c r="M48" s="54">
        <v>338921</v>
      </c>
      <c r="N48" s="53">
        <v>2756505</v>
      </c>
      <c r="O48" s="53"/>
      <c r="P48" s="54"/>
      <c r="Q48" s="54"/>
      <c r="R48" s="53"/>
      <c r="S48" s="53"/>
      <c r="T48" s="54"/>
      <c r="U48" s="54"/>
      <c r="V48" s="53"/>
      <c r="W48" s="53">
        <v>3539353</v>
      </c>
      <c r="X48" s="54">
        <v>8975100</v>
      </c>
      <c r="Y48" s="53">
        <v>-5435747</v>
      </c>
      <c r="Z48" s="94">
        <v>-60.56</v>
      </c>
      <c r="AA48" s="95">
        <v>17950200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1500000</v>
      </c>
      <c r="F57" s="332">
        <f t="shared" si="13"/>
        <v>1500000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750000</v>
      </c>
      <c r="Y57" s="332">
        <f t="shared" si="13"/>
        <v>-750000</v>
      </c>
      <c r="Z57" s="323">
        <f>+IF(X57&lt;&gt;0,+(Y57/X57)*100,0)</f>
        <v>-100</v>
      </c>
      <c r="AA57" s="337">
        <f t="shared" si="13"/>
        <v>1500000</v>
      </c>
    </row>
    <row r="58" spans="1:27" ht="13.5">
      <c r="A58" s="348" t="s">
        <v>216</v>
      </c>
      <c r="B58" s="136"/>
      <c r="C58" s="60"/>
      <c r="D58" s="327"/>
      <c r="E58" s="60">
        <v>1500000</v>
      </c>
      <c r="F58" s="59">
        <v>1500000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750000</v>
      </c>
      <c r="Y58" s="59">
        <v>-750000</v>
      </c>
      <c r="Z58" s="61">
        <v>-100</v>
      </c>
      <c r="AA58" s="62">
        <v>1500000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215962288</v>
      </c>
      <c r="D60" s="333">
        <f t="shared" si="14"/>
        <v>0</v>
      </c>
      <c r="E60" s="219">
        <f t="shared" si="14"/>
        <v>241273300</v>
      </c>
      <c r="F60" s="264">
        <f t="shared" si="14"/>
        <v>241273300</v>
      </c>
      <c r="G60" s="264">
        <f t="shared" si="14"/>
        <v>5786379</v>
      </c>
      <c r="H60" s="219">
        <f t="shared" si="14"/>
        <v>15290120</v>
      </c>
      <c r="I60" s="219">
        <f t="shared" si="14"/>
        <v>17445663</v>
      </c>
      <c r="J60" s="264">
        <f t="shared" si="14"/>
        <v>38522162</v>
      </c>
      <c r="K60" s="264">
        <f t="shared" si="14"/>
        <v>21172349</v>
      </c>
      <c r="L60" s="219">
        <f t="shared" si="14"/>
        <v>21447076</v>
      </c>
      <c r="M60" s="219">
        <f t="shared" si="14"/>
        <v>40537781</v>
      </c>
      <c r="N60" s="264">
        <f t="shared" si="14"/>
        <v>83157206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121679368</v>
      </c>
      <c r="X60" s="219">
        <f t="shared" si="14"/>
        <v>120636650</v>
      </c>
      <c r="Y60" s="264">
        <f t="shared" si="14"/>
        <v>1042718</v>
      </c>
      <c r="Z60" s="324">
        <f>+IF(X60&lt;&gt;0,+(Y60/X60)*100,0)</f>
        <v>0.8643459512511331</v>
      </c>
      <c r="AA60" s="232">
        <f>+AA57+AA54+AA51+AA40+AA37+AA34+AA22+AA5</f>
        <v>241273300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1465008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>
        <v>1465008</v>
      </c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48628118</v>
      </c>
      <c r="D5" s="344">
        <f t="shared" si="0"/>
        <v>0</v>
      </c>
      <c r="E5" s="343">
        <f t="shared" si="0"/>
        <v>58258400</v>
      </c>
      <c r="F5" s="345">
        <f t="shared" si="0"/>
        <v>58258400</v>
      </c>
      <c r="G5" s="345">
        <f t="shared" si="0"/>
        <v>256775</v>
      </c>
      <c r="H5" s="343">
        <f t="shared" si="0"/>
        <v>808213</v>
      </c>
      <c r="I5" s="343">
        <f t="shared" si="0"/>
        <v>5806606</v>
      </c>
      <c r="J5" s="345">
        <f t="shared" si="0"/>
        <v>6871594</v>
      </c>
      <c r="K5" s="345">
        <f t="shared" si="0"/>
        <v>1352125</v>
      </c>
      <c r="L5" s="343">
        <f t="shared" si="0"/>
        <v>5618598</v>
      </c>
      <c r="M5" s="343">
        <f t="shared" si="0"/>
        <v>4562437</v>
      </c>
      <c r="N5" s="345">
        <f t="shared" si="0"/>
        <v>11533160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18404754</v>
      </c>
      <c r="X5" s="343">
        <f t="shared" si="0"/>
        <v>29129200</v>
      </c>
      <c r="Y5" s="345">
        <f t="shared" si="0"/>
        <v>-10724446</v>
      </c>
      <c r="Z5" s="346">
        <f>+IF(X5&lt;&gt;0,+(Y5/X5)*100,0)</f>
        <v>-36.81682298175027</v>
      </c>
      <c r="AA5" s="347">
        <f>+AA6+AA8+AA11+AA13+AA15</f>
        <v>58258400</v>
      </c>
    </row>
    <row r="6" spans="1:27" ht="13.5">
      <c r="A6" s="348" t="s">
        <v>204</v>
      </c>
      <c r="B6" s="142"/>
      <c r="C6" s="60">
        <f>+C7</f>
        <v>15208239</v>
      </c>
      <c r="D6" s="327">
        <f aca="true" t="shared" si="1" ref="D6:AA6">+D7</f>
        <v>0</v>
      </c>
      <c r="E6" s="60">
        <f t="shared" si="1"/>
        <v>14930100</v>
      </c>
      <c r="F6" s="59">
        <f t="shared" si="1"/>
        <v>14930100</v>
      </c>
      <c r="G6" s="59">
        <f t="shared" si="1"/>
        <v>0</v>
      </c>
      <c r="H6" s="60">
        <f t="shared" si="1"/>
        <v>0</v>
      </c>
      <c r="I6" s="60">
        <f t="shared" si="1"/>
        <v>29868</v>
      </c>
      <c r="J6" s="59">
        <f t="shared" si="1"/>
        <v>29868</v>
      </c>
      <c r="K6" s="59">
        <f t="shared" si="1"/>
        <v>764635</v>
      </c>
      <c r="L6" s="60">
        <f t="shared" si="1"/>
        <v>4922742</v>
      </c>
      <c r="M6" s="60">
        <f t="shared" si="1"/>
        <v>3917295</v>
      </c>
      <c r="N6" s="59">
        <f t="shared" si="1"/>
        <v>9604672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9634540</v>
      </c>
      <c r="X6" s="60">
        <f t="shared" si="1"/>
        <v>7465050</v>
      </c>
      <c r="Y6" s="59">
        <f t="shared" si="1"/>
        <v>2169490</v>
      </c>
      <c r="Z6" s="61">
        <f>+IF(X6&lt;&gt;0,+(Y6/X6)*100,0)</f>
        <v>29.061962076610335</v>
      </c>
      <c r="AA6" s="62">
        <f t="shared" si="1"/>
        <v>14930100</v>
      </c>
    </row>
    <row r="7" spans="1:27" ht="13.5">
      <c r="A7" s="291" t="s">
        <v>228</v>
      </c>
      <c r="B7" s="142"/>
      <c r="C7" s="60">
        <v>15208239</v>
      </c>
      <c r="D7" s="327"/>
      <c r="E7" s="60">
        <v>14930100</v>
      </c>
      <c r="F7" s="59">
        <v>14930100</v>
      </c>
      <c r="G7" s="59"/>
      <c r="H7" s="60"/>
      <c r="I7" s="60">
        <v>29868</v>
      </c>
      <c r="J7" s="59">
        <v>29868</v>
      </c>
      <c r="K7" s="59">
        <v>764635</v>
      </c>
      <c r="L7" s="60">
        <v>4922742</v>
      </c>
      <c r="M7" s="60">
        <v>3917295</v>
      </c>
      <c r="N7" s="59">
        <v>9604672</v>
      </c>
      <c r="O7" s="59"/>
      <c r="P7" s="60"/>
      <c r="Q7" s="60"/>
      <c r="R7" s="59"/>
      <c r="S7" s="59"/>
      <c r="T7" s="60"/>
      <c r="U7" s="60"/>
      <c r="V7" s="59"/>
      <c r="W7" s="59">
        <v>9634540</v>
      </c>
      <c r="X7" s="60">
        <v>7465050</v>
      </c>
      <c r="Y7" s="59">
        <v>2169490</v>
      </c>
      <c r="Z7" s="61">
        <v>29.06</v>
      </c>
      <c r="AA7" s="62">
        <v>14930100</v>
      </c>
    </row>
    <row r="8" spans="1:27" ht="13.5">
      <c r="A8" s="348" t="s">
        <v>205</v>
      </c>
      <c r="B8" s="142"/>
      <c r="C8" s="60">
        <f aca="true" t="shared" si="2" ref="C8:Y8">SUM(C9:C10)</f>
        <v>24275297</v>
      </c>
      <c r="D8" s="327">
        <f t="shared" si="2"/>
        <v>0</v>
      </c>
      <c r="E8" s="60">
        <f t="shared" si="2"/>
        <v>21645800</v>
      </c>
      <c r="F8" s="59">
        <f t="shared" si="2"/>
        <v>21645800</v>
      </c>
      <c r="G8" s="59">
        <f t="shared" si="2"/>
        <v>256775</v>
      </c>
      <c r="H8" s="60">
        <f t="shared" si="2"/>
        <v>631059</v>
      </c>
      <c r="I8" s="60">
        <f t="shared" si="2"/>
        <v>4847987</v>
      </c>
      <c r="J8" s="59">
        <f t="shared" si="2"/>
        <v>5735821</v>
      </c>
      <c r="K8" s="59">
        <f t="shared" si="2"/>
        <v>384744</v>
      </c>
      <c r="L8" s="60">
        <f t="shared" si="2"/>
        <v>695856</v>
      </c>
      <c r="M8" s="60">
        <f t="shared" si="2"/>
        <v>567904</v>
      </c>
      <c r="N8" s="59">
        <f t="shared" si="2"/>
        <v>1648504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7384325</v>
      </c>
      <c r="X8" s="60">
        <f t="shared" si="2"/>
        <v>10822900</v>
      </c>
      <c r="Y8" s="59">
        <f t="shared" si="2"/>
        <v>-3438575</v>
      </c>
      <c r="Z8" s="61">
        <f>+IF(X8&lt;&gt;0,+(Y8/X8)*100,0)</f>
        <v>-31.771290504393463</v>
      </c>
      <c r="AA8" s="62">
        <f>SUM(AA9:AA10)</f>
        <v>21645800</v>
      </c>
    </row>
    <row r="9" spans="1:27" ht="13.5">
      <c r="A9" s="291" t="s">
        <v>229</v>
      </c>
      <c r="B9" s="142"/>
      <c r="C9" s="60">
        <v>23443370</v>
      </c>
      <c r="D9" s="327"/>
      <c r="E9" s="60">
        <v>20645800</v>
      </c>
      <c r="F9" s="59">
        <v>20645800</v>
      </c>
      <c r="G9" s="59">
        <v>256775</v>
      </c>
      <c r="H9" s="60">
        <v>631059</v>
      </c>
      <c r="I9" s="60">
        <v>4847987</v>
      </c>
      <c r="J9" s="59">
        <v>5735821</v>
      </c>
      <c r="K9" s="59">
        <v>383005</v>
      </c>
      <c r="L9" s="60">
        <v>660808</v>
      </c>
      <c r="M9" s="60">
        <v>545479</v>
      </c>
      <c r="N9" s="59">
        <v>1589292</v>
      </c>
      <c r="O9" s="59"/>
      <c r="P9" s="60"/>
      <c r="Q9" s="60"/>
      <c r="R9" s="59"/>
      <c r="S9" s="59"/>
      <c r="T9" s="60"/>
      <c r="U9" s="60"/>
      <c r="V9" s="59"/>
      <c r="W9" s="59">
        <v>7325113</v>
      </c>
      <c r="X9" s="60">
        <v>10322900</v>
      </c>
      <c r="Y9" s="59">
        <v>-2997787</v>
      </c>
      <c r="Z9" s="61">
        <v>-29.04</v>
      </c>
      <c r="AA9" s="62">
        <v>20645800</v>
      </c>
    </row>
    <row r="10" spans="1:27" ht="13.5">
      <c r="A10" s="291" t="s">
        <v>230</v>
      </c>
      <c r="B10" s="142"/>
      <c r="C10" s="60">
        <v>831927</v>
      </c>
      <c r="D10" s="327"/>
      <c r="E10" s="60">
        <v>1000000</v>
      </c>
      <c r="F10" s="59">
        <v>1000000</v>
      </c>
      <c r="G10" s="59"/>
      <c r="H10" s="60"/>
      <c r="I10" s="60"/>
      <c r="J10" s="59"/>
      <c r="K10" s="59">
        <v>1739</v>
      </c>
      <c r="L10" s="60">
        <v>35048</v>
      </c>
      <c r="M10" s="60">
        <v>22425</v>
      </c>
      <c r="N10" s="59">
        <v>59212</v>
      </c>
      <c r="O10" s="59"/>
      <c r="P10" s="60"/>
      <c r="Q10" s="60"/>
      <c r="R10" s="59"/>
      <c r="S10" s="59"/>
      <c r="T10" s="60"/>
      <c r="U10" s="60"/>
      <c r="V10" s="59"/>
      <c r="W10" s="59">
        <v>59212</v>
      </c>
      <c r="X10" s="60">
        <v>500000</v>
      </c>
      <c r="Y10" s="59">
        <v>-440788</v>
      </c>
      <c r="Z10" s="61">
        <v>-88.16</v>
      </c>
      <c r="AA10" s="62">
        <v>1000000</v>
      </c>
    </row>
    <row r="11" spans="1:27" ht="13.5">
      <c r="A11" s="348" t="s">
        <v>206</v>
      </c>
      <c r="B11" s="142"/>
      <c r="C11" s="349">
        <f>+C12</f>
        <v>1816986</v>
      </c>
      <c r="D11" s="350">
        <f aca="true" t="shared" si="3" ref="D11:AA11">+D12</f>
        <v>0</v>
      </c>
      <c r="E11" s="349">
        <f t="shared" si="3"/>
        <v>19125000</v>
      </c>
      <c r="F11" s="351">
        <f t="shared" si="3"/>
        <v>19125000</v>
      </c>
      <c r="G11" s="351">
        <f t="shared" si="3"/>
        <v>0</v>
      </c>
      <c r="H11" s="349">
        <f t="shared" si="3"/>
        <v>0</v>
      </c>
      <c r="I11" s="349">
        <f t="shared" si="3"/>
        <v>928751</v>
      </c>
      <c r="J11" s="351">
        <f t="shared" si="3"/>
        <v>928751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928751</v>
      </c>
      <c r="X11" s="349">
        <f t="shared" si="3"/>
        <v>9562500</v>
      </c>
      <c r="Y11" s="351">
        <f t="shared" si="3"/>
        <v>-8633749</v>
      </c>
      <c r="Z11" s="352">
        <f>+IF(X11&lt;&gt;0,+(Y11/X11)*100,0)</f>
        <v>-90.28757124183007</v>
      </c>
      <c r="AA11" s="353">
        <f t="shared" si="3"/>
        <v>19125000</v>
      </c>
    </row>
    <row r="12" spans="1:27" ht="13.5">
      <c r="A12" s="291" t="s">
        <v>231</v>
      </c>
      <c r="B12" s="136"/>
      <c r="C12" s="60">
        <v>1816986</v>
      </c>
      <c r="D12" s="327"/>
      <c r="E12" s="60">
        <v>19125000</v>
      </c>
      <c r="F12" s="59">
        <v>19125000</v>
      </c>
      <c r="G12" s="59"/>
      <c r="H12" s="60"/>
      <c r="I12" s="60">
        <v>928751</v>
      </c>
      <c r="J12" s="59">
        <v>928751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928751</v>
      </c>
      <c r="X12" s="60">
        <v>9562500</v>
      </c>
      <c r="Y12" s="59">
        <v>-8633749</v>
      </c>
      <c r="Z12" s="61">
        <v>-90.29</v>
      </c>
      <c r="AA12" s="62">
        <v>19125000</v>
      </c>
    </row>
    <row r="13" spans="1:27" ht="13.5">
      <c r="A13" s="348" t="s">
        <v>207</v>
      </c>
      <c r="B13" s="136"/>
      <c r="C13" s="275">
        <f>+C14</f>
        <v>7327596</v>
      </c>
      <c r="D13" s="328">
        <f aca="true" t="shared" si="4" ref="D13:AA13">+D14</f>
        <v>0</v>
      </c>
      <c r="E13" s="275">
        <f t="shared" si="4"/>
        <v>2557500</v>
      </c>
      <c r="F13" s="329">
        <f t="shared" si="4"/>
        <v>2557500</v>
      </c>
      <c r="G13" s="329">
        <f t="shared" si="4"/>
        <v>0</v>
      </c>
      <c r="H13" s="275">
        <f t="shared" si="4"/>
        <v>177154</v>
      </c>
      <c r="I13" s="275">
        <f t="shared" si="4"/>
        <v>0</v>
      </c>
      <c r="J13" s="329">
        <f t="shared" si="4"/>
        <v>177154</v>
      </c>
      <c r="K13" s="329">
        <f t="shared" si="4"/>
        <v>202746</v>
      </c>
      <c r="L13" s="275">
        <f t="shared" si="4"/>
        <v>0</v>
      </c>
      <c r="M13" s="275">
        <f t="shared" si="4"/>
        <v>77238</v>
      </c>
      <c r="N13" s="329">
        <f t="shared" si="4"/>
        <v>279984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457138</v>
      </c>
      <c r="X13" s="275">
        <f t="shared" si="4"/>
        <v>1278750</v>
      </c>
      <c r="Y13" s="329">
        <f t="shared" si="4"/>
        <v>-821612</v>
      </c>
      <c r="Z13" s="322">
        <f>+IF(X13&lt;&gt;0,+(Y13/X13)*100,0)</f>
        <v>-64.25118279569892</v>
      </c>
      <c r="AA13" s="273">
        <f t="shared" si="4"/>
        <v>2557500</v>
      </c>
    </row>
    <row r="14" spans="1:27" ht="13.5">
      <c r="A14" s="291" t="s">
        <v>232</v>
      </c>
      <c r="B14" s="136"/>
      <c r="C14" s="60">
        <v>7327596</v>
      </c>
      <c r="D14" s="327"/>
      <c r="E14" s="60">
        <v>2557500</v>
      </c>
      <c r="F14" s="59">
        <v>2557500</v>
      </c>
      <c r="G14" s="59"/>
      <c r="H14" s="60">
        <v>177154</v>
      </c>
      <c r="I14" s="60"/>
      <c r="J14" s="59">
        <v>177154</v>
      </c>
      <c r="K14" s="59">
        <v>202746</v>
      </c>
      <c r="L14" s="60"/>
      <c r="M14" s="60">
        <v>77238</v>
      </c>
      <c r="N14" s="59">
        <v>279984</v>
      </c>
      <c r="O14" s="59"/>
      <c r="P14" s="60"/>
      <c r="Q14" s="60"/>
      <c r="R14" s="59"/>
      <c r="S14" s="59"/>
      <c r="T14" s="60"/>
      <c r="U14" s="60"/>
      <c r="V14" s="59"/>
      <c r="W14" s="59">
        <v>457138</v>
      </c>
      <c r="X14" s="60">
        <v>1278750</v>
      </c>
      <c r="Y14" s="59">
        <v>-821612</v>
      </c>
      <c r="Z14" s="61">
        <v>-64.25</v>
      </c>
      <c r="AA14" s="62">
        <v>2557500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7113974</v>
      </c>
      <c r="D22" s="331">
        <f t="shared" si="6"/>
        <v>0</v>
      </c>
      <c r="E22" s="330">
        <f t="shared" si="6"/>
        <v>54197000</v>
      </c>
      <c r="F22" s="332">
        <f t="shared" si="6"/>
        <v>54197000</v>
      </c>
      <c r="G22" s="332">
        <f t="shared" si="6"/>
        <v>105289</v>
      </c>
      <c r="H22" s="330">
        <f t="shared" si="6"/>
        <v>578406</v>
      </c>
      <c r="I22" s="330">
        <f t="shared" si="6"/>
        <v>1220513</v>
      </c>
      <c r="J22" s="332">
        <f t="shared" si="6"/>
        <v>1904208</v>
      </c>
      <c r="K22" s="332">
        <f t="shared" si="6"/>
        <v>974709</v>
      </c>
      <c r="L22" s="330">
        <f t="shared" si="6"/>
        <v>1256381</v>
      </c>
      <c r="M22" s="330">
        <f t="shared" si="6"/>
        <v>1155446</v>
      </c>
      <c r="N22" s="332">
        <f t="shared" si="6"/>
        <v>3386536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5290744</v>
      </c>
      <c r="X22" s="330">
        <f t="shared" si="6"/>
        <v>27098500</v>
      </c>
      <c r="Y22" s="332">
        <f t="shared" si="6"/>
        <v>-21807756</v>
      </c>
      <c r="Z22" s="323">
        <f>+IF(X22&lt;&gt;0,+(Y22/X22)*100,0)</f>
        <v>-80.47587873867558</v>
      </c>
      <c r="AA22" s="337">
        <f>SUM(AA23:AA32)</f>
        <v>54197000</v>
      </c>
    </row>
    <row r="23" spans="1:27" ht="13.5">
      <c r="A23" s="348" t="s">
        <v>236</v>
      </c>
      <c r="B23" s="142"/>
      <c r="C23" s="60">
        <v>1941239</v>
      </c>
      <c r="D23" s="327"/>
      <c r="E23" s="60">
        <v>2029400</v>
      </c>
      <c r="F23" s="59">
        <v>2029400</v>
      </c>
      <c r="G23" s="59"/>
      <c r="H23" s="60"/>
      <c r="I23" s="60">
        <v>7000</v>
      </c>
      <c r="J23" s="59">
        <v>7000</v>
      </c>
      <c r="K23" s="59">
        <v>8142</v>
      </c>
      <c r="L23" s="60">
        <v>4015</v>
      </c>
      <c r="M23" s="60">
        <v>43263</v>
      </c>
      <c r="N23" s="59">
        <v>55420</v>
      </c>
      <c r="O23" s="59"/>
      <c r="P23" s="60"/>
      <c r="Q23" s="60"/>
      <c r="R23" s="59"/>
      <c r="S23" s="59"/>
      <c r="T23" s="60"/>
      <c r="U23" s="60"/>
      <c r="V23" s="59"/>
      <c r="W23" s="59">
        <v>62420</v>
      </c>
      <c r="X23" s="60">
        <v>1014700</v>
      </c>
      <c r="Y23" s="59">
        <v>-952280</v>
      </c>
      <c r="Z23" s="61">
        <v>-93.85</v>
      </c>
      <c r="AA23" s="62">
        <v>2029400</v>
      </c>
    </row>
    <row r="24" spans="1:27" ht="13.5">
      <c r="A24" s="348" t="s">
        <v>237</v>
      </c>
      <c r="B24" s="142"/>
      <c r="C24" s="60">
        <v>724531</v>
      </c>
      <c r="D24" s="327"/>
      <c r="E24" s="60">
        <v>29772100</v>
      </c>
      <c r="F24" s="59">
        <v>29772100</v>
      </c>
      <c r="G24" s="59">
        <v>32839</v>
      </c>
      <c r="H24" s="60">
        <v>170397</v>
      </c>
      <c r="I24" s="60">
        <v>666178</v>
      </c>
      <c r="J24" s="59">
        <v>869414</v>
      </c>
      <c r="K24" s="59">
        <v>221830</v>
      </c>
      <c r="L24" s="60">
        <v>355990</v>
      </c>
      <c r="M24" s="60">
        <v>259241</v>
      </c>
      <c r="N24" s="59">
        <v>837061</v>
      </c>
      <c r="O24" s="59"/>
      <c r="P24" s="60"/>
      <c r="Q24" s="60"/>
      <c r="R24" s="59"/>
      <c r="S24" s="59"/>
      <c r="T24" s="60"/>
      <c r="U24" s="60"/>
      <c r="V24" s="59"/>
      <c r="W24" s="59">
        <v>1706475</v>
      </c>
      <c r="X24" s="60">
        <v>14886050</v>
      </c>
      <c r="Y24" s="59">
        <v>-13179575</v>
      </c>
      <c r="Z24" s="61">
        <v>-88.54</v>
      </c>
      <c r="AA24" s="62">
        <v>29772100</v>
      </c>
    </row>
    <row r="25" spans="1:27" ht="13.5">
      <c r="A25" s="348" t="s">
        <v>238</v>
      </c>
      <c r="B25" s="142"/>
      <c r="C25" s="60">
        <v>3115881</v>
      </c>
      <c r="D25" s="327"/>
      <c r="E25" s="60">
        <v>6222300</v>
      </c>
      <c r="F25" s="59">
        <v>6222300</v>
      </c>
      <c r="G25" s="59"/>
      <c r="H25" s="60">
        <v>408009</v>
      </c>
      <c r="I25" s="60">
        <v>457850</v>
      </c>
      <c r="J25" s="59">
        <v>865859</v>
      </c>
      <c r="K25" s="59">
        <v>525237</v>
      </c>
      <c r="L25" s="60">
        <v>507803</v>
      </c>
      <c r="M25" s="60">
        <v>512039</v>
      </c>
      <c r="N25" s="59">
        <v>1545079</v>
      </c>
      <c r="O25" s="59"/>
      <c r="P25" s="60"/>
      <c r="Q25" s="60"/>
      <c r="R25" s="59"/>
      <c r="S25" s="59"/>
      <c r="T25" s="60"/>
      <c r="U25" s="60"/>
      <c r="V25" s="59"/>
      <c r="W25" s="59">
        <v>2410938</v>
      </c>
      <c r="X25" s="60">
        <v>3111150</v>
      </c>
      <c r="Y25" s="59">
        <v>-700212</v>
      </c>
      <c r="Z25" s="61">
        <v>-22.51</v>
      </c>
      <c r="AA25" s="62">
        <v>6222300</v>
      </c>
    </row>
    <row r="26" spans="1:27" ht="13.5">
      <c r="A26" s="348" t="s">
        <v>239</v>
      </c>
      <c r="B26" s="302"/>
      <c r="C26" s="349">
        <v>437494</v>
      </c>
      <c r="D26" s="350"/>
      <c r="E26" s="349">
        <v>10505900</v>
      </c>
      <c r="F26" s="351">
        <v>10505900</v>
      </c>
      <c r="G26" s="351"/>
      <c r="H26" s="349"/>
      <c r="I26" s="349"/>
      <c r="J26" s="351"/>
      <c r="K26" s="351">
        <v>219500</v>
      </c>
      <c r="L26" s="349">
        <v>349458</v>
      </c>
      <c r="M26" s="349">
        <v>124278</v>
      </c>
      <c r="N26" s="351">
        <v>693236</v>
      </c>
      <c r="O26" s="351"/>
      <c r="P26" s="349"/>
      <c r="Q26" s="349"/>
      <c r="R26" s="351"/>
      <c r="S26" s="351"/>
      <c r="T26" s="349"/>
      <c r="U26" s="349"/>
      <c r="V26" s="351"/>
      <c r="W26" s="351">
        <v>693236</v>
      </c>
      <c r="X26" s="349">
        <v>5252950</v>
      </c>
      <c r="Y26" s="351">
        <v>-4559714</v>
      </c>
      <c r="Z26" s="352">
        <v>-86.8</v>
      </c>
      <c r="AA26" s="353">
        <v>10505900</v>
      </c>
    </row>
    <row r="27" spans="1:27" ht="13.5">
      <c r="A27" s="348" t="s">
        <v>240</v>
      </c>
      <c r="B27" s="147"/>
      <c r="C27" s="60">
        <v>742652</v>
      </c>
      <c r="D27" s="327"/>
      <c r="E27" s="60">
        <v>4757500</v>
      </c>
      <c r="F27" s="59">
        <v>4757500</v>
      </c>
      <c r="G27" s="59">
        <v>72450</v>
      </c>
      <c r="H27" s="60"/>
      <c r="I27" s="60">
        <v>78695</v>
      </c>
      <c r="J27" s="59">
        <v>151145</v>
      </c>
      <c r="K27" s="59"/>
      <c r="L27" s="60">
        <v>39115</v>
      </c>
      <c r="M27" s="60">
        <v>210038</v>
      </c>
      <c r="N27" s="59">
        <v>249153</v>
      </c>
      <c r="O27" s="59"/>
      <c r="P27" s="60"/>
      <c r="Q27" s="60"/>
      <c r="R27" s="59"/>
      <c r="S27" s="59"/>
      <c r="T27" s="60"/>
      <c r="U27" s="60"/>
      <c r="V27" s="59"/>
      <c r="W27" s="59">
        <v>400298</v>
      </c>
      <c r="X27" s="60">
        <v>2378750</v>
      </c>
      <c r="Y27" s="59">
        <v>-1978452</v>
      </c>
      <c r="Z27" s="61">
        <v>-83.17</v>
      </c>
      <c r="AA27" s="62">
        <v>4757500</v>
      </c>
    </row>
    <row r="28" spans="1:27" ht="13.5">
      <c r="A28" s="348" t="s">
        <v>241</v>
      </c>
      <c r="B28" s="147"/>
      <c r="C28" s="275">
        <v>4277</v>
      </c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147900</v>
      </c>
      <c r="D30" s="327"/>
      <c r="E30" s="60">
        <v>894800</v>
      </c>
      <c r="F30" s="59">
        <v>894800</v>
      </c>
      <c r="G30" s="59"/>
      <c r="H30" s="60"/>
      <c r="I30" s="60">
        <v>10790</v>
      </c>
      <c r="J30" s="59">
        <v>10790</v>
      </c>
      <c r="K30" s="59"/>
      <c r="L30" s="60"/>
      <c r="M30" s="60">
        <v>6587</v>
      </c>
      <c r="N30" s="59">
        <v>6587</v>
      </c>
      <c r="O30" s="59"/>
      <c r="P30" s="60"/>
      <c r="Q30" s="60"/>
      <c r="R30" s="59"/>
      <c r="S30" s="59"/>
      <c r="T30" s="60"/>
      <c r="U30" s="60"/>
      <c r="V30" s="59"/>
      <c r="W30" s="59">
        <v>17377</v>
      </c>
      <c r="X30" s="60">
        <v>447400</v>
      </c>
      <c r="Y30" s="59">
        <v>-430023</v>
      </c>
      <c r="Z30" s="61">
        <v>-96.12</v>
      </c>
      <c r="AA30" s="62">
        <v>894800</v>
      </c>
    </row>
    <row r="31" spans="1:27" ht="13.5">
      <c r="A31" s="348" t="s">
        <v>244</v>
      </c>
      <c r="B31" s="300"/>
      <c r="C31" s="60"/>
      <c r="D31" s="327"/>
      <c r="E31" s="60">
        <v>15000</v>
      </c>
      <c r="F31" s="59">
        <v>15000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7500</v>
      </c>
      <c r="Y31" s="59">
        <v>-7500</v>
      </c>
      <c r="Z31" s="61">
        <v>-100</v>
      </c>
      <c r="AA31" s="62">
        <v>15000</v>
      </c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235100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>
        <v>235100</v>
      </c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28836365</v>
      </c>
      <c r="D40" s="331">
        <f t="shared" si="9"/>
        <v>0</v>
      </c>
      <c r="E40" s="330">
        <f t="shared" si="9"/>
        <v>65607400</v>
      </c>
      <c r="F40" s="332">
        <f t="shared" si="9"/>
        <v>65607400</v>
      </c>
      <c r="G40" s="332">
        <f t="shared" si="9"/>
        <v>82047</v>
      </c>
      <c r="H40" s="330">
        <f t="shared" si="9"/>
        <v>7242021</v>
      </c>
      <c r="I40" s="330">
        <f t="shared" si="9"/>
        <v>1591799</v>
      </c>
      <c r="J40" s="332">
        <f t="shared" si="9"/>
        <v>8915867</v>
      </c>
      <c r="K40" s="332">
        <f t="shared" si="9"/>
        <v>1259753</v>
      </c>
      <c r="L40" s="330">
        <f t="shared" si="9"/>
        <v>5318560</v>
      </c>
      <c r="M40" s="330">
        <f t="shared" si="9"/>
        <v>12180567</v>
      </c>
      <c r="N40" s="332">
        <f t="shared" si="9"/>
        <v>18758880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27674747</v>
      </c>
      <c r="X40" s="330">
        <f t="shared" si="9"/>
        <v>32803700</v>
      </c>
      <c r="Y40" s="332">
        <f t="shared" si="9"/>
        <v>-5128953</v>
      </c>
      <c r="Z40" s="323">
        <f>+IF(X40&lt;&gt;0,+(Y40/X40)*100,0)</f>
        <v>-15.635288092501762</v>
      </c>
      <c r="AA40" s="337">
        <f>SUM(AA41:AA49)</f>
        <v>65607400</v>
      </c>
    </row>
    <row r="41" spans="1:27" ht="13.5">
      <c r="A41" s="348" t="s">
        <v>247</v>
      </c>
      <c r="B41" s="142"/>
      <c r="C41" s="349">
        <v>6514520</v>
      </c>
      <c r="D41" s="350"/>
      <c r="E41" s="349">
        <v>444200</v>
      </c>
      <c r="F41" s="351">
        <v>444200</v>
      </c>
      <c r="G41" s="351"/>
      <c r="H41" s="349"/>
      <c r="I41" s="349"/>
      <c r="J41" s="351"/>
      <c r="K41" s="351"/>
      <c r="L41" s="349"/>
      <c r="M41" s="349">
        <v>8543638</v>
      </c>
      <c r="N41" s="351">
        <v>8543638</v>
      </c>
      <c r="O41" s="351"/>
      <c r="P41" s="349"/>
      <c r="Q41" s="349"/>
      <c r="R41" s="351"/>
      <c r="S41" s="351"/>
      <c r="T41" s="349"/>
      <c r="U41" s="349"/>
      <c r="V41" s="351"/>
      <c r="W41" s="351">
        <v>8543638</v>
      </c>
      <c r="X41" s="349">
        <v>222100</v>
      </c>
      <c r="Y41" s="351">
        <v>8321538</v>
      </c>
      <c r="Z41" s="352">
        <v>3746.75</v>
      </c>
      <c r="AA41" s="353">
        <v>444200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11307600</v>
      </c>
      <c r="F42" s="53">
        <f t="shared" si="10"/>
        <v>11307600</v>
      </c>
      <c r="G42" s="53">
        <f t="shared" si="10"/>
        <v>0</v>
      </c>
      <c r="H42" s="54">
        <f t="shared" si="10"/>
        <v>5462640</v>
      </c>
      <c r="I42" s="54">
        <f t="shared" si="10"/>
        <v>0</v>
      </c>
      <c r="J42" s="53">
        <f t="shared" si="10"/>
        <v>5462640</v>
      </c>
      <c r="K42" s="53">
        <f t="shared" si="10"/>
        <v>0</v>
      </c>
      <c r="L42" s="54">
        <f t="shared" si="10"/>
        <v>0</v>
      </c>
      <c r="M42" s="54">
        <f t="shared" si="10"/>
        <v>1501402</v>
      </c>
      <c r="N42" s="53">
        <f t="shared" si="10"/>
        <v>1501402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6964042</v>
      </c>
      <c r="X42" s="54">
        <f t="shared" si="10"/>
        <v>5653800</v>
      </c>
      <c r="Y42" s="53">
        <f t="shared" si="10"/>
        <v>1310242</v>
      </c>
      <c r="Z42" s="94">
        <f>+IF(X42&lt;&gt;0,+(Y42/X42)*100,0)</f>
        <v>23.174537479217516</v>
      </c>
      <c r="AA42" s="95">
        <f>+AA62</f>
        <v>11307600</v>
      </c>
    </row>
    <row r="43" spans="1:27" ht="13.5">
      <c r="A43" s="348" t="s">
        <v>249</v>
      </c>
      <c r="B43" s="136"/>
      <c r="C43" s="275">
        <v>10982081</v>
      </c>
      <c r="D43" s="356"/>
      <c r="E43" s="305">
        <v>17954800</v>
      </c>
      <c r="F43" s="357">
        <v>17954800</v>
      </c>
      <c r="G43" s="357">
        <v>82047</v>
      </c>
      <c r="H43" s="305">
        <v>1422807</v>
      </c>
      <c r="I43" s="305">
        <v>1063345</v>
      </c>
      <c r="J43" s="357">
        <v>2568199</v>
      </c>
      <c r="K43" s="357">
        <v>718439</v>
      </c>
      <c r="L43" s="305">
        <v>1327909</v>
      </c>
      <c r="M43" s="305">
        <v>279821</v>
      </c>
      <c r="N43" s="357">
        <v>2326169</v>
      </c>
      <c r="O43" s="357"/>
      <c r="P43" s="305"/>
      <c r="Q43" s="305"/>
      <c r="R43" s="357"/>
      <c r="S43" s="357"/>
      <c r="T43" s="305"/>
      <c r="U43" s="305"/>
      <c r="V43" s="357"/>
      <c r="W43" s="357">
        <v>4894368</v>
      </c>
      <c r="X43" s="305">
        <v>8977400</v>
      </c>
      <c r="Y43" s="357">
        <v>-4083032</v>
      </c>
      <c r="Z43" s="358">
        <v>-45.48</v>
      </c>
      <c r="AA43" s="303">
        <v>17954800</v>
      </c>
    </row>
    <row r="44" spans="1:27" ht="13.5">
      <c r="A44" s="348" t="s">
        <v>250</v>
      </c>
      <c r="B44" s="136"/>
      <c r="C44" s="60">
        <v>5973389</v>
      </c>
      <c r="D44" s="355"/>
      <c r="E44" s="54">
        <v>25475100</v>
      </c>
      <c r="F44" s="53">
        <v>25475100</v>
      </c>
      <c r="G44" s="53"/>
      <c r="H44" s="54">
        <v>49326</v>
      </c>
      <c r="I44" s="54">
        <v>285107</v>
      </c>
      <c r="J44" s="53">
        <v>334433</v>
      </c>
      <c r="K44" s="53">
        <v>271587</v>
      </c>
      <c r="L44" s="54">
        <v>3312257</v>
      </c>
      <c r="M44" s="54">
        <v>914053</v>
      </c>
      <c r="N44" s="53">
        <v>4497897</v>
      </c>
      <c r="O44" s="53"/>
      <c r="P44" s="54"/>
      <c r="Q44" s="54"/>
      <c r="R44" s="53"/>
      <c r="S44" s="53"/>
      <c r="T44" s="54"/>
      <c r="U44" s="54"/>
      <c r="V44" s="53"/>
      <c r="W44" s="53">
        <v>4832330</v>
      </c>
      <c r="X44" s="54">
        <v>12737550</v>
      </c>
      <c r="Y44" s="53">
        <v>-7905220</v>
      </c>
      <c r="Z44" s="94">
        <v>-62.06</v>
      </c>
      <c r="AA44" s="95">
        <v>25475100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1645654</v>
      </c>
      <c r="D47" s="355"/>
      <c r="E47" s="54">
        <v>8224600</v>
      </c>
      <c r="F47" s="53">
        <v>8224600</v>
      </c>
      <c r="G47" s="53"/>
      <c r="H47" s="54">
        <v>307248</v>
      </c>
      <c r="I47" s="54"/>
      <c r="J47" s="53">
        <v>307248</v>
      </c>
      <c r="K47" s="53">
        <v>164197</v>
      </c>
      <c r="L47" s="54">
        <v>672154</v>
      </c>
      <c r="M47" s="54">
        <v>658036</v>
      </c>
      <c r="N47" s="53">
        <v>1494387</v>
      </c>
      <c r="O47" s="53"/>
      <c r="P47" s="54"/>
      <c r="Q47" s="54"/>
      <c r="R47" s="53"/>
      <c r="S47" s="53"/>
      <c r="T47" s="54"/>
      <c r="U47" s="54"/>
      <c r="V47" s="53"/>
      <c r="W47" s="53">
        <v>1801635</v>
      </c>
      <c r="X47" s="54">
        <v>4112300</v>
      </c>
      <c r="Y47" s="53">
        <v>-2310665</v>
      </c>
      <c r="Z47" s="94">
        <v>-56.19</v>
      </c>
      <c r="AA47" s="95">
        <v>8224600</v>
      </c>
    </row>
    <row r="48" spans="1:27" ht="13.5">
      <c r="A48" s="348" t="s">
        <v>254</v>
      </c>
      <c r="B48" s="136"/>
      <c r="C48" s="60">
        <v>3720721</v>
      </c>
      <c r="D48" s="355"/>
      <c r="E48" s="54">
        <v>2201100</v>
      </c>
      <c r="F48" s="53">
        <v>2201100</v>
      </c>
      <c r="G48" s="53"/>
      <c r="H48" s="54"/>
      <c r="I48" s="54">
        <v>243347</v>
      </c>
      <c r="J48" s="53">
        <v>243347</v>
      </c>
      <c r="K48" s="53">
        <v>105530</v>
      </c>
      <c r="L48" s="54">
        <v>6240</v>
      </c>
      <c r="M48" s="54">
        <v>283617</v>
      </c>
      <c r="N48" s="53">
        <v>395387</v>
      </c>
      <c r="O48" s="53"/>
      <c r="P48" s="54"/>
      <c r="Q48" s="54"/>
      <c r="R48" s="53"/>
      <c r="S48" s="53"/>
      <c r="T48" s="54"/>
      <c r="U48" s="54"/>
      <c r="V48" s="53"/>
      <c r="W48" s="53">
        <v>638734</v>
      </c>
      <c r="X48" s="54">
        <v>1100550</v>
      </c>
      <c r="Y48" s="53">
        <v>-461816</v>
      </c>
      <c r="Z48" s="94">
        <v>-41.96</v>
      </c>
      <c r="AA48" s="95">
        <v>2201100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3599443</v>
      </c>
      <c r="D57" s="331">
        <f aca="true" t="shared" si="13" ref="D57:AA57">+D58</f>
        <v>0</v>
      </c>
      <c r="E57" s="330">
        <f t="shared" si="13"/>
        <v>526000</v>
      </c>
      <c r="F57" s="332">
        <f t="shared" si="13"/>
        <v>526000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263000</v>
      </c>
      <c r="Y57" s="332">
        <f t="shared" si="13"/>
        <v>-263000</v>
      </c>
      <c r="Z57" s="323">
        <f>+IF(X57&lt;&gt;0,+(Y57/X57)*100,0)</f>
        <v>-100</v>
      </c>
      <c r="AA57" s="337">
        <f t="shared" si="13"/>
        <v>526000</v>
      </c>
    </row>
    <row r="58" spans="1:27" ht="13.5">
      <c r="A58" s="348" t="s">
        <v>216</v>
      </c>
      <c r="B58" s="136"/>
      <c r="C58" s="60">
        <v>3599443</v>
      </c>
      <c r="D58" s="327"/>
      <c r="E58" s="60">
        <v>526000</v>
      </c>
      <c r="F58" s="59">
        <v>526000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263000</v>
      </c>
      <c r="Y58" s="59">
        <v>-263000</v>
      </c>
      <c r="Z58" s="61">
        <v>-100</v>
      </c>
      <c r="AA58" s="62">
        <v>526000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88413000</v>
      </c>
      <c r="D60" s="333">
        <f t="shared" si="14"/>
        <v>0</v>
      </c>
      <c r="E60" s="219">
        <f t="shared" si="14"/>
        <v>178588800</v>
      </c>
      <c r="F60" s="264">
        <f t="shared" si="14"/>
        <v>178588800</v>
      </c>
      <c r="G60" s="264">
        <f t="shared" si="14"/>
        <v>444111</v>
      </c>
      <c r="H60" s="219">
        <f t="shared" si="14"/>
        <v>8628640</v>
      </c>
      <c r="I60" s="219">
        <f t="shared" si="14"/>
        <v>8618918</v>
      </c>
      <c r="J60" s="264">
        <f t="shared" si="14"/>
        <v>17691669</v>
      </c>
      <c r="K60" s="264">
        <f t="shared" si="14"/>
        <v>3586587</v>
      </c>
      <c r="L60" s="219">
        <f t="shared" si="14"/>
        <v>12193539</v>
      </c>
      <c r="M60" s="219">
        <f t="shared" si="14"/>
        <v>17898450</v>
      </c>
      <c r="N60" s="264">
        <f t="shared" si="14"/>
        <v>33678576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51370245</v>
      </c>
      <c r="X60" s="219">
        <f t="shared" si="14"/>
        <v>89294400</v>
      </c>
      <c r="Y60" s="264">
        <f t="shared" si="14"/>
        <v>-37924155</v>
      </c>
      <c r="Z60" s="324">
        <f>+IF(X60&lt;&gt;0,+(Y60/X60)*100,0)</f>
        <v>-42.47092202870505</v>
      </c>
      <c r="AA60" s="232">
        <f>+AA57+AA54+AA51+AA40+AA37+AA34+AA22+AA5</f>
        <v>178588800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11307600</v>
      </c>
      <c r="F62" s="336">
        <f t="shared" si="15"/>
        <v>11307600</v>
      </c>
      <c r="G62" s="336">
        <f t="shared" si="15"/>
        <v>0</v>
      </c>
      <c r="H62" s="334">
        <f t="shared" si="15"/>
        <v>5462640</v>
      </c>
      <c r="I62" s="334">
        <f t="shared" si="15"/>
        <v>0</v>
      </c>
      <c r="J62" s="336">
        <f t="shared" si="15"/>
        <v>5462640</v>
      </c>
      <c r="K62" s="336">
        <f t="shared" si="15"/>
        <v>0</v>
      </c>
      <c r="L62" s="334">
        <f t="shared" si="15"/>
        <v>0</v>
      </c>
      <c r="M62" s="334">
        <f t="shared" si="15"/>
        <v>1501402</v>
      </c>
      <c r="N62" s="336">
        <f t="shared" si="15"/>
        <v>1501402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6964042</v>
      </c>
      <c r="X62" s="334">
        <f t="shared" si="15"/>
        <v>5653800</v>
      </c>
      <c r="Y62" s="336">
        <f t="shared" si="15"/>
        <v>1310242</v>
      </c>
      <c r="Z62" s="325">
        <f>+IF(X62&lt;&gt;0,+(Y62/X62)*100,0)</f>
        <v>23.174537479217516</v>
      </c>
      <c r="AA62" s="338">
        <f>SUM(AA63:AA66)</f>
        <v>11307600</v>
      </c>
    </row>
    <row r="63" spans="1:27" ht="13.5">
      <c r="A63" s="348" t="s">
        <v>258</v>
      </c>
      <c r="B63" s="136"/>
      <c r="C63" s="60"/>
      <c r="D63" s="327"/>
      <c r="E63" s="60">
        <v>11307600</v>
      </c>
      <c r="F63" s="59">
        <v>11307600</v>
      </c>
      <c r="G63" s="59"/>
      <c r="H63" s="60">
        <v>5462640</v>
      </c>
      <c r="I63" s="60"/>
      <c r="J63" s="59">
        <v>5462640</v>
      </c>
      <c r="K63" s="59"/>
      <c r="L63" s="60"/>
      <c r="M63" s="60">
        <v>1501402</v>
      </c>
      <c r="N63" s="59">
        <v>1501402</v>
      </c>
      <c r="O63" s="59"/>
      <c r="P63" s="60"/>
      <c r="Q63" s="60"/>
      <c r="R63" s="59"/>
      <c r="S63" s="59"/>
      <c r="T63" s="60"/>
      <c r="U63" s="60"/>
      <c r="V63" s="59"/>
      <c r="W63" s="59">
        <v>6964042</v>
      </c>
      <c r="X63" s="60">
        <v>5653800</v>
      </c>
      <c r="Y63" s="59">
        <v>1310242</v>
      </c>
      <c r="Z63" s="61">
        <v>23.17</v>
      </c>
      <c r="AA63" s="62">
        <v>11307600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2015-02-02T11:47:28Z</dcterms:created>
  <dcterms:modified xsi:type="dcterms:W3CDTF">2015-02-02T11:57:34Z</dcterms:modified>
  <cp:category/>
  <cp:version/>
  <cp:contentType/>
  <cp:contentStatus/>
</cp:coreProperties>
</file>