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<sst xmlns="http://schemas.openxmlformats.org/spreadsheetml/2006/main" count="855" uniqueCount="302">
  <si>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West Coast(DC1)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</si>
  <si>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</si>
  <si>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</si>
  <si>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</si>
  <si>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</si>
  <si>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</si>
  <si>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</si>
  <si>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</si>
  <si>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</si>
  <si>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</si>
  <si>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</si>
  <si>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</si>
  <si>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</si>
  <si>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</si>
  <si>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</si>
  <si>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</si>
  <si>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</si>
  <si>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</si>
  <si>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</si>
  <si>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</si>
  <si>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</si>
  <si>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</si>
  <si>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</si>
  <si>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</si>
  <si>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</si>
  <si>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</si>
  <si>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</si>
  <si>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</si>
  <si>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</si>
  <si>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</si>
  <si>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</si>
  <si>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</si>
  <si>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</si>
  <si>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</si>
  <si>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</si>
  <si>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</si>
  <si>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</si>
  <si>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</si>
  <si>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</si>
  <si>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</si>
  <si>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</si>
  <si>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</si>
  <si>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</si>
  <si>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</si>
  <si>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</si>
  <si>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</si>
  <si>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</si>
  <si>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</si>
  <si>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</si>
  <si>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</si>
  <si>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</si>
  <si>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</si>
  <si>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</si>
  <si>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</si>
  <si>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</si>
  <si>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</si>
  <si>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</si>
  <si>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</si>
  <si>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</si>
  <si>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</si>
  <si>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</si>
  <si>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</si>
  <si>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</si>
  <si>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</si>
  <si>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</si>
  <si>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</si>
  <si>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</si>
  <si>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</si>
  <si>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</si>
  <si>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</si>
  <si>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</si>
  <si>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</si>
  <si>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</si>
  <si>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</si>
  <si>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</si>
  <si>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</si>
  <si>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</si>
  <si>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</si>
  <si>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</si>
  <si>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</si>
  <si>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</si>
  <si>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</si>
  <si>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</si>
  <si>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</si>
  <si>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</si>
  <si>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</si>
  <si>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</si>
  <si>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</si>
  <si>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</si>
  <si>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</si>
  <si>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</si>
  <si>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</si>
  <si>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</si>
  <si>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</si>
  <si>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</si>
  <si>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</si>
  <si>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</si>
  <si>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</si>
  <si>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</si>
  <si>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</si>
  <si>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</si>
  <si>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</si>
  <si>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</si>
  <si>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</si>
  <si>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</si>
  <si>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</si>
  <si>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</si>
  <si>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</si>
  <si>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</si>
  <si>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</si>
  <si>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</si>
  <si>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</si>
  <si>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</si>
  <si>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</si>
  <si>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</si>
  <si>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</si>
  <si>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</si>
  <si>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</si>
  <si>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</si>
  <si>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</si>
  <si>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</si>
  <si>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</si>
  <si>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</si>
  <si>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</si>
  <si>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</si>
  <si>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</si>
  <si>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</si>
  <si>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</si>
  <si>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</si>
  <si>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West Coast(DC1)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</si>
  <si>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</si>
  <si>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</si>
  <si>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</si>
  <si>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</si>
  <si>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</si>
  <si>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</si>
  <si>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</si>
  <si>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</si>
  <si>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</si>
  <si>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</si>
  <si>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West Coast(DC1)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</si>
  <si>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</si>
  <si>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</si>
  <si>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</si>
  <si>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</si>
  <si>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</si>
  <si>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</si>
  <si>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</si>
  <si>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</si>
  <si>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</si>
  <si>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</si>
  <si>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</si>
  <si>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</si>
  <si>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</si>
  <si>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</si>
  <si>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</si>
  <si>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</si>
  <si>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</si>
  <si>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</si>
  <si>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</si>
  <si>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</si>
  <si>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</si>
  <si>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</si>
  <si>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</si>
  <si>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</si>
  <si>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</si>
  <si>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</si>
  <si>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</si>
  <si>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</si>
  <si>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</si>
  <si>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</si>
  <si>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</si>
  <si>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</si>
  <si>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</si>
  <si>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</si>
  <si>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</si>
  <si>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</si>
  <si>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</si>
  <si>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</si>
  <si>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</si>
  <si>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</si>
  <si>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</si>
  <si>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</si>
  <si>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</si>
  <si>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</si>
  <si>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</si>
  <si>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</si>
  <si>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</si>
  <si>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</si>
  <si>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</si>
  <si>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</si>
  <si>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</si>
  <si>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</si>
  <si>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</si>
  <si>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</si>
  <si>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</si>
  <si>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</si>
  <si>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</si>
  <si>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</si>
  <si>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</si>
  <si>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</si>
  <si>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West Coast(DC1)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</si>
  <si>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</si>
  <si>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</si>
  <si>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</si>
  <si>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</si>
  <si>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</si>
  <si>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</si>
  <si>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</si>
  <si>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</si>
  <si>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</si>
  <si>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</si>
  <si>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</si>
  <si>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</si>
  <si>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</si>
  <si>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</si>
  <si>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</si>
  <si>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</si>
  <si>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</si>
  <si>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</si>
  <si>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</si>
  <si>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</si>
  <si>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</si>
  <si>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</si>
  <si>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</si>
  <si>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</si>
  <si>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West Coast(DC1)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</si>
  <si>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</si>
  <si>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</si>
  <si>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</si>
  <si>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</si>
  <si>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</si>
  <si>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</si>
  <si>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</si>
  <si>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</si>
  <si>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</si>
  <si>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</si>
  <si>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</si>
  <si>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</si>
  <si>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</si>
  <si>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</si>
  <si>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</si>
  <si>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</si>
  <si>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</si>
  <si>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</si>
  <si>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</si>
  <si>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</si>
  <si>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</si>
  <si>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</si>
  <si>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</si>
  <si>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</si>
  <si>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</si>
  <si>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</si>
  <si>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</si>
  <si>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</si>
  <si>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</si>
  <si>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</si>
  <si>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</si>
  <si>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</si>
  <si>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</si>
  <si>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</si>
  <si>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</si>
  <si>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West Coast(DC1)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</si>
  <si>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</si>
  <si>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</si>
  <si>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Western Cape: West Coast(DC1)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</si>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</sst>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92630349</v>
      </c>
      <c r="C6" s="19">
        <v>0</v>
      </c>
      <c r="D6" s="59">
        <v>104278750</v>
      </c>
      <c r="E6" s="60">
        <v>104278750</v>
      </c>
      <c r="F6" s="60">
        <v>4213607</v>
      </c>
      <c r="G6" s="60">
        <v>7264705</v>
      </c>
      <c r="H6" s="60">
        <v>6897031</v>
      </c>
      <c r="I6" s="60">
        <v>18375343</v>
      </c>
      <c r="J6" s="60">
        <v>8075390</v>
      </c>
      <c r="K6" s="60">
        <v>9046895</v>
      </c>
      <c r="L6" s="60">
        <v>6089508</v>
      </c>
      <c r="M6" s="60">
        <v>23211793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41587136</v>
      </c>
      <c r="W6" s="60">
        <v>40668810</v>
      </c>
      <c r="X6" s="60">
        <v>918326</v>
      </c>
      <c r="Y6" s="61">
        <v>2.26</v>
      </c>
      <c r="Z6" s="62">
        <v>104278750</v>
      </c>
    </row>
    <row r="7" spans="1:26" ht="13.5">
      <c r="A7" s="58" t="s">
        <v>33</v>
      </c>
      <c r="B7" s="19">
        <v>10024930</v>
      </c>
      <c r="C7" s="19">
        <v>0</v>
      </c>
      <c r="D7" s="59">
        <v>8250000</v>
      </c>
      <c r="E7" s="60">
        <v>8250000</v>
      </c>
      <c r="F7" s="60">
        <v>22399</v>
      </c>
      <c r="G7" s="60">
        <v>52535</v>
      </c>
      <c r="H7" s="60">
        <v>0</v>
      </c>
      <c r="I7" s="60">
        <v>74934</v>
      </c>
      <c r="J7" s="60">
        <v>375860</v>
      </c>
      <c r="K7" s="60">
        <v>155532</v>
      </c>
      <c r="L7" s="60">
        <v>148757</v>
      </c>
      <c r="M7" s="60">
        <v>680149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755083</v>
      </c>
      <c r="W7" s="60">
        <v>3217500</v>
      </c>
      <c r="X7" s="60">
        <v>-2462417</v>
      </c>
      <c r="Y7" s="61">
        <v>-76.53</v>
      </c>
      <c r="Z7" s="62">
        <v>8250000</v>
      </c>
    </row>
    <row r="8" spans="1:26" ht="13.5">
      <c r="A8" s="58" t="s">
        <v>34</v>
      </c>
      <c r="B8" s="19">
        <v>77567471</v>
      </c>
      <c r="C8" s="19">
        <v>0</v>
      </c>
      <c r="D8" s="59">
        <v>81632000</v>
      </c>
      <c r="E8" s="60">
        <v>80646840</v>
      </c>
      <c r="F8" s="60">
        <v>30422375</v>
      </c>
      <c r="G8" s="60">
        <v>48212</v>
      </c>
      <c r="H8" s="60">
        <v>186247</v>
      </c>
      <c r="I8" s="60">
        <v>30656834</v>
      </c>
      <c r="J8" s="60">
        <v>0</v>
      </c>
      <c r="K8" s="60">
        <v>55582</v>
      </c>
      <c r="L8" s="60">
        <v>25332124</v>
      </c>
      <c r="M8" s="60">
        <v>25387706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56044540</v>
      </c>
      <c r="W8" s="60">
        <v>54421334</v>
      </c>
      <c r="X8" s="60">
        <v>1623206</v>
      </c>
      <c r="Y8" s="61">
        <v>2.98</v>
      </c>
      <c r="Z8" s="62">
        <v>80646840</v>
      </c>
    </row>
    <row r="9" spans="1:26" ht="13.5">
      <c r="A9" s="58" t="s">
        <v>35</v>
      </c>
      <c r="B9" s="19">
        <v>118655091</v>
      </c>
      <c r="C9" s="19">
        <v>0</v>
      </c>
      <c r="D9" s="59">
        <v>88113320</v>
      </c>
      <c r="E9" s="60">
        <v>100113320</v>
      </c>
      <c r="F9" s="60">
        <v>11068987</v>
      </c>
      <c r="G9" s="60">
        <v>8652613</v>
      </c>
      <c r="H9" s="60">
        <v>13065572</v>
      </c>
      <c r="I9" s="60">
        <v>32787172</v>
      </c>
      <c r="J9" s="60">
        <v>10499017</v>
      </c>
      <c r="K9" s="60">
        <v>8094067</v>
      </c>
      <c r="L9" s="60">
        <v>13398590</v>
      </c>
      <c r="M9" s="60">
        <v>31991674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64778846</v>
      </c>
      <c r="W9" s="60">
        <v>34364382</v>
      </c>
      <c r="X9" s="60">
        <v>30414464</v>
      </c>
      <c r="Y9" s="61">
        <v>88.51</v>
      </c>
      <c r="Z9" s="62">
        <v>100113320</v>
      </c>
    </row>
    <row r="10" spans="1:26" ht="25.5">
      <c r="A10" s="63" t="s">
        <v>277</v>
      </c>
      <c r="B10" s="64">
        <f>SUM(B5:B9)</f>
        <v>298877841</v>
      </c>
      <c r="C10" s="64">
        <f>SUM(C5:C9)</f>
        <v>0</v>
      </c>
      <c r="D10" s="65">
        <f aca="true" t="shared" si="0" ref="D10:Z10">SUM(D5:D9)</f>
        <v>282274070</v>
      </c>
      <c r="E10" s="66">
        <f t="shared" si="0"/>
        <v>293288910</v>
      </c>
      <c r="F10" s="66">
        <f t="shared" si="0"/>
        <v>45727368</v>
      </c>
      <c r="G10" s="66">
        <f t="shared" si="0"/>
        <v>16018065</v>
      </c>
      <c r="H10" s="66">
        <f t="shared" si="0"/>
        <v>20148850</v>
      </c>
      <c r="I10" s="66">
        <f t="shared" si="0"/>
        <v>81894283</v>
      </c>
      <c r="J10" s="66">
        <f t="shared" si="0"/>
        <v>18950267</v>
      </c>
      <c r="K10" s="66">
        <f t="shared" si="0"/>
        <v>17352076</v>
      </c>
      <c r="L10" s="66">
        <f t="shared" si="0"/>
        <v>44968979</v>
      </c>
      <c r="M10" s="66">
        <f t="shared" si="0"/>
        <v>81271322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163165605</v>
      </c>
      <c r="W10" s="66">
        <f t="shared" si="0"/>
        <v>132672026</v>
      </c>
      <c r="X10" s="66">
        <f t="shared" si="0"/>
        <v>30493579</v>
      </c>
      <c r="Y10" s="67">
        <f>+IF(W10&lt;&gt;0,(X10/W10)*100,0)</f>
        <v>22.984181307369198</v>
      </c>
      <c r="Z10" s="68">
        <f t="shared" si="0"/>
        <v>293288910</v>
      </c>
    </row>
    <row r="11" spans="1:26" ht="13.5">
      <c r="A11" s="58" t="s">
        <v>37</v>
      </c>
      <c r="B11" s="19">
        <v>117762956</v>
      </c>
      <c r="C11" s="19">
        <v>0</v>
      </c>
      <c r="D11" s="59">
        <v>85387340</v>
      </c>
      <c r="E11" s="60">
        <v>129792170</v>
      </c>
      <c r="F11" s="60">
        <v>6646526</v>
      </c>
      <c r="G11" s="60">
        <v>6382915</v>
      </c>
      <c r="H11" s="60">
        <v>6635547</v>
      </c>
      <c r="I11" s="60">
        <v>19664988</v>
      </c>
      <c r="J11" s="60">
        <v>9192461</v>
      </c>
      <c r="K11" s="60">
        <v>12175881</v>
      </c>
      <c r="L11" s="60">
        <v>21013041</v>
      </c>
      <c r="M11" s="60">
        <v>42381383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62046371</v>
      </c>
      <c r="W11" s="60">
        <v>33300930</v>
      </c>
      <c r="X11" s="60">
        <v>28745441</v>
      </c>
      <c r="Y11" s="61">
        <v>86.32</v>
      </c>
      <c r="Z11" s="62">
        <v>129792170</v>
      </c>
    </row>
    <row r="12" spans="1:26" ht="13.5">
      <c r="A12" s="58" t="s">
        <v>38</v>
      </c>
      <c r="B12" s="19">
        <v>4907601</v>
      </c>
      <c r="C12" s="19">
        <v>0</v>
      </c>
      <c r="D12" s="59">
        <v>4357670</v>
      </c>
      <c r="E12" s="60">
        <v>4928200</v>
      </c>
      <c r="F12" s="60">
        <v>319628</v>
      </c>
      <c r="G12" s="60">
        <v>310926</v>
      </c>
      <c r="H12" s="60">
        <v>316325</v>
      </c>
      <c r="I12" s="60">
        <v>946879</v>
      </c>
      <c r="J12" s="60">
        <v>311698</v>
      </c>
      <c r="K12" s="60">
        <v>327604</v>
      </c>
      <c r="L12" s="60">
        <v>598470</v>
      </c>
      <c r="M12" s="60">
        <v>1237772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2184651</v>
      </c>
      <c r="W12" s="60">
        <v>1699620</v>
      </c>
      <c r="X12" s="60">
        <v>485031</v>
      </c>
      <c r="Y12" s="61">
        <v>28.54</v>
      </c>
      <c r="Z12" s="62">
        <v>4928200</v>
      </c>
    </row>
    <row r="13" spans="1:26" ht="13.5">
      <c r="A13" s="58" t="s">
        <v>278</v>
      </c>
      <c r="B13" s="19">
        <v>12520890</v>
      </c>
      <c r="C13" s="19">
        <v>0</v>
      </c>
      <c r="D13" s="59">
        <v>16583820</v>
      </c>
      <c r="E13" s="60">
        <v>16583820</v>
      </c>
      <c r="F13" s="60">
        <v>0</v>
      </c>
      <c r="G13" s="60">
        <v>2209378</v>
      </c>
      <c r="H13" s="60">
        <v>1068194</v>
      </c>
      <c r="I13" s="60">
        <v>3277572</v>
      </c>
      <c r="J13" s="60">
        <v>1104311</v>
      </c>
      <c r="K13" s="60">
        <v>1067949</v>
      </c>
      <c r="L13" s="60">
        <v>0</v>
      </c>
      <c r="M13" s="60">
        <v>2172260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5449832</v>
      </c>
      <c r="W13" s="60">
        <v>6467760</v>
      </c>
      <c r="X13" s="60">
        <v>-1017928</v>
      </c>
      <c r="Y13" s="61">
        <v>-15.74</v>
      </c>
      <c r="Z13" s="62">
        <v>16583820</v>
      </c>
    </row>
    <row r="14" spans="1:26" ht="13.5">
      <c r="A14" s="58" t="s">
        <v>40</v>
      </c>
      <c r="B14" s="19">
        <v>11726379</v>
      </c>
      <c r="C14" s="19">
        <v>0</v>
      </c>
      <c r="D14" s="59">
        <v>11847010</v>
      </c>
      <c r="E14" s="60">
        <v>11847010</v>
      </c>
      <c r="F14" s="60">
        <v>258917</v>
      </c>
      <c r="G14" s="60">
        <v>0</v>
      </c>
      <c r="H14" s="60">
        <v>0</v>
      </c>
      <c r="I14" s="60">
        <v>258917</v>
      </c>
      <c r="J14" s="60">
        <v>0</v>
      </c>
      <c r="K14" s="60">
        <v>0</v>
      </c>
      <c r="L14" s="60">
        <v>3929270</v>
      </c>
      <c r="M14" s="60">
        <v>3929270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4188187</v>
      </c>
      <c r="W14" s="60">
        <v>5923505</v>
      </c>
      <c r="X14" s="60">
        <v>-1735318</v>
      </c>
      <c r="Y14" s="61">
        <v>-29.3</v>
      </c>
      <c r="Z14" s="62">
        <v>11847010</v>
      </c>
    </row>
    <row r="15" spans="1:26" ht="13.5">
      <c r="A15" s="58" t="s">
        <v>41</v>
      </c>
      <c r="B15" s="19">
        <v>52655730</v>
      </c>
      <c r="C15" s="19">
        <v>0</v>
      </c>
      <c r="D15" s="59">
        <v>81759300</v>
      </c>
      <c r="E15" s="60">
        <v>51728490</v>
      </c>
      <c r="F15" s="60">
        <v>1543840</v>
      </c>
      <c r="G15" s="60">
        <v>773461</v>
      </c>
      <c r="H15" s="60">
        <v>2118944</v>
      </c>
      <c r="I15" s="60">
        <v>4436245</v>
      </c>
      <c r="J15" s="60">
        <v>8920058</v>
      </c>
      <c r="K15" s="60">
        <v>6106351</v>
      </c>
      <c r="L15" s="60">
        <v>1129423</v>
      </c>
      <c r="M15" s="60">
        <v>16155832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20592077</v>
      </c>
      <c r="W15" s="60">
        <v>31886010</v>
      </c>
      <c r="X15" s="60">
        <v>-11293933</v>
      </c>
      <c r="Y15" s="61">
        <v>-35.42</v>
      </c>
      <c r="Z15" s="62">
        <v>51728490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67933335</v>
      </c>
      <c r="C17" s="19">
        <v>0</v>
      </c>
      <c r="D17" s="59">
        <v>84738110</v>
      </c>
      <c r="E17" s="60">
        <v>80808400</v>
      </c>
      <c r="F17" s="60">
        <v>10867697</v>
      </c>
      <c r="G17" s="60">
        <v>8955979</v>
      </c>
      <c r="H17" s="60">
        <v>8699140</v>
      </c>
      <c r="I17" s="60">
        <v>28522816</v>
      </c>
      <c r="J17" s="60">
        <v>7739153</v>
      </c>
      <c r="K17" s="60">
        <v>4721520</v>
      </c>
      <c r="L17" s="60">
        <v>5689607</v>
      </c>
      <c r="M17" s="60">
        <v>18150280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46673096</v>
      </c>
      <c r="W17" s="60">
        <v>33047820</v>
      </c>
      <c r="X17" s="60">
        <v>13625276</v>
      </c>
      <c r="Y17" s="61">
        <v>41.23</v>
      </c>
      <c r="Z17" s="62">
        <v>80808400</v>
      </c>
    </row>
    <row r="18" spans="1:26" ht="13.5">
      <c r="A18" s="70" t="s">
        <v>44</v>
      </c>
      <c r="B18" s="71">
        <f>SUM(B11:B17)</f>
        <v>267506891</v>
      </c>
      <c r="C18" s="71">
        <f>SUM(C11:C17)</f>
        <v>0</v>
      </c>
      <c r="D18" s="72">
        <f aca="true" t="shared" si="1" ref="D18:Z18">SUM(D11:D17)</f>
        <v>284673250</v>
      </c>
      <c r="E18" s="73">
        <f t="shared" si="1"/>
        <v>295688090</v>
      </c>
      <c r="F18" s="73">
        <f t="shared" si="1"/>
        <v>19636608</v>
      </c>
      <c r="G18" s="73">
        <f t="shared" si="1"/>
        <v>18632659</v>
      </c>
      <c r="H18" s="73">
        <f t="shared" si="1"/>
        <v>18838150</v>
      </c>
      <c r="I18" s="73">
        <f t="shared" si="1"/>
        <v>57107417</v>
      </c>
      <c r="J18" s="73">
        <f t="shared" si="1"/>
        <v>27267681</v>
      </c>
      <c r="K18" s="73">
        <f t="shared" si="1"/>
        <v>24399305</v>
      </c>
      <c r="L18" s="73">
        <f t="shared" si="1"/>
        <v>32359811</v>
      </c>
      <c r="M18" s="73">
        <f t="shared" si="1"/>
        <v>84026797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141134214</v>
      </c>
      <c r="W18" s="73">
        <f t="shared" si="1"/>
        <v>112325645</v>
      </c>
      <c r="X18" s="73">
        <f t="shared" si="1"/>
        <v>28808569</v>
      </c>
      <c r="Y18" s="67">
        <f>+IF(W18&lt;&gt;0,(X18/W18)*100,0)</f>
        <v>25.64736574626391</v>
      </c>
      <c r="Z18" s="74">
        <f t="shared" si="1"/>
        <v>295688090</v>
      </c>
    </row>
    <row r="19" spans="1:26" ht="13.5">
      <c r="A19" s="70" t="s">
        <v>45</v>
      </c>
      <c r="B19" s="75">
        <f>+B10-B18</f>
        <v>31370950</v>
      </c>
      <c r="C19" s="75">
        <f>+C10-C18</f>
        <v>0</v>
      </c>
      <c r="D19" s="76">
        <f aca="true" t="shared" si="2" ref="D19:Z19">+D10-D18</f>
        <v>-2399180</v>
      </c>
      <c r="E19" s="77">
        <f t="shared" si="2"/>
        <v>-2399180</v>
      </c>
      <c r="F19" s="77">
        <f t="shared" si="2"/>
        <v>26090760</v>
      </c>
      <c r="G19" s="77">
        <f t="shared" si="2"/>
        <v>-2614594</v>
      </c>
      <c r="H19" s="77">
        <f t="shared" si="2"/>
        <v>1310700</v>
      </c>
      <c r="I19" s="77">
        <f t="shared" si="2"/>
        <v>24786866</v>
      </c>
      <c r="J19" s="77">
        <f t="shared" si="2"/>
        <v>-8317414</v>
      </c>
      <c r="K19" s="77">
        <f t="shared" si="2"/>
        <v>-7047229</v>
      </c>
      <c r="L19" s="77">
        <f t="shared" si="2"/>
        <v>12609168</v>
      </c>
      <c r="M19" s="77">
        <f t="shared" si="2"/>
        <v>-2755475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22031391</v>
      </c>
      <c r="W19" s="77">
        <f>IF(E10=E18,0,W10-W18)</f>
        <v>20346381</v>
      </c>
      <c r="X19" s="77">
        <f t="shared" si="2"/>
        <v>1685010</v>
      </c>
      <c r="Y19" s="78">
        <f>+IF(W19&lt;&gt;0,(X19/W19)*100,0)</f>
        <v>8.281620205578575</v>
      </c>
      <c r="Z19" s="79">
        <f t="shared" si="2"/>
        <v>-2399180</v>
      </c>
    </row>
    <row r="20" spans="1:26" ht="13.5">
      <c r="A20" s="58" t="s">
        <v>46</v>
      </c>
      <c r="B20" s="19">
        <v>10304661</v>
      </c>
      <c r="C20" s="19">
        <v>0</v>
      </c>
      <c r="D20" s="59">
        <v>33500000</v>
      </c>
      <c r="E20" s="60">
        <v>33500000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3596176</v>
      </c>
      <c r="M20" s="60">
        <v>3596176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3596176</v>
      </c>
      <c r="W20" s="60">
        <v>20000000</v>
      </c>
      <c r="X20" s="60">
        <v>-16403824</v>
      </c>
      <c r="Y20" s="61">
        <v>-82.02</v>
      </c>
      <c r="Z20" s="62">
        <v>33500000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41675611</v>
      </c>
      <c r="C22" s="86">
        <f>SUM(C19:C21)</f>
        <v>0</v>
      </c>
      <c r="D22" s="87">
        <f aca="true" t="shared" si="3" ref="D22:Z22">SUM(D19:D21)</f>
        <v>31100820</v>
      </c>
      <c r="E22" s="88">
        <f t="shared" si="3"/>
        <v>31100820</v>
      </c>
      <c r="F22" s="88">
        <f t="shared" si="3"/>
        <v>26090760</v>
      </c>
      <c r="G22" s="88">
        <f t="shared" si="3"/>
        <v>-2614594</v>
      </c>
      <c r="H22" s="88">
        <f t="shared" si="3"/>
        <v>1310700</v>
      </c>
      <c r="I22" s="88">
        <f t="shared" si="3"/>
        <v>24786866</v>
      </c>
      <c r="J22" s="88">
        <f t="shared" si="3"/>
        <v>-8317414</v>
      </c>
      <c r="K22" s="88">
        <f t="shared" si="3"/>
        <v>-7047229</v>
      </c>
      <c r="L22" s="88">
        <f t="shared" si="3"/>
        <v>16205344</v>
      </c>
      <c r="M22" s="88">
        <f t="shared" si="3"/>
        <v>840701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25627567</v>
      </c>
      <c r="W22" s="88">
        <f t="shared" si="3"/>
        <v>40346381</v>
      </c>
      <c r="X22" s="88">
        <f t="shared" si="3"/>
        <v>-14718814</v>
      </c>
      <c r="Y22" s="89">
        <f>+IF(W22&lt;&gt;0,(X22/W22)*100,0)</f>
        <v>-36.48112577928613</v>
      </c>
      <c r="Z22" s="90">
        <f t="shared" si="3"/>
        <v>31100820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41675611</v>
      </c>
      <c r="C24" s="75">
        <f>SUM(C22:C23)</f>
        <v>0</v>
      </c>
      <c r="D24" s="76">
        <f aca="true" t="shared" si="4" ref="D24:Z24">SUM(D22:D23)</f>
        <v>31100820</v>
      </c>
      <c r="E24" s="77">
        <f t="shared" si="4"/>
        <v>31100820</v>
      </c>
      <c r="F24" s="77">
        <f t="shared" si="4"/>
        <v>26090760</v>
      </c>
      <c r="G24" s="77">
        <f t="shared" si="4"/>
        <v>-2614594</v>
      </c>
      <c r="H24" s="77">
        <f t="shared" si="4"/>
        <v>1310700</v>
      </c>
      <c r="I24" s="77">
        <f t="shared" si="4"/>
        <v>24786866</v>
      </c>
      <c r="J24" s="77">
        <f t="shared" si="4"/>
        <v>-8317414</v>
      </c>
      <c r="K24" s="77">
        <f t="shared" si="4"/>
        <v>-7047229</v>
      </c>
      <c r="L24" s="77">
        <f t="shared" si="4"/>
        <v>16205344</v>
      </c>
      <c r="M24" s="77">
        <f t="shared" si="4"/>
        <v>840701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25627567</v>
      </c>
      <c r="W24" s="77">
        <f t="shared" si="4"/>
        <v>40346381</v>
      </c>
      <c r="X24" s="77">
        <f t="shared" si="4"/>
        <v>-14718814</v>
      </c>
      <c r="Y24" s="78">
        <f>+IF(W24&lt;&gt;0,(X24/W24)*100,0)</f>
        <v>-36.48112577928613</v>
      </c>
      <c r="Z24" s="79">
        <f t="shared" si="4"/>
        <v>31100820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18133932</v>
      </c>
      <c r="C27" s="22">
        <v>0</v>
      </c>
      <c r="D27" s="99">
        <v>47993000</v>
      </c>
      <c r="E27" s="100">
        <v>42907000</v>
      </c>
      <c r="F27" s="100">
        <v>602337</v>
      </c>
      <c r="G27" s="100">
        <v>1323</v>
      </c>
      <c r="H27" s="100">
        <v>115749</v>
      </c>
      <c r="I27" s="100">
        <v>719409</v>
      </c>
      <c r="J27" s="100">
        <v>224622</v>
      </c>
      <c r="K27" s="100">
        <v>147766</v>
      </c>
      <c r="L27" s="100">
        <v>1982432</v>
      </c>
      <c r="M27" s="100">
        <v>2354820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3074229</v>
      </c>
      <c r="W27" s="100">
        <v>21453500</v>
      </c>
      <c r="X27" s="100">
        <v>-18379271</v>
      </c>
      <c r="Y27" s="101">
        <v>-85.67</v>
      </c>
      <c r="Z27" s="102">
        <v>42907000</v>
      </c>
    </row>
    <row r="28" spans="1:26" ht="13.5">
      <c r="A28" s="103" t="s">
        <v>46</v>
      </c>
      <c r="B28" s="19">
        <v>0</v>
      </c>
      <c r="C28" s="19">
        <v>0</v>
      </c>
      <c r="D28" s="59">
        <v>33500000</v>
      </c>
      <c r="E28" s="60">
        <v>33500000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16750000</v>
      </c>
      <c r="X28" s="60">
        <v>-16750000</v>
      </c>
      <c r="Y28" s="61">
        <v>-100</v>
      </c>
      <c r="Z28" s="62">
        <v>33500000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18133932</v>
      </c>
      <c r="C31" s="19">
        <v>0</v>
      </c>
      <c r="D31" s="59">
        <v>14493000</v>
      </c>
      <c r="E31" s="60">
        <v>9407000</v>
      </c>
      <c r="F31" s="60">
        <v>602337</v>
      </c>
      <c r="G31" s="60">
        <v>1323</v>
      </c>
      <c r="H31" s="60">
        <v>115749</v>
      </c>
      <c r="I31" s="60">
        <v>719409</v>
      </c>
      <c r="J31" s="60">
        <v>224622</v>
      </c>
      <c r="K31" s="60">
        <v>147766</v>
      </c>
      <c r="L31" s="60">
        <v>1982432</v>
      </c>
      <c r="M31" s="60">
        <v>2354820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3074229</v>
      </c>
      <c r="W31" s="60">
        <v>4703500</v>
      </c>
      <c r="X31" s="60">
        <v>-1629271</v>
      </c>
      <c r="Y31" s="61">
        <v>-34.64</v>
      </c>
      <c r="Z31" s="62">
        <v>9407000</v>
      </c>
    </row>
    <row r="32" spans="1:26" ht="13.5">
      <c r="A32" s="70" t="s">
        <v>54</v>
      </c>
      <c r="B32" s="22">
        <f>SUM(B28:B31)</f>
        <v>18133932</v>
      </c>
      <c r="C32" s="22">
        <f>SUM(C28:C31)</f>
        <v>0</v>
      </c>
      <c r="D32" s="99">
        <f aca="true" t="shared" si="5" ref="D32:Z32">SUM(D28:D31)</f>
        <v>47993000</v>
      </c>
      <c r="E32" s="100">
        <f t="shared" si="5"/>
        <v>42907000</v>
      </c>
      <c r="F32" s="100">
        <f t="shared" si="5"/>
        <v>602337</v>
      </c>
      <c r="G32" s="100">
        <f t="shared" si="5"/>
        <v>1323</v>
      </c>
      <c r="H32" s="100">
        <f t="shared" si="5"/>
        <v>115749</v>
      </c>
      <c r="I32" s="100">
        <f t="shared" si="5"/>
        <v>719409</v>
      </c>
      <c r="J32" s="100">
        <f t="shared" si="5"/>
        <v>224622</v>
      </c>
      <c r="K32" s="100">
        <f t="shared" si="5"/>
        <v>147766</v>
      </c>
      <c r="L32" s="100">
        <f t="shared" si="5"/>
        <v>1982432</v>
      </c>
      <c r="M32" s="100">
        <f t="shared" si="5"/>
        <v>2354820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3074229</v>
      </c>
      <c r="W32" s="100">
        <f t="shared" si="5"/>
        <v>21453500</v>
      </c>
      <c r="X32" s="100">
        <f t="shared" si="5"/>
        <v>-18379271</v>
      </c>
      <c r="Y32" s="101">
        <f>+IF(W32&lt;&gt;0,(X32/W32)*100,0)</f>
        <v>-85.67026825459715</v>
      </c>
      <c r="Z32" s="102">
        <f t="shared" si="5"/>
        <v>42907000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190689427</v>
      </c>
      <c r="C35" s="19">
        <v>0</v>
      </c>
      <c r="D35" s="59">
        <v>181348978</v>
      </c>
      <c r="E35" s="60">
        <v>181348978</v>
      </c>
      <c r="F35" s="60">
        <v>202124948</v>
      </c>
      <c r="G35" s="60">
        <v>207534502</v>
      </c>
      <c r="H35" s="60">
        <v>209081297</v>
      </c>
      <c r="I35" s="60">
        <v>209081297</v>
      </c>
      <c r="J35" s="60">
        <v>207507297</v>
      </c>
      <c r="K35" s="60">
        <v>198124556</v>
      </c>
      <c r="L35" s="60">
        <v>209874465</v>
      </c>
      <c r="M35" s="60">
        <v>209874465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209874465</v>
      </c>
      <c r="W35" s="60">
        <v>90674489</v>
      </c>
      <c r="X35" s="60">
        <v>119199976</v>
      </c>
      <c r="Y35" s="61">
        <v>131.46</v>
      </c>
      <c r="Z35" s="62">
        <v>181348978</v>
      </c>
    </row>
    <row r="36" spans="1:26" ht="13.5">
      <c r="A36" s="58" t="s">
        <v>57</v>
      </c>
      <c r="B36" s="19">
        <v>356137038</v>
      </c>
      <c r="C36" s="19">
        <v>0</v>
      </c>
      <c r="D36" s="59">
        <v>365611296</v>
      </c>
      <c r="E36" s="60">
        <v>360525296</v>
      </c>
      <c r="F36" s="60">
        <v>347238563</v>
      </c>
      <c r="G36" s="60">
        <v>345513665</v>
      </c>
      <c r="H36" s="60">
        <v>344545636</v>
      </c>
      <c r="I36" s="60">
        <v>344545636</v>
      </c>
      <c r="J36" s="60">
        <v>343781676</v>
      </c>
      <c r="K36" s="60">
        <v>354811678</v>
      </c>
      <c r="L36" s="60">
        <v>353760468</v>
      </c>
      <c r="M36" s="60">
        <v>353760468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353760468</v>
      </c>
      <c r="W36" s="60">
        <v>180262648</v>
      </c>
      <c r="X36" s="60">
        <v>173497820</v>
      </c>
      <c r="Y36" s="61">
        <v>96.25</v>
      </c>
      <c r="Z36" s="62">
        <v>360525296</v>
      </c>
    </row>
    <row r="37" spans="1:26" ht="13.5">
      <c r="A37" s="58" t="s">
        <v>58</v>
      </c>
      <c r="B37" s="19">
        <v>43342764</v>
      </c>
      <c r="C37" s="19">
        <v>0</v>
      </c>
      <c r="D37" s="59">
        <v>37649271</v>
      </c>
      <c r="E37" s="60">
        <v>37649271</v>
      </c>
      <c r="F37" s="60">
        <v>25624068</v>
      </c>
      <c r="G37" s="60">
        <v>33992662</v>
      </c>
      <c r="H37" s="60">
        <v>30186594</v>
      </c>
      <c r="I37" s="60">
        <v>30186594</v>
      </c>
      <c r="J37" s="60">
        <v>40431171</v>
      </c>
      <c r="K37" s="60">
        <v>31228505</v>
      </c>
      <c r="L37" s="60">
        <v>29244262</v>
      </c>
      <c r="M37" s="60">
        <v>29244262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29244262</v>
      </c>
      <c r="W37" s="60">
        <v>18824636</v>
      </c>
      <c r="X37" s="60">
        <v>10419626</v>
      </c>
      <c r="Y37" s="61">
        <v>55.35</v>
      </c>
      <c r="Z37" s="62">
        <v>37649271</v>
      </c>
    </row>
    <row r="38" spans="1:26" ht="13.5">
      <c r="A38" s="58" t="s">
        <v>59</v>
      </c>
      <c r="B38" s="19">
        <v>148797897</v>
      </c>
      <c r="C38" s="19">
        <v>0</v>
      </c>
      <c r="D38" s="59">
        <v>155800898</v>
      </c>
      <c r="E38" s="60">
        <v>155800898</v>
      </c>
      <c r="F38" s="60">
        <v>163467800</v>
      </c>
      <c r="G38" s="60">
        <v>162798756</v>
      </c>
      <c r="H38" s="60">
        <v>162173688</v>
      </c>
      <c r="I38" s="60">
        <v>162173688</v>
      </c>
      <c r="J38" s="60">
        <v>161607659</v>
      </c>
      <c r="K38" s="60">
        <v>157600191</v>
      </c>
      <c r="L38" s="60">
        <v>154077753</v>
      </c>
      <c r="M38" s="60">
        <v>154077753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154077753</v>
      </c>
      <c r="W38" s="60">
        <v>77900449</v>
      </c>
      <c r="X38" s="60">
        <v>76177304</v>
      </c>
      <c r="Y38" s="61">
        <v>97.79</v>
      </c>
      <c r="Z38" s="62">
        <v>155800898</v>
      </c>
    </row>
    <row r="39" spans="1:26" ht="13.5">
      <c r="A39" s="58" t="s">
        <v>60</v>
      </c>
      <c r="B39" s="19">
        <v>354685804</v>
      </c>
      <c r="C39" s="19">
        <v>0</v>
      </c>
      <c r="D39" s="59">
        <v>353510105</v>
      </c>
      <c r="E39" s="60">
        <v>348424105</v>
      </c>
      <c r="F39" s="60">
        <v>360271643</v>
      </c>
      <c r="G39" s="60">
        <v>356256749</v>
      </c>
      <c r="H39" s="60">
        <v>361266651</v>
      </c>
      <c r="I39" s="60">
        <v>361266651</v>
      </c>
      <c r="J39" s="60">
        <v>349250143</v>
      </c>
      <c r="K39" s="60">
        <v>364107538</v>
      </c>
      <c r="L39" s="60">
        <v>380312918</v>
      </c>
      <c r="M39" s="60">
        <v>380312918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380312918</v>
      </c>
      <c r="W39" s="60">
        <v>174212053</v>
      </c>
      <c r="X39" s="60">
        <v>206100865</v>
      </c>
      <c r="Y39" s="61">
        <v>118.3</v>
      </c>
      <c r="Z39" s="62">
        <v>348424105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39796656</v>
      </c>
      <c r="C42" s="19">
        <v>0</v>
      </c>
      <c r="D42" s="59">
        <v>47684990</v>
      </c>
      <c r="E42" s="60">
        <v>47684637</v>
      </c>
      <c r="F42" s="60">
        <v>5361505</v>
      </c>
      <c r="G42" s="60">
        <v>-56384</v>
      </c>
      <c r="H42" s="60">
        <v>151250</v>
      </c>
      <c r="I42" s="60">
        <v>5456371</v>
      </c>
      <c r="J42" s="60">
        <v>962877</v>
      </c>
      <c r="K42" s="60">
        <v>7153354</v>
      </c>
      <c r="L42" s="60">
        <v>-6396885</v>
      </c>
      <c r="M42" s="60">
        <v>1719346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7175717</v>
      </c>
      <c r="W42" s="60">
        <v>50319610</v>
      </c>
      <c r="X42" s="60">
        <v>-43143893</v>
      </c>
      <c r="Y42" s="61">
        <v>-85.74</v>
      </c>
      <c r="Z42" s="62">
        <v>47684637</v>
      </c>
    </row>
    <row r="43" spans="1:26" ht="13.5">
      <c r="A43" s="58" t="s">
        <v>63</v>
      </c>
      <c r="B43" s="19">
        <v>-18133932</v>
      </c>
      <c r="C43" s="19">
        <v>0</v>
      </c>
      <c r="D43" s="59">
        <v>-47993000</v>
      </c>
      <c r="E43" s="60">
        <v>-42907000</v>
      </c>
      <c r="F43" s="60">
        <v>-602337</v>
      </c>
      <c r="G43" s="60">
        <v>-1323</v>
      </c>
      <c r="H43" s="60">
        <v>-115749</v>
      </c>
      <c r="I43" s="60">
        <v>-719409</v>
      </c>
      <c r="J43" s="60">
        <v>-224622</v>
      </c>
      <c r="K43" s="60">
        <v>-147766</v>
      </c>
      <c r="L43" s="60">
        <v>-1982432</v>
      </c>
      <c r="M43" s="60">
        <v>-2354820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-3074229</v>
      </c>
      <c r="W43" s="60">
        <v>-16733730</v>
      </c>
      <c r="X43" s="60">
        <v>13659501</v>
      </c>
      <c r="Y43" s="61">
        <v>-81.63</v>
      </c>
      <c r="Z43" s="62">
        <v>-42907000</v>
      </c>
    </row>
    <row r="44" spans="1:26" ht="13.5">
      <c r="A44" s="58" t="s">
        <v>64</v>
      </c>
      <c r="B44" s="19">
        <v>-11861172</v>
      </c>
      <c r="C44" s="19">
        <v>0</v>
      </c>
      <c r="D44" s="59">
        <v>-12944313</v>
      </c>
      <c r="E44" s="60">
        <v>-12944313</v>
      </c>
      <c r="F44" s="60">
        <v>-1401014</v>
      </c>
      <c r="G44" s="60">
        <v>0</v>
      </c>
      <c r="H44" s="60">
        <v>0</v>
      </c>
      <c r="I44" s="60">
        <v>-1401014</v>
      </c>
      <c r="J44" s="60">
        <v>0</v>
      </c>
      <c r="K44" s="60">
        <v>0</v>
      </c>
      <c r="L44" s="60">
        <v>-4920071</v>
      </c>
      <c r="M44" s="60">
        <v>-4920071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-6321085</v>
      </c>
      <c r="W44" s="60">
        <v>-6472000</v>
      </c>
      <c r="X44" s="60">
        <v>150915</v>
      </c>
      <c r="Y44" s="61">
        <v>-2.33</v>
      </c>
      <c r="Z44" s="62">
        <v>-12944313</v>
      </c>
    </row>
    <row r="45" spans="1:26" ht="13.5">
      <c r="A45" s="70" t="s">
        <v>65</v>
      </c>
      <c r="B45" s="22">
        <v>169038492</v>
      </c>
      <c r="C45" s="22">
        <v>0</v>
      </c>
      <c r="D45" s="99">
        <v>168844677</v>
      </c>
      <c r="E45" s="100">
        <v>173930324</v>
      </c>
      <c r="F45" s="100">
        <v>172396646</v>
      </c>
      <c r="G45" s="100">
        <v>172338939</v>
      </c>
      <c r="H45" s="100">
        <v>172374440</v>
      </c>
      <c r="I45" s="100">
        <v>172374440</v>
      </c>
      <c r="J45" s="100">
        <v>173112695</v>
      </c>
      <c r="K45" s="100">
        <v>180118283</v>
      </c>
      <c r="L45" s="100">
        <v>166818895</v>
      </c>
      <c r="M45" s="100">
        <v>166818895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166818895</v>
      </c>
      <c r="W45" s="100">
        <v>209210880</v>
      </c>
      <c r="X45" s="100">
        <v>-42391985</v>
      </c>
      <c r="Y45" s="101">
        <v>-20.26</v>
      </c>
      <c r="Z45" s="102">
        <v>173930324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11063144</v>
      </c>
      <c r="C49" s="52">
        <v>0</v>
      </c>
      <c r="D49" s="129">
        <v>241674</v>
      </c>
      <c r="E49" s="54">
        <v>48357</v>
      </c>
      <c r="F49" s="54">
        <v>0</v>
      </c>
      <c r="G49" s="54">
        <v>0</v>
      </c>
      <c r="H49" s="54">
        <v>0</v>
      </c>
      <c r="I49" s="54">
        <v>27326</v>
      </c>
      <c r="J49" s="54">
        <v>0</v>
      </c>
      <c r="K49" s="54">
        <v>0</v>
      </c>
      <c r="L49" s="54">
        <v>0</v>
      </c>
      <c r="M49" s="54">
        <v>47468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11427969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39589471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39589471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100.00177318305047</v>
      </c>
      <c r="E58" s="7">
        <f t="shared" si="6"/>
        <v>99.95097388484757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99.9517420111598</v>
      </c>
      <c r="X58" s="7">
        <f t="shared" si="6"/>
        <v>0</v>
      </c>
      <c r="Y58" s="7">
        <f t="shared" si="6"/>
        <v>0</v>
      </c>
      <c r="Z58" s="8">
        <f t="shared" si="6"/>
        <v>99.95097388484757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100.00215767833811</v>
      </c>
      <c r="E60" s="13">
        <f t="shared" si="7"/>
        <v>100.00215767833811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100.00292607528965</v>
      </c>
      <c r="X60" s="13">
        <f t="shared" si="7"/>
        <v>0</v>
      </c>
      <c r="Y60" s="13">
        <f t="shared" si="7"/>
        <v>0</v>
      </c>
      <c r="Z60" s="14">
        <f t="shared" si="7"/>
        <v>100.00215767833811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100.83234429908615</v>
      </c>
      <c r="C62" s="12">
        <f t="shared" si="7"/>
        <v>0</v>
      </c>
      <c r="D62" s="3">
        <f t="shared" si="7"/>
        <v>100.00215767833811</v>
      </c>
      <c r="E62" s="13">
        <f t="shared" si="7"/>
        <v>100.00215767833811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100.00292607528965</v>
      </c>
      <c r="X62" s="13">
        <f t="shared" si="7"/>
        <v>0</v>
      </c>
      <c r="Y62" s="13">
        <f t="shared" si="7"/>
        <v>0</v>
      </c>
      <c r="Z62" s="14">
        <f t="shared" si="7"/>
        <v>100.00215767833811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99.25093632958801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92630349</v>
      </c>
      <c r="C67" s="24"/>
      <c r="D67" s="25">
        <v>104332150</v>
      </c>
      <c r="E67" s="26">
        <v>104332150</v>
      </c>
      <c r="F67" s="26">
        <v>4215230</v>
      </c>
      <c r="G67" s="26">
        <v>7267366</v>
      </c>
      <c r="H67" s="26">
        <v>6900265</v>
      </c>
      <c r="I67" s="26">
        <v>18382861</v>
      </c>
      <c r="J67" s="26">
        <v>8076008</v>
      </c>
      <c r="K67" s="26">
        <v>9048886</v>
      </c>
      <c r="L67" s="26">
        <v>6095135</v>
      </c>
      <c r="M67" s="26">
        <v>23220029</v>
      </c>
      <c r="N67" s="26"/>
      <c r="O67" s="26"/>
      <c r="P67" s="26"/>
      <c r="Q67" s="26"/>
      <c r="R67" s="26"/>
      <c r="S67" s="26"/>
      <c r="T67" s="26"/>
      <c r="U67" s="26"/>
      <c r="V67" s="26">
        <v>41602890</v>
      </c>
      <c r="W67" s="26">
        <v>40689636</v>
      </c>
      <c r="X67" s="26"/>
      <c r="Y67" s="25"/>
      <c r="Z67" s="27">
        <v>104332150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92630349</v>
      </c>
      <c r="C69" s="19"/>
      <c r="D69" s="20">
        <v>104278750</v>
      </c>
      <c r="E69" s="21">
        <v>104278750</v>
      </c>
      <c r="F69" s="21">
        <v>4213607</v>
      </c>
      <c r="G69" s="21">
        <v>7264705</v>
      </c>
      <c r="H69" s="21">
        <v>6897031</v>
      </c>
      <c r="I69" s="21">
        <v>18375343</v>
      </c>
      <c r="J69" s="21">
        <v>8075390</v>
      </c>
      <c r="K69" s="21">
        <v>9046895</v>
      </c>
      <c r="L69" s="21">
        <v>6089508</v>
      </c>
      <c r="M69" s="21">
        <v>23211793</v>
      </c>
      <c r="N69" s="21"/>
      <c r="O69" s="21"/>
      <c r="P69" s="21"/>
      <c r="Q69" s="21"/>
      <c r="R69" s="21"/>
      <c r="S69" s="21"/>
      <c r="T69" s="21"/>
      <c r="U69" s="21"/>
      <c r="V69" s="21">
        <v>41587136</v>
      </c>
      <c r="W69" s="21">
        <v>40668810</v>
      </c>
      <c r="X69" s="21"/>
      <c r="Y69" s="20"/>
      <c r="Z69" s="23">
        <v>104278750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91865710</v>
      </c>
      <c r="C71" s="19"/>
      <c r="D71" s="20">
        <v>104278750</v>
      </c>
      <c r="E71" s="21">
        <v>104278750</v>
      </c>
      <c r="F71" s="21">
        <v>4213607</v>
      </c>
      <c r="G71" s="21">
        <v>7264705</v>
      </c>
      <c r="H71" s="21">
        <v>6897031</v>
      </c>
      <c r="I71" s="21">
        <v>18375343</v>
      </c>
      <c r="J71" s="21">
        <v>8075390</v>
      </c>
      <c r="K71" s="21">
        <v>9046895</v>
      </c>
      <c r="L71" s="21">
        <v>6089508</v>
      </c>
      <c r="M71" s="21">
        <v>23211793</v>
      </c>
      <c r="N71" s="21"/>
      <c r="O71" s="21"/>
      <c r="P71" s="21"/>
      <c r="Q71" s="21"/>
      <c r="R71" s="21"/>
      <c r="S71" s="21"/>
      <c r="T71" s="21"/>
      <c r="U71" s="21"/>
      <c r="V71" s="21">
        <v>41587136</v>
      </c>
      <c r="W71" s="21">
        <v>40668810</v>
      </c>
      <c r="X71" s="21"/>
      <c r="Y71" s="20"/>
      <c r="Z71" s="23">
        <v>104278750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764639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53400</v>
      </c>
      <c r="E75" s="30">
        <v>53400</v>
      </c>
      <c r="F75" s="30">
        <v>1623</v>
      </c>
      <c r="G75" s="30">
        <v>2661</v>
      </c>
      <c r="H75" s="30">
        <v>3234</v>
      </c>
      <c r="I75" s="30">
        <v>7518</v>
      </c>
      <c r="J75" s="30">
        <v>618</v>
      </c>
      <c r="K75" s="30">
        <v>1991</v>
      </c>
      <c r="L75" s="30">
        <v>5627</v>
      </c>
      <c r="M75" s="30">
        <v>8236</v>
      </c>
      <c r="N75" s="30"/>
      <c r="O75" s="30"/>
      <c r="P75" s="30"/>
      <c r="Q75" s="30"/>
      <c r="R75" s="30"/>
      <c r="S75" s="30"/>
      <c r="T75" s="30"/>
      <c r="U75" s="30"/>
      <c r="V75" s="30">
        <v>15754</v>
      </c>
      <c r="W75" s="30">
        <v>20826</v>
      </c>
      <c r="X75" s="30"/>
      <c r="Y75" s="29"/>
      <c r="Z75" s="31">
        <v>53400</v>
      </c>
    </row>
    <row r="76" spans="1:26" ht="13.5" hidden="1">
      <c r="A76" s="42" t="s">
        <v>286</v>
      </c>
      <c r="B76" s="32">
        <v>92630349</v>
      </c>
      <c r="C76" s="32"/>
      <c r="D76" s="33">
        <v>104334000</v>
      </c>
      <c r="E76" s="34">
        <v>104281000</v>
      </c>
      <c r="F76" s="34">
        <v>4215230</v>
      </c>
      <c r="G76" s="34">
        <v>7267366</v>
      </c>
      <c r="H76" s="34">
        <v>6900265</v>
      </c>
      <c r="I76" s="34">
        <v>18382861</v>
      </c>
      <c r="J76" s="34">
        <v>8076008</v>
      </c>
      <c r="K76" s="34">
        <v>9048886</v>
      </c>
      <c r="L76" s="34">
        <v>6095135</v>
      </c>
      <c r="M76" s="34">
        <v>23220029</v>
      </c>
      <c r="N76" s="34"/>
      <c r="O76" s="34"/>
      <c r="P76" s="34"/>
      <c r="Q76" s="34"/>
      <c r="R76" s="34"/>
      <c r="S76" s="34"/>
      <c r="T76" s="34"/>
      <c r="U76" s="34"/>
      <c r="V76" s="34">
        <v>41602890</v>
      </c>
      <c r="W76" s="34">
        <v>40670000</v>
      </c>
      <c r="X76" s="34"/>
      <c r="Y76" s="33"/>
      <c r="Z76" s="35">
        <v>104281000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92630349</v>
      </c>
      <c r="C78" s="19"/>
      <c r="D78" s="20">
        <v>104281000</v>
      </c>
      <c r="E78" s="21">
        <v>104281000</v>
      </c>
      <c r="F78" s="21">
        <v>4213607</v>
      </c>
      <c r="G78" s="21">
        <v>7264705</v>
      </c>
      <c r="H78" s="21">
        <v>6897031</v>
      </c>
      <c r="I78" s="21">
        <v>18375343</v>
      </c>
      <c r="J78" s="21">
        <v>8075390</v>
      </c>
      <c r="K78" s="21">
        <v>9046895</v>
      </c>
      <c r="L78" s="21">
        <v>6089508</v>
      </c>
      <c r="M78" s="21">
        <v>23211793</v>
      </c>
      <c r="N78" s="21"/>
      <c r="O78" s="21"/>
      <c r="P78" s="21"/>
      <c r="Q78" s="21"/>
      <c r="R78" s="21"/>
      <c r="S78" s="21"/>
      <c r="T78" s="21"/>
      <c r="U78" s="21"/>
      <c r="V78" s="21">
        <v>41587136</v>
      </c>
      <c r="W78" s="21">
        <v>40670000</v>
      </c>
      <c r="X78" s="21"/>
      <c r="Y78" s="20"/>
      <c r="Z78" s="23">
        <v>104281000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92630349</v>
      </c>
      <c r="C80" s="19"/>
      <c r="D80" s="20">
        <v>104281000</v>
      </c>
      <c r="E80" s="21">
        <v>104281000</v>
      </c>
      <c r="F80" s="21">
        <v>4213607</v>
      </c>
      <c r="G80" s="21">
        <v>7264705</v>
      </c>
      <c r="H80" s="21">
        <v>6897031</v>
      </c>
      <c r="I80" s="21">
        <v>18375343</v>
      </c>
      <c r="J80" s="21">
        <v>8075390</v>
      </c>
      <c r="K80" s="21">
        <v>9046895</v>
      </c>
      <c r="L80" s="21">
        <v>6089508</v>
      </c>
      <c r="M80" s="21">
        <v>23211793</v>
      </c>
      <c r="N80" s="21"/>
      <c r="O80" s="21"/>
      <c r="P80" s="21"/>
      <c r="Q80" s="21"/>
      <c r="R80" s="21"/>
      <c r="S80" s="21"/>
      <c r="T80" s="21"/>
      <c r="U80" s="21"/>
      <c r="V80" s="21">
        <v>41587136</v>
      </c>
      <c r="W80" s="21">
        <v>40670000</v>
      </c>
      <c r="X80" s="21"/>
      <c r="Y80" s="20"/>
      <c r="Z80" s="23">
        <v>104281000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53000</v>
      </c>
      <c r="E84" s="30"/>
      <c r="F84" s="30">
        <v>1623</v>
      </c>
      <c r="G84" s="30">
        <v>2661</v>
      </c>
      <c r="H84" s="30">
        <v>3234</v>
      </c>
      <c r="I84" s="30">
        <v>7518</v>
      </c>
      <c r="J84" s="30">
        <v>618</v>
      </c>
      <c r="K84" s="30">
        <v>1991</v>
      </c>
      <c r="L84" s="30">
        <v>5627</v>
      </c>
      <c r="M84" s="30">
        <v>8236</v>
      </c>
      <c r="N84" s="30"/>
      <c r="O84" s="30"/>
      <c r="P84" s="30"/>
      <c r="Q84" s="30"/>
      <c r="R84" s="30"/>
      <c r="S84" s="30"/>
      <c r="T84" s="30"/>
      <c r="U84" s="30"/>
      <c r="V84" s="30">
        <v>15754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40847249</v>
      </c>
      <c r="D5" s="344">
        <f t="shared" si="0"/>
        <v>0</v>
      </c>
      <c r="E5" s="343">
        <f t="shared" si="0"/>
        <v>66507570</v>
      </c>
      <c r="F5" s="345">
        <f t="shared" si="0"/>
        <v>36476760</v>
      </c>
      <c r="G5" s="345">
        <f t="shared" si="0"/>
        <v>590922</v>
      </c>
      <c r="H5" s="343">
        <f t="shared" si="0"/>
        <v>683938</v>
      </c>
      <c r="I5" s="343">
        <f t="shared" si="0"/>
        <v>681000</v>
      </c>
      <c r="J5" s="345">
        <f t="shared" si="0"/>
        <v>1955860</v>
      </c>
      <c r="K5" s="345">
        <f t="shared" si="0"/>
        <v>7282370</v>
      </c>
      <c r="L5" s="343">
        <f t="shared" si="0"/>
        <v>7343373</v>
      </c>
      <c r="M5" s="343">
        <f t="shared" si="0"/>
        <v>8032545</v>
      </c>
      <c r="N5" s="345">
        <f t="shared" si="0"/>
        <v>22658288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24614148</v>
      </c>
      <c r="X5" s="343">
        <f t="shared" si="0"/>
        <v>18238380</v>
      </c>
      <c r="Y5" s="345">
        <f t="shared" si="0"/>
        <v>6375768</v>
      </c>
      <c r="Z5" s="346">
        <f>+IF(X5&lt;&gt;0,+(Y5/X5)*100,0)</f>
        <v>34.957973241044435</v>
      </c>
      <c r="AA5" s="347">
        <f>+AA6+AA8+AA11+AA13+AA15</f>
        <v>36476760</v>
      </c>
    </row>
    <row r="6" spans="1:27" ht="13.5">
      <c r="A6" s="348" t="s">
        <v>204</v>
      </c>
      <c r="B6" s="142"/>
      <c r="C6" s="60">
        <f>+C7</f>
        <v>37516390</v>
      </c>
      <c r="D6" s="327">
        <f aca="true" t="shared" si="1" ref="D6:AA6">+D7</f>
        <v>0</v>
      </c>
      <c r="E6" s="60">
        <f t="shared" si="1"/>
        <v>63437570</v>
      </c>
      <c r="F6" s="59">
        <f t="shared" si="1"/>
        <v>33406760</v>
      </c>
      <c r="G6" s="59">
        <f t="shared" si="1"/>
        <v>521781</v>
      </c>
      <c r="H6" s="60">
        <f t="shared" si="1"/>
        <v>532552</v>
      </c>
      <c r="I6" s="60">
        <f t="shared" si="1"/>
        <v>388124</v>
      </c>
      <c r="J6" s="59">
        <f t="shared" si="1"/>
        <v>1442457</v>
      </c>
      <c r="K6" s="59">
        <f t="shared" si="1"/>
        <v>7116854</v>
      </c>
      <c r="L6" s="60">
        <f t="shared" si="1"/>
        <v>7343373</v>
      </c>
      <c r="M6" s="60">
        <f t="shared" si="1"/>
        <v>7653286</v>
      </c>
      <c r="N6" s="59">
        <f t="shared" si="1"/>
        <v>22113513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23555970</v>
      </c>
      <c r="X6" s="60">
        <f t="shared" si="1"/>
        <v>16703380</v>
      </c>
      <c r="Y6" s="59">
        <f t="shared" si="1"/>
        <v>6852590</v>
      </c>
      <c r="Z6" s="61">
        <f>+IF(X6&lt;&gt;0,+(Y6/X6)*100,0)</f>
        <v>41.025169756061345</v>
      </c>
      <c r="AA6" s="62">
        <f t="shared" si="1"/>
        <v>33406760</v>
      </c>
    </row>
    <row r="7" spans="1:27" ht="13.5">
      <c r="A7" s="291" t="s">
        <v>228</v>
      </c>
      <c r="B7" s="142"/>
      <c r="C7" s="60">
        <v>37516390</v>
      </c>
      <c r="D7" s="327"/>
      <c r="E7" s="60">
        <v>63437570</v>
      </c>
      <c r="F7" s="59">
        <v>33406760</v>
      </c>
      <c r="G7" s="59">
        <v>521781</v>
      </c>
      <c r="H7" s="60">
        <v>532552</v>
      </c>
      <c r="I7" s="60">
        <v>388124</v>
      </c>
      <c r="J7" s="59">
        <v>1442457</v>
      </c>
      <c r="K7" s="59">
        <v>7116854</v>
      </c>
      <c r="L7" s="60">
        <v>7343373</v>
      </c>
      <c r="M7" s="60">
        <v>7653286</v>
      </c>
      <c r="N7" s="59">
        <v>22113513</v>
      </c>
      <c r="O7" s="59"/>
      <c r="P7" s="60"/>
      <c r="Q7" s="60"/>
      <c r="R7" s="59"/>
      <c r="S7" s="59"/>
      <c r="T7" s="60"/>
      <c r="U7" s="60"/>
      <c r="V7" s="59"/>
      <c r="W7" s="59">
        <v>23555970</v>
      </c>
      <c r="X7" s="60">
        <v>16703380</v>
      </c>
      <c r="Y7" s="59">
        <v>6852590</v>
      </c>
      <c r="Z7" s="61">
        <v>41.03</v>
      </c>
      <c r="AA7" s="62">
        <v>33406760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3330859</v>
      </c>
      <c r="D11" s="350">
        <f aca="true" t="shared" si="3" ref="D11:AA11">+D12</f>
        <v>0</v>
      </c>
      <c r="E11" s="349">
        <f t="shared" si="3"/>
        <v>2820000</v>
      </c>
      <c r="F11" s="351">
        <f t="shared" si="3"/>
        <v>2820000</v>
      </c>
      <c r="G11" s="351">
        <f t="shared" si="3"/>
        <v>69141</v>
      </c>
      <c r="H11" s="349">
        <f t="shared" si="3"/>
        <v>151386</v>
      </c>
      <c r="I11" s="349">
        <f t="shared" si="3"/>
        <v>292876</v>
      </c>
      <c r="J11" s="351">
        <f t="shared" si="3"/>
        <v>513403</v>
      </c>
      <c r="K11" s="351">
        <f t="shared" si="3"/>
        <v>165516</v>
      </c>
      <c r="L11" s="349">
        <f t="shared" si="3"/>
        <v>0</v>
      </c>
      <c r="M11" s="349">
        <f t="shared" si="3"/>
        <v>379259</v>
      </c>
      <c r="N11" s="351">
        <f t="shared" si="3"/>
        <v>544775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1058178</v>
      </c>
      <c r="X11" s="349">
        <f t="shared" si="3"/>
        <v>1410000</v>
      </c>
      <c r="Y11" s="351">
        <f t="shared" si="3"/>
        <v>-351822</v>
      </c>
      <c r="Z11" s="352">
        <f>+IF(X11&lt;&gt;0,+(Y11/X11)*100,0)</f>
        <v>-24.951914893617023</v>
      </c>
      <c r="AA11" s="353">
        <f t="shared" si="3"/>
        <v>2820000</v>
      </c>
    </row>
    <row r="12" spans="1:27" ht="13.5">
      <c r="A12" s="291" t="s">
        <v>231</v>
      </c>
      <c r="B12" s="136"/>
      <c r="C12" s="60">
        <v>3330859</v>
      </c>
      <c r="D12" s="327"/>
      <c r="E12" s="60">
        <v>2820000</v>
      </c>
      <c r="F12" s="59">
        <v>2820000</v>
      </c>
      <c r="G12" s="59">
        <v>69141</v>
      </c>
      <c r="H12" s="60">
        <v>151386</v>
      </c>
      <c r="I12" s="60">
        <v>292876</v>
      </c>
      <c r="J12" s="59">
        <v>513403</v>
      </c>
      <c r="K12" s="59">
        <v>165516</v>
      </c>
      <c r="L12" s="60"/>
      <c r="M12" s="60">
        <v>379259</v>
      </c>
      <c r="N12" s="59">
        <v>544775</v>
      </c>
      <c r="O12" s="59"/>
      <c r="P12" s="60"/>
      <c r="Q12" s="60"/>
      <c r="R12" s="59"/>
      <c r="S12" s="59"/>
      <c r="T12" s="60"/>
      <c r="U12" s="60"/>
      <c r="V12" s="59"/>
      <c r="W12" s="59">
        <v>1058178</v>
      </c>
      <c r="X12" s="60">
        <v>1410000</v>
      </c>
      <c r="Y12" s="59">
        <v>-351822</v>
      </c>
      <c r="Z12" s="61">
        <v>-24.95</v>
      </c>
      <c r="AA12" s="62">
        <v>2820000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250000</v>
      </c>
      <c r="F13" s="329">
        <f t="shared" si="4"/>
        <v>250000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125000</v>
      </c>
      <c r="Y13" s="329">
        <f t="shared" si="4"/>
        <v>-125000</v>
      </c>
      <c r="Z13" s="322">
        <f>+IF(X13&lt;&gt;0,+(Y13/X13)*100,0)</f>
        <v>-100</v>
      </c>
      <c r="AA13" s="273">
        <f t="shared" si="4"/>
        <v>250000</v>
      </c>
    </row>
    <row r="14" spans="1:27" ht="13.5">
      <c r="A14" s="291" t="s">
        <v>232</v>
      </c>
      <c r="B14" s="136"/>
      <c r="C14" s="60"/>
      <c r="D14" s="327"/>
      <c r="E14" s="60">
        <v>250000</v>
      </c>
      <c r="F14" s="59">
        <v>250000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125000</v>
      </c>
      <c r="Y14" s="59">
        <v>-125000</v>
      </c>
      <c r="Z14" s="61">
        <v>-100</v>
      </c>
      <c r="AA14" s="62">
        <v>250000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438700</v>
      </c>
      <c r="F22" s="332">
        <f t="shared" si="6"/>
        <v>438700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219350</v>
      </c>
      <c r="Y22" s="332">
        <f t="shared" si="6"/>
        <v>-219350</v>
      </c>
      <c r="Z22" s="323">
        <f>+IF(X22&lt;&gt;0,+(Y22/X22)*100,0)</f>
        <v>-100</v>
      </c>
      <c r="AA22" s="337">
        <f>SUM(AA23:AA32)</f>
        <v>438700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438700</v>
      </c>
      <c r="F27" s="59">
        <v>438700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219350</v>
      </c>
      <c r="Y27" s="59">
        <v>-219350</v>
      </c>
      <c r="Z27" s="61">
        <v>-100</v>
      </c>
      <c r="AA27" s="62">
        <v>438700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16762</v>
      </c>
      <c r="H37" s="330">
        <f t="shared" si="8"/>
        <v>10398</v>
      </c>
      <c r="I37" s="330">
        <f t="shared" si="8"/>
        <v>0</v>
      </c>
      <c r="J37" s="332">
        <f t="shared" si="8"/>
        <v>27160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27160</v>
      </c>
      <c r="X37" s="330">
        <f t="shared" si="8"/>
        <v>0</v>
      </c>
      <c r="Y37" s="332">
        <f t="shared" si="8"/>
        <v>27160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>
        <v>16762</v>
      </c>
      <c r="H38" s="60">
        <v>10398</v>
      </c>
      <c r="I38" s="60"/>
      <c r="J38" s="59">
        <v>27160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27160</v>
      </c>
      <c r="X38" s="60"/>
      <c r="Y38" s="59">
        <v>27160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1839490</v>
      </c>
      <c r="D40" s="331">
        <f t="shared" si="9"/>
        <v>0</v>
      </c>
      <c r="E40" s="330">
        <f t="shared" si="9"/>
        <v>5013030</v>
      </c>
      <c r="F40" s="332">
        <f t="shared" si="9"/>
        <v>5013030</v>
      </c>
      <c r="G40" s="332">
        <f t="shared" si="9"/>
        <v>133495</v>
      </c>
      <c r="H40" s="330">
        <f t="shared" si="9"/>
        <v>79125</v>
      </c>
      <c r="I40" s="330">
        <f t="shared" si="9"/>
        <v>48462</v>
      </c>
      <c r="J40" s="332">
        <f t="shared" si="9"/>
        <v>261082</v>
      </c>
      <c r="K40" s="332">
        <f t="shared" si="9"/>
        <v>219953</v>
      </c>
      <c r="L40" s="330">
        <f t="shared" si="9"/>
        <v>325478</v>
      </c>
      <c r="M40" s="330">
        <f t="shared" si="9"/>
        <v>0</v>
      </c>
      <c r="N40" s="332">
        <f t="shared" si="9"/>
        <v>545431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806513</v>
      </c>
      <c r="X40" s="330">
        <f t="shared" si="9"/>
        <v>2506515</v>
      </c>
      <c r="Y40" s="332">
        <f t="shared" si="9"/>
        <v>-1700002</v>
      </c>
      <c r="Z40" s="323">
        <f>+IF(X40&lt;&gt;0,+(Y40/X40)*100,0)</f>
        <v>-67.8233323957766</v>
      </c>
      <c r="AA40" s="337">
        <f>SUM(AA41:AA49)</f>
        <v>5013030</v>
      </c>
    </row>
    <row r="41" spans="1:27" ht="13.5">
      <c r="A41" s="348" t="s">
        <v>247</v>
      </c>
      <c r="B41" s="142"/>
      <c r="C41" s="349"/>
      <c r="D41" s="350"/>
      <c r="E41" s="349">
        <v>2286860</v>
      </c>
      <c r="F41" s="351">
        <v>2286860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1143430</v>
      </c>
      <c r="Y41" s="351">
        <v>-1143430</v>
      </c>
      <c r="Z41" s="352">
        <v>-100</v>
      </c>
      <c r="AA41" s="353">
        <v>2286860</v>
      </c>
    </row>
    <row r="42" spans="1:27" ht="13.5">
      <c r="A42" s="348" t="s">
        <v>248</v>
      </c>
      <c r="B42" s="136"/>
      <c r="C42" s="60">
        <f aca="true" t="shared" si="10" ref="C42:Y42">+C62</f>
        <v>8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1026660</v>
      </c>
      <c r="D43" s="356"/>
      <c r="E43" s="305">
        <v>217110</v>
      </c>
      <c r="F43" s="357">
        <v>217110</v>
      </c>
      <c r="G43" s="357">
        <v>41130</v>
      </c>
      <c r="H43" s="305">
        <v>46477</v>
      </c>
      <c r="I43" s="305"/>
      <c r="J43" s="357">
        <v>87607</v>
      </c>
      <c r="K43" s="357">
        <v>101648</v>
      </c>
      <c r="L43" s="305">
        <v>269420</v>
      </c>
      <c r="M43" s="305"/>
      <c r="N43" s="357">
        <v>371068</v>
      </c>
      <c r="O43" s="357"/>
      <c r="P43" s="305"/>
      <c r="Q43" s="305"/>
      <c r="R43" s="357"/>
      <c r="S43" s="357"/>
      <c r="T43" s="305"/>
      <c r="U43" s="305"/>
      <c r="V43" s="357"/>
      <c r="W43" s="357">
        <v>458675</v>
      </c>
      <c r="X43" s="305">
        <v>108555</v>
      </c>
      <c r="Y43" s="357">
        <v>350120</v>
      </c>
      <c r="Z43" s="358">
        <v>322.53</v>
      </c>
      <c r="AA43" s="303">
        <v>217110</v>
      </c>
    </row>
    <row r="44" spans="1:27" ht="13.5">
      <c r="A44" s="348" t="s">
        <v>250</v>
      </c>
      <c r="B44" s="136"/>
      <c r="C44" s="60"/>
      <c r="D44" s="355"/>
      <c r="E44" s="54">
        <v>116200</v>
      </c>
      <c r="F44" s="53">
        <v>116200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58100</v>
      </c>
      <c r="Y44" s="53">
        <v>-58100</v>
      </c>
      <c r="Z44" s="94">
        <v>-100</v>
      </c>
      <c r="AA44" s="95">
        <v>116200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193589</v>
      </c>
      <c r="D48" s="355"/>
      <c r="E48" s="54">
        <v>2081950</v>
      </c>
      <c r="F48" s="53">
        <v>2081950</v>
      </c>
      <c r="G48" s="53">
        <v>57000</v>
      </c>
      <c r="H48" s="54">
        <v>3044</v>
      </c>
      <c r="I48" s="54"/>
      <c r="J48" s="53">
        <v>60044</v>
      </c>
      <c r="K48" s="53">
        <v>27223</v>
      </c>
      <c r="L48" s="54"/>
      <c r="M48" s="54"/>
      <c r="N48" s="53">
        <v>27223</v>
      </c>
      <c r="O48" s="53"/>
      <c r="P48" s="54"/>
      <c r="Q48" s="54"/>
      <c r="R48" s="53"/>
      <c r="S48" s="53"/>
      <c r="T48" s="54"/>
      <c r="U48" s="54"/>
      <c r="V48" s="53"/>
      <c r="W48" s="53">
        <v>87267</v>
      </c>
      <c r="X48" s="54">
        <v>1040975</v>
      </c>
      <c r="Y48" s="53">
        <v>-953708</v>
      </c>
      <c r="Z48" s="94">
        <v>-91.62</v>
      </c>
      <c r="AA48" s="95">
        <v>2081950</v>
      </c>
    </row>
    <row r="49" spans="1:27" ht="13.5">
      <c r="A49" s="348" t="s">
        <v>93</v>
      </c>
      <c r="B49" s="136"/>
      <c r="C49" s="54">
        <v>619233</v>
      </c>
      <c r="D49" s="355"/>
      <c r="E49" s="54">
        <v>310910</v>
      </c>
      <c r="F49" s="53">
        <v>310910</v>
      </c>
      <c r="G49" s="53">
        <v>35365</v>
      </c>
      <c r="H49" s="54">
        <v>29604</v>
      </c>
      <c r="I49" s="54">
        <v>48462</v>
      </c>
      <c r="J49" s="53">
        <v>113431</v>
      </c>
      <c r="K49" s="53">
        <v>91082</v>
      </c>
      <c r="L49" s="54">
        <v>56058</v>
      </c>
      <c r="M49" s="54"/>
      <c r="N49" s="53">
        <v>147140</v>
      </c>
      <c r="O49" s="53"/>
      <c r="P49" s="54"/>
      <c r="Q49" s="54"/>
      <c r="R49" s="53"/>
      <c r="S49" s="53"/>
      <c r="T49" s="54"/>
      <c r="U49" s="54"/>
      <c r="V49" s="53"/>
      <c r="W49" s="53">
        <v>260571</v>
      </c>
      <c r="X49" s="54">
        <v>155455</v>
      </c>
      <c r="Y49" s="53">
        <v>105116</v>
      </c>
      <c r="Z49" s="94">
        <v>67.62</v>
      </c>
      <c r="AA49" s="95">
        <v>310910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42686739</v>
      </c>
      <c r="D60" s="333">
        <f t="shared" si="14"/>
        <v>0</v>
      </c>
      <c r="E60" s="219">
        <f t="shared" si="14"/>
        <v>71959300</v>
      </c>
      <c r="F60" s="264">
        <f t="shared" si="14"/>
        <v>41928490</v>
      </c>
      <c r="G60" s="264">
        <f t="shared" si="14"/>
        <v>741179</v>
      </c>
      <c r="H60" s="219">
        <f t="shared" si="14"/>
        <v>773461</v>
      </c>
      <c r="I60" s="219">
        <f t="shared" si="14"/>
        <v>729462</v>
      </c>
      <c r="J60" s="264">
        <f t="shared" si="14"/>
        <v>2244102</v>
      </c>
      <c r="K60" s="264">
        <f t="shared" si="14"/>
        <v>7502323</v>
      </c>
      <c r="L60" s="219">
        <f t="shared" si="14"/>
        <v>7668851</v>
      </c>
      <c r="M60" s="219">
        <f t="shared" si="14"/>
        <v>8032545</v>
      </c>
      <c r="N60" s="264">
        <f t="shared" si="14"/>
        <v>23203719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25447821</v>
      </c>
      <c r="X60" s="219">
        <f t="shared" si="14"/>
        <v>20964245</v>
      </c>
      <c r="Y60" s="264">
        <f t="shared" si="14"/>
        <v>4483576</v>
      </c>
      <c r="Z60" s="324">
        <f>+IF(X60&lt;&gt;0,+(Y60/X60)*100,0)</f>
        <v>21.386775435986365</v>
      </c>
      <c r="AA60" s="232">
        <f>+AA57+AA54+AA51+AA40+AA37+AA34+AA22+AA5</f>
        <v>41928490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8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8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92154677</v>
      </c>
      <c r="D5" s="153">
        <f>SUM(D6:D8)</f>
        <v>0</v>
      </c>
      <c r="E5" s="154">
        <f t="shared" si="0"/>
        <v>80465900</v>
      </c>
      <c r="F5" s="100">
        <f t="shared" si="0"/>
        <v>79480740</v>
      </c>
      <c r="G5" s="100">
        <f t="shared" si="0"/>
        <v>26136226</v>
      </c>
      <c r="H5" s="100">
        <f t="shared" si="0"/>
        <v>408851</v>
      </c>
      <c r="I5" s="100">
        <f t="shared" si="0"/>
        <v>563602</v>
      </c>
      <c r="J5" s="100">
        <f t="shared" si="0"/>
        <v>27108679</v>
      </c>
      <c r="K5" s="100">
        <f t="shared" si="0"/>
        <v>544050</v>
      </c>
      <c r="L5" s="100">
        <f t="shared" si="0"/>
        <v>411676</v>
      </c>
      <c r="M5" s="100">
        <f t="shared" si="0"/>
        <v>22417237</v>
      </c>
      <c r="N5" s="100">
        <f t="shared" si="0"/>
        <v>23372963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50481642</v>
      </c>
      <c r="X5" s="100">
        <f t="shared" si="0"/>
        <v>31381740</v>
      </c>
      <c r="Y5" s="100">
        <f t="shared" si="0"/>
        <v>19099902</v>
      </c>
      <c r="Z5" s="137">
        <f>+IF(X5&lt;&gt;0,+(Y5/X5)*100,0)</f>
        <v>60.863107017010535</v>
      </c>
      <c r="AA5" s="153">
        <f>SUM(AA6:AA8)</f>
        <v>79480740</v>
      </c>
    </row>
    <row r="6" spans="1:27" ht="13.5">
      <c r="A6" s="138" t="s">
        <v>75</v>
      </c>
      <c r="B6" s="136"/>
      <c r="C6" s="155">
        <v>2779680</v>
      </c>
      <c r="D6" s="155"/>
      <c r="E6" s="156">
        <v>2732500</v>
      </c>
      <c r="F6" s="60">
        <v>3707340</v>
      </c>
      <c r="G6" s="60">
        <v>397094</v>
      </c>
      <c r="H6" s="60">
        <v>48212</v>
      </c>
      <c r="I6" s="60"/>
      <c r="J6" s="60">
        <v>445306</v>
      </c>
      <c r="K6" s="60"/>
      <c r="L6" s="60">
        <v>54637</v>
      </c>
      <c r="M6" s="60">
        <v>1588</v>
      </c>
      <c r="N6" s="60">
        <v>56225</v>
      </c>
      <c r="O6" s="60"/>
      <c r="P6" s="60"/>
      <c r="Q6" s="60"/>
      <c r="R6" s="60"/>
      <c r="S6" s="60"/>
      <c r="T6" s="60"/>
      <c r="U6" s="60"/>
      <c r="V6" s="60"/>
      <c r="W6" s="60">
        <v>501531</v>
      </c>
      <c r="X6" s="60">
        <v>1065870</v>
      </c>
      <c r="Y6" s="60">
        <v>-564339</v>
      </c>
      <c r="Z6" s="140">
        <v>-52.95</v>
      </c>
      <c r="AA6" s="155">
        <v>3707340</v>
      </c>
    </row>
    <row r="7" spans="1:27" ht="13.5">
      <c r="A7" s="138" t="s">
        <v>76</v>
      </c>
      <c r="B7" s="136"/>
      <c r="C7" s="157">
        <v>87934635</v>
      </c>
      <c r="D7" s="157"/>
      <c r="E7" s="158">
        <v>77728000</v>
      </c>
      <c r="F7" s="159">
        <v>75768000</v>
      </c>
      <c r="G7" s="159">
        <v>25622107</v>
      </c>
      <c r="H7" s="159">
        <v>246439</v>
      </c>
      <c r="I7" s="159">
        <v>441160</v>
      </c>
      <c r="J7" s="159">
        <v>26309706</v>
      </c>
      <c r="K7" s="159">
        <v>428623</v>
      </c>
      <c r="L7" s="159">
        <v>241552</v>
      </c>
      <c r="M7" s="159">
        <v>22300748</v>
      </c>
      <c r="N7" s="159">
        <v>22970923</v>
      </c>
      <c r="O7" s="159"/>
      <c r="P7" s="159"/>
      <c r="Q7" s="159"/>
      <c r="R7" s="159"/>
      <c r="S7" s="159"/>
      <c r="T7" s="159"/>
      <c r="U7" s="159"/>
      <c r="V7" s="159"/>
      <c r="W7" s="159">
        <v>49280629</v>
      </c>
      <c r="X7" s="159">
        <v>30313920</v>
      </c>
      <c r="Y7" s="159">
        <v>18966709</v>
      </c>
      <c r="Z7" s="141">
        <v>62.57</v>
      </c>
      <c r="AA7" s="157">
        <v>75768000</v>
      </c>
    </row>
    <row r="8" spans="1:27" ht="13.5">
      <c r="A8" s="138" t="s">
        <v>77</v>
      </c>
      <c r="B8" s="136"/>
      <c r="C8" s="155">
        <v>1440362</v>
      </c>
      <c r="D8" s="155"/>
      <c r="E8" s="156">
        <v>5400</v>
      </c>
      <c r="F8" s="60">
        <v>5400</v>
      </c>
      <c r="G8" s="60">
        <v>117025</v>
      </c>
      <c r="H8" s="60">
        <v>114200</v>
      </c>
      <c r="I8" s="60">
        <v>122442</v>
      </c>
      <c r="J8" s="60">
        <v>353667</v>
      </c>
      <c r="K8" s="60">
        <v>115427</v>
      </c>
      <c r="L8" s="60">
        <v>115487</v>
      </c>
      <c r="M8" s="60">
        <v>114901</v>
      </c>
      <c r="N8" s="60">
        <v>345815</v>
      </c>
      <c r="O8" s="60"/>
      <c r="P8" s="60"/>
      <c r="Q8" s="60"/>
      <c r="R8" s="60"/>
      <c r="S8" s="60"/>
      <c r="T8" s="60"/>
      <c r="U8" s="60"/>
      <c r="V8" s="60"/>
      <c r="W8" s="60">
        <v>699482</v>
      </c>
      <c r="X8" s="60">
        <v>1950</v>
      </c>
      <c r="Y8" s="60">
        <v>697532</v>
      </c>
      <c r="Z8" s="140">
        <v>35770.87</v>
      </c>
      <c r="AA8" s="155">
        <v>5400</v>
      </c>
    </row>
    <row r="9" spans="1:27" ht="13.5">
      <c r="A9" s="135" t="s">
        <v>78</v>
      </c>
      <c r="B9" s="136"/>
      <c r="C9" s="153">
        <f aca="true" t="shared" si="1" ref="C9:Y9">SUM(C10:C14)</f>
        <v>15459856</v>
      </c>
      <c r="D9" s="153">
        <f>SUM(D10:D14)</f>
        <v>0</v>
      </c>
      <c r="E9" s="154">
        <f t="shared" si="1"/>
        <v>21058520</v>
      </c>
      <c r="F9" s="100">
        <f t="shared" si="1"/>
        <v>21058520</v>
      </c>
      <c r="G9" s="100">
        <f t="shared" si="1"/>
        <v>4926033</v>
      </c>
      <c r="H9" s="100">
        <f t="shared" si="1"/>
        <v>776876</v>
      </c>
      <c r="I9" s="100">
        <f t="shared" si="1"/>
        <v>647369</v>
      </c>
      <c r="J9" s="100">
        <f t="shared" si="1"/>
        <v>6350278</v>
      </c>
      <c r="K9" s="100">
        <f t="shared" si="1"/>
        <v>775106</v>
      </c>
      <c r="L9" s="100">
        <f t="shared" si="1"/>
        <v>957122</v>
      </c>
      <c r="M9" s="100">
        <f t="shared" si="1"/>
        <v>4436676</v>
      </c>
      <c r="N9" s="100">
        <f t="shared" si="1"/>
        <v>6168904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12519182</v>
      </c>
      <c r="X9" s="100">
        <f t="shared" si="1"/>
        <v>8212620</v>
      </c>
      <c r="Y9" s="100">
        <f t="shared" si="1"/>
        <v>4306562</v>
      </c>
      <c r="Z9" s="137">
        <f>+IF(X9&lt;&gt;0,+(Y9/X9)*100,0)</f>
        <v>52.438344888720046</v>
      </c>
      <c r="AA9" s="153">
        <f>SUM(AA10:AA14)</f>
        <v>21058520</v>
      </c>
    </row>
    <row r="10" spans="1:27" ht="13.5">
      <c r="A10" s="138" t="s">
        <v>79</v>
      </c>
      <c r="B10" s="136"/>
      <c r="C10" s="155">
        <v>2557893</v>
      </c>
      <c r="D10" s="155"/>
      <c r="E10" s="156">
        <v>3044200</v>
      </c>
      <c r="F10" s="60">
        <v>3044200</v>
      </c>
      <c r="G10" s="60">
        <v>276803</v>
      </c>
      <c r="H10" s="60">
        <v>264035</v>
      </c>
      <c r="I10" s="60">
        <v>275798</v>
      </c>
      <c r="J10" s="60">
        <v>816636</v>
      </c>
      <c r="K10" s="60">
        <v>300092</v>
      </c>
      <c r="L10" s="60">
        <v>545512</v>
      </c>
      <c r="M10" s="60">
        <v>169878</v>
      </c>
      <c r="N10" s="60">
        <v>1015482</v>
      </c>
      <c r="O10" s="60"/>
      <c r="P10" s="60"/>
      <c r="Q10" s="60"/>
      <c r="R10" s="60"/>
      <c r="S10" s="60"/>
      <c r="T10" s="60"/>
      <c r="U10" s="60"/>
      <c r="V10" s="60"/>
      <c r="W10" s="60">
        <v>1832118</v>
      </c>
      <c r="X10" s="60">
        <v>1187160</v>
      </c>
      <c r="Y10" s="60">
        <v>644958</v>
      </c>
      <c r="Z10" s="140">
        <v>54.33</v>
      </c>
      <c r="AA10" s="155">
        <v>3044200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6084017</v>
      </c>
      <c r="D12" s="155"/>
      <c r="E12" s="156">
        <v>10298000</v>
      </c>
      <c r="F12" s="60">
        <v>10298000</v>
      </c>
      <c r="G12" s="60">
        <v>2248073</v>
      </c>
      <c r="H12" s="60">
        <v>321606</v>
      </c>
      <c r="I12" s="60">
        <v>186190</v>
      </c>
      <c r="J12" s="60">
        <v>2755869</v>
      </c>
      <c r="K12" s="60">
        <v>292388</v>
      </c>
      <c r="L12" s="60">
        <v>230409</v>
      </c>
      <c r="M12" s="60">
        <v>2231289</v>
      </c>
      <c r="N12" s="60">
        <v>2754086</v>
      </c>
      <c r="O12" s="60"/>
      <c r="P12" s="60"/>
      <c r="Q12" s="60"/>
      <c r="R12" s="60"/>
      <c r="S12" s="60"/>
      <c r="T12" s="60"/>
      <c r="U12" s="60"/>
      <c r="V12" s="60"/>
      <c r="W12" s="60">
        <v>5509955</v>
      </c>
      <c r="X12" s="60">
        <v>4016220</v>
      </c>
      <c r="Y12" s="60">
        <v>1493735</v>
      </c>
      <c r="Z12" s="140">
        <v>37.19</v>
      </c>
      <c r="AA12" s="155">
        <v>10298000</v>
      </c>
    </row>
    <row r="13" spans="1:27" ht="13.5">
      <c r="A13" s="138" t="s">
        <v>82</v>
      </c>
      <c r="B13" s="136"/>
      <c r="C13" s="155">
        <v>1760964</v>
      </c>
      <c r="D13" s="155"/>
      <c r="E13" s="156">
        <v>1777120</v>
      </c>
      <c r="F13" s="60">
        <v>1777120</v>
      </c>
      <c r="G13" s="60">
        <v>175531</v>
      </c>
      <c r="H13" s="60">
        <v>179240</v>
      </c>
      <c r="I13" s="60">
        <v>177155</v>
      </c>
      <c r="J13" s="60">
        <v>531926</v>
      </c>
      <c r="K13" s="60">
        <v>169204</v>
      </c>
      <c r="L13" s="60">
        <v>168545</v>
      </c>
      <c r="M13" s="60">
        <v>162830</v>
      </c>
      <c r="N13" s="60">
        <v>500579</v>
      </c>
      <c r="O13" s="60"/>
      <c r="P13" s="60"/>
      <c r="Q13" s="60"/>
      <c r="R13" s="60"/>
      <c r="S13" s="60"/>
      <c r="T13" s="60"/>
      <c r="U13" s="60"/>
      <c r="V13" s="60"/>
      <c r="W13" s="60">
        <v>1032505</v>
      </c>
      <c r="X13" s="60">
        <v>693030</v>
      </c>
      <c r="Y13" s="60">
        <v>339475</v>
      </c>
      <c r="Z13" s="140">
        <v>48.98</v>
      </c>
      <c r="AA13" s="155">
        <v>1777120</v>
      </c>
    </row>
    <row r="14" spans="1:27" ht="13.5">
      <c r="A14" s="138" t="s">
        <v>83</v>
      </c>
      <c r="B14" s="136"/>
      <c r="C14" s="157">
        <v>5056982</v>
      </c>
      <c r="D14" s="157"/>
      <c r="E14" s="158">
        <v>5939200</v>
      </c>
      <c r="F14" s="159">
        <v>5939200</v>
      </c>
      <c r="G14" s="159">
        <v>2225626</v>
      </c>
      <c r="H14" s="159">
        <v>11995</v>
      </c>
      <c r="I14" s="159">
        <v>8226</v>
      </c>
      <c r="J14" s="159">
        <v>2245847</v>
      </c>
      <c r="K14" s="159">
        <v>13422</v>
      </c>
      <c r="L14" s="159">
        <v>12656</v>
      </c>
      <c r="M14" s="159">
        <v>1872679</v>
      </c>
      <c r="N14" s="159">
        <v>1898757</v>
      </c>
      <c r="O14" s="159"/>
      <c r="P14" s="159"/>
      <c r="Q14" s="159"/>
      <c r="R14" s="159"/>
      <c r="S14" s="159"/>
      <c r="T14" s="159"/>
      <c r="U14" s="159"/>
      <c r="V14" s="159"/>
      <c r="W14" s="159">
        <v>4144604</v>
      </c>
      <c r="X14" s="159">
        <v>2316210</v>
      </c>
      <c r="Y14" s="159">
        <v>1828394</v>
      </c>
      <c r="Z14" s="141">
        <v>78.94</v>
      </c>
      <c r="AA14" s="157">
        <v>5939200</v>
      </c>
    </row>
    <row r="15" spans="1:27" ht="13.5">
      <c r="A15" s="135" t="s">
        <v>84</v>
      </c>
      <c r="B15" s="142"/>
      <c r="C15" s="153">
        <f aca="true" t="shared" si="2" ref="C15:Y15">SUM(C16:C18)</f>
        <v>96332044</v>
      </c>
      <c r="D15" s="153">
        <f>SUM(D16:D18)</f>
        <v>0</v>
      </c>
      <c r="E15" s="154">
        <f t="shared" si="2"/>
        <v>75094000</v>
      </c>
      <c r="F15" s="100">
        <f t="shared" si="2"/>
        <v>87094000</v>
      </c>
      <c r="G15" s="100">
        <f t="shared" si="2"/>
        <v>10449879</v>
      </c>
      <c r="H15" s="100">
        <f t="shared" si="2"/>
        <v>7565474</v>
      </c>
      <c r="I15" s="100">
        <f t="shared" si="2"/>
        <v>12007110</v>
      </c>
      <c r="J15" s="100">
        <f t="shared" si="2"/>
        <v>30022463</v>
      </c>
      <c r="K15" s="100">
        <f t="shared" si="2"/>
        <v>6035171</v>
      </c>
      <c r="L15" s="100">
        <f t="shared" si="2"/>
        <v>6934392</v>
      </c>
      <c r="M15" s="100">
        <f t="shared" si="2"/>
        <v>12010214</v>
      </c>
      <c r="N15" s="100">
        <f t="shared" si="2"/>
        <v>24979777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55002240</v>
      </c>
      <c r="X15" s="100">
        <f t="shared" si="2"/>
        <v>29286660</v>
      </c>
      <c r="Y15" s="100">
        <f t="shared" si="2"/>
        <v>25715580</v>
      </c>
      <c r="Z15" s="137">
        <f>+IF(X15&lt;&gt;0,+(Y15/X15)*100,0)</f>
        <v>87.80646205473755</v>
      </c>
      <c r="AA15" s="153">
        <f>SUM(AA16:AA18)</f>
        <v>87094000</v>
      </c>
    </row>
    <row r="16" spans="1:27" ht="13.5">
      <c r="A16" s="138" t="s">
        <v>85</v>
      </c>
      <c r="B16" s="136"/>
      <c r="C16" s="155">
        <v>27000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96305044</v>
      </c>
      <c r="D17" s="155"/>
      <c r="E17" s="156">
        <v>75094000</v>
      </c>
      <c r="F17" s="60">
        <v>87094000</v>
      </c>
      <c r="G17" s="60">
        <v>10449879</v>
      </c>
      <c r="H17" s="60">
        <v>7565474</v>
      </c>
      <c r="I17" s="60">
        <v>12007110</v>
      </c>
      <c r="J17" s="60">
        <v>30022463</v>
      </c>
      <c r="K17" s="60">
        <v>6035171</v>
      </c>
      <c r="L17" s="60">
        <v>6934392</v>
      </c>
      <c r="M17" s="60">
        <v>12010214</v>
      </c>
      <c r="N17" s="60">
        <v>24979777</v>
      </c>
      <c r="O17" s="60"/>
      <c r="P17" s="60"/>
      <c r="Q17" s="60"/>
      <c r="R17" s="60"/>
      <c r="S17" s="60"/>
      <c r="T17" s="60"/>
      <c r="U17" s="60"/>
      <c r="V17" s="60"/>
      <c r="W17" s="60">
        <v>55002240</v>
      </c>
      <c r="X17" s="60">
        <v>29286660</v>
      </c>
      <c r="Y17" s="60">
        <v>25715580</v>
      </c>
      <c r="Z17" s="140">
        <v>87.81</v>
      </c>
      <c r="AA17" s="155">
        <v>87094000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105235925</v>
      </c>
      <c r="D19" s="153">
        <f>SUM(D20:D23)</f>
        <v>0</v>
      </c>
      <c r="E19" s="154">
        <f t="shared" si="3"/>
        <v>139155650</v>
      </c>
      <c r="F19" s="100">
        <f t="shared" si="3"/>
        <v>139155650</v>
      </c>
      <c r="G19" s="100">
        <f t="shared" si="3"/>
        <v>4215230</v>
      </c>
      <c r="H19" s="100">
        <f t="shared" si="3"/>
        <v>7266864</v>
      </c>
      <c r="I19" s="100">
        <f t="shared" si="3"/>
        <v>6930769</v>
      </c>
      <c r="J19" s="100">
        <f t="shared" si="3"/>
        <v>18412863</v>
      </c>
      <c r="K19" s="100">
        <f t="shared" si="3"/>
        <v>11595940</v>
      </c>
      <c r="L19" s="100">
        <f t="shared" si="3"/>
        <v>9048886</v>
      </c>
      <c r="M19" s="100">
        <f t="shared" si="3"/>
        <v>9701028</v>
      </c>
      <c r="N19" s="100">
        <f t="shared" si="3"/>
        <v>30345854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48758717</v>
      </c>
      <c r="X19" s="100">
        <f t="shared" si="3"/>
        <v>54270840</v>
      </c>
      <c r="Y19" s="100">
        <f t="shared" si="3"/>
        <v>-5512123</v>
      </c>
      <c r="Z19" s="137">
        <f>+IF(X19&lt;&gt;0,+(Y19/X19)*100,0)</f>
        <v>-10.156693723553937</v>
      </c>
      <c r="AA19" s="153">
        <f>SUM(AA20:AA23)</f>
        <v>139155650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105235925</v>
      </c>
      <c r="D21" s="155"/>
      <c r="E21" s="156">
        <v>139155650</v>
      </c>
      <c r="F21" s="60">
        <v>139155650</v>
      </c>
      <c r="G21" s="60">
        <v>4215230</v>
      </c>
      <c r="H21" s="60">
        <v>7266864</v>
      </c>
      <c r="I21" s="60">
        <v>6930769</v>
      </c>
      <c r="J21" s="60">
        <v>18412863</v>
      </c>
      <c r="K21" s="60">
        <v>11595940</v>
      </c>
      <c r="L21" s="60">
        <v>9048886</v>
      </c>
      <c r="M21" s="60">
        <v>9701028</v>
      </c>
      <c r="N21" s="60">
        <v>30345854</v>
      </c>
      <c r="O21" s="60"/>
      <c r="P21" s="60"/>
      <c r="Q21" s="60"/>
      <c r="R21" s="60"/>
      <c r="S21" s="60"/>
      <c r="T21" s="60"/>
      <c r="U21" s="60"/>
      <c r="V21" s="60"/>
      <c r="W21" s="60">
        <v>48758717</v>
      </c>
      <c r="X21" s="60">
        <v>54270840</v>
      </c>
      <c r="Y21" s="60">
        <v>-5512123</v>
      </c>
      <c r="Z21" s="140">
        <v>-10.16</v>
      </c>
      <c r="AA21" s="155">
        <v>139155650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309182502</v>
      </c>
      <c r="D25" s="168">
        <f>+D5+D9+D15+D19+D24</f>
        <v>0</v>
      </c>
      <c r="E25" s="169">
        <f t="shared" si="4"/>
        <v>315774070</v>
      </c>
      <c r="F25" s="73">
        <f t="shared" si="4"/>
        <v>326788910</v>
      </c>
      <c r="G25" s="73">
        <f t="shared" si="4"/>
        <v>45727368</v>
      </c>
      <c r="H25" s="73">
        <f t="shared" si="4"/>
        <v>16018065</v>
      </c>
      <c r="I25" s="73">
        <f t="shared" si="4"/>
        <v>20148850</v>
      </c>
      <c r="J25" s="73">
        <f t="shared" si="4"/>
        <v>81894283</v>
      </c>
      <c r="K25" s="73">
        <f t="shared" si="4"/>
        <v>18950267</v>
      </c>
      <c r="L25" s="73">
        <f t="shared" si="4"/>
        <v>17352076</v>
      </c>
      <c r="M25" s="73">
        <f t="shared" si="4"/>
        <v>48565155</v>
      </c>
      <c r="N25" s="73">
        <f t="shared" si="4"/>
        <v>84867498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166761781</v>
      </c>
      <c r="X25" s="73">
        <f t="shared" si="4"/>
        <v>123151860</v>
      </c>
      <c r="Y25" s="73">
        <f t="shared" si="4"/>
        <v>43609921</v>
      </c>
      <c r="Z25" s="170">
        <f>+IF(X25&lt;&gt;0,+(Y25/X25)*100,0)</f>
        <v>35.41150007803374</v>
      </c>
      <c r="AA25" s="168">
        <f>+AA5+AA9+AA15+AA19+AA24</f>
        <v>326788910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42027076</v>
      </c>
      <c r="D28" s="153">
        <f>SUM(D29:D31)</f>
        <v>0</v>
      </c>
      <c r="E28" s="154">
        <f t="shared" si="5"/>
        <v>38698160</v>
      </c>
      <c r="F28" s="100">
        <f t="shared" si="5"/>
        <v>35546910</v>
      </c>
      <c r="G28" s="100">
        <f t="shared" si="5"/>
        <v>2224948</v>
      </c>
      <c r="H28" s="100">
        <f t="shared" si="5"/>
        <v>2740838</v>
      </c>
      <c r="I28" s="100">
        <f t="shared" si="5"/>
        <v>2304626</v>
      </c>
      <c r="J28" s="100">
        <f t="shared" si="5"/>
        <v>7270412</v>
      </c>
      <c r="K28" s="100">
        <f t="shared" si="5"/>
        <v>2462839</v>
      </c>
      <c r="L28" s="100">
        <f t="shared" si="5"/>
        <v>2480605</v>
      </c>
      <c r="M28" s="100">
        <f t="shared" si="5"/>
        <v>2452412</v>
      </c>
      <c r="N28" s="100">
        <f t="shared" si="5"/>
        <v>7395856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14666268</v>
      </c>
      <c r="X28" s="100">
        <f t="shared" si="5"/>
        <v>15092220</v>
      </c>
      <c r="Y28" s="100">
        <f t="shared" si="5"/>
        <v>-425952</v>
      </c>
      <c r="Z28" s="137">
        <f>+IF(X28&lt;&gt;0,+(Y28/X28)*100,0)</f>
        <v>-2.822328325455102</v>
      </c>
      <c r="AA28" s="153">
        <f>SUM(AA29:AA31)</f>
        <v>35546910</v>
      </c>
    </row>
    <row r="29" spans="1:27" ht="13.5">
      <c r="A29" s="138" t="s">
        <v>75</v>
      </c>
      <c r="B29" s="136"/>
      <c r="C29" s="155">
        <v>15524504</v>
      </c>
      <c r="D29" s="155"/>
      <c r="E29" s="156">
        <v>15488040</v>
      </c>
      <c r="F29" s="60">
        <v>17257490</v>
      </c>
      <c r="G29" s="60">
        <v>933022</v>
      </c>
      <c r="H29" s="60">
        <v>1476922</v>
      </c>
      <c r="I29" s="60">
        <v>1122346</v>
      </c>
      <c r="J29" s="60">
        <v>3532290</v>
      </c>
      <c r="K29" s="60">
        <v>905700</v>
      </c>
      <c r="L29" s="60">
        <v>1015463</v>
      </c>
      <c r="M29" s="60">
        <v>1198456</v>
      </c>
      <c r="N29" s="60">
        <v>3119619</v>
      </c>
      <c r="O29" s="60"/>
      <c r="P29" s="60"/>
      <c r="Q29" s="60"/>
      <c r="R29" s="60"/>
      <c r="S29" s="60"/>
      <c r="T29" s="60"/>
      <c r="U29" s="60"/>
      <c r="V29" s="60"/>
      <c r="W29" s="60">
        <v>6651909</v>
      </c>
      <c r="X29" s="60">
        <v>6040320</v>
      </c>
      <c r="Y29" s="60">
        <v>611589</v>
      </c>
      <c r="Z29" s="140">
        <v>10.13</v>
      </c>
      <c r="AA29" s="155">
        <v>17257490</v>
      </c>
    </row>
    <row r="30" spans="1:27" ht="13.5">
      <c r="A30" s="138" t="s">
        <v>76</v>
      </c>
      <c r="B30" s="136"/>
      <c r="C30" s="157">
        <v>18013839</v>
      </c>
      <c r="D30" s="157"/>
      <c r="E30" s="158">
        <v>14793320</v>
      </c>
      <c r="F30" s="159">
        <v>9191090</v>
      </c>
      <c r="G30" s="159">
        <v>611350</v>
      </c>
      <c r="H30" s="159">
        <v>430551</v>
      </c>
      <c r="I30" s="159">
        <v>501371</v>
      </c>
      <c r="J30" s="159">
        <v>1543272</v>
      </c>
      <c r="K30" s="159">
        <v>617441</v>
      </c>
      <c r="L30" s="159">
        <v>685105</v>
      </c>
      <c r="M30" s="159">
        <v>481461</v>
      </c>
      <c r="N30" s="159">
        <v>1784007</v>
      </c>
      <c r="O30" s="159"/>
      <c r="P30" s="159"/>
      <c r="Q30" s="159"/>
      <c r="R30" s="159"/>
      <c r="S30" s="159"/>
      <c r="T30" s="159"/>
      <c r="U30" s="159"/>
      <c r="V30" s="159"/>
      <c r="W30" s="159">
        <v>3327279</v>
      </c>
      <c r="X30" s="159">
        <v>5769270</v>
      </c>
      <c r="Y30" s="159">
        <v>-2441991</v>
      </c>
      <c r="Z30" s="141">
        <v>-42.33</v>
      </c>
      <c r="AA30" s="157">
        <v>9191090</v>
      </c>
    </row>
    <row r="31" spans="1:27" ht="13.5">
      <c r="A31" s="138" t="s">
        <v>77</v>
      </c>
      <c r="B31" s="136"/>
      <c r="C31" s="155">
        <v>8488733</v>
      </c>
      <c r="D31" s="155"/>
      <c r="E31" s="156">
        <v>8416800</v>
      </c>
      <c r="F31" s="60">
        <v>9098330</v>
      </c>
      <c r="G31" s="60">
        <v>680576</v>
      </c>
      <c r="H31" s="60">
        <v>833365</v>
      </c>
      <c r="I31" s="60">
        <v>680909</v>
      </c>
      <c r="J31" s="60">
        <v>2194850</v>
      </c>
      <c r="K31" s="60">
        <v>939698</v>
      </c>
      <c r="L31" s="60">
        <v>780037</v>
      </c>
      <c r="M31" s="60">
        <v>772495</v>
      </c>
      <c r="N31" s="60">
        <v>2492230</v>
      </c>
      <c r="O31" s="60"/>
      <c r="P31" s="60"/>
      <c r="Q31" s="60"/>
      <c r="R31" s="60"/>
      <c r="S31" s="60"/>
      <c r="T31" s="60"/>
      <c r="U31" s="60"/>
      <c r="V31" s="60"/>
      <c r="W31" s="60">
        <v>4687080</v>
      </c>
      <c r="X31" s="60">
        <v>3282630</v>
      </c>
      <c r="Y31" s="60">
        <v>1404450</v>
      </c>
      <c r="Z31" s="140">
        <v>42.78</v>
      </c>
      <c r="AA31" s="155">
        <v>9098330</v>
      </c>
    </row>
    <row r="32" spans="1:27" ht="13.5">
      <c r="A32" s="135" t="s">
        <v>78</v>
      </c>
      <c r="B32" s="136"/>
      <c r="C32" s="153">
        <f aca="true" t="shared" si="6" ref="C32:Y32">SUM(C33:C37)</f>
        <v>47384837</v>
      </c>
      <c r="D32" s="153">
        <f>SUM(D33:D37)</f>
        <v>0</v>
      </c>
      <c r="E32" s="154">
        <f t="shared" si="6"/>
        <v>55865050</v>
      </c>
      <c r="F32" s="100">
        <f t="shared" si="6"/>
        <v>57638810</v>
      </c>
      <c r="G32" s="100">
        <f t="shared" si="6"/>
        <v>3978203</v>
      </c>
      <c r="H32" s="100">
        <f t="shared" si="6"/>
        <v>4015964</v>
      </c>
      <c r="I32" s="100">
        <f t="shared" si="6"/>
        <v>3995651</v>
      </c>
      <c r="J32" s="100">
        <f t="shared" si="6"/>
        <v>11989818</v>
      </c>
      <c r="K32" s="100">
        <f t="shared" si="6"/>
        <v>4040799</v>
      </c>
      <c r="L32" s="100">
        <f t="shared" si="6"/>
        <v>4764864</v>
      </c>
      <c r="M32" s="100">
        <f t="shared" si="6"/>
        <v>5193844</v>
      </c>
      <c r="N32" s="100">
        <f t="shared" si="6"/>
        <v>13999507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25989325</v>
      </c>
      <c r="X32" s="100">
        <f t="shared" si="6"/>
        <v>21787350</v>
      </c>
      <c r="Y32" s="100">
        <f t="shared" si="6"/>
        <v>4201975</v>
      </c>
      <c r="Z32" s="137">
        <f>+IF(X32&lt;&gt;0,+(Y32/X32)*100,0)</f>
        <v>19.286306044562558</v>
      </c>
      <c r="AA32" s="153">
        <f>SUM(AA33:AA37)</f>
        <v>57638810</v>
      </c>
    </row>
    <row r="33" spans="1:27" ht="13.5">
      <c r="A33" s="138" t="s">
        <v>79</v>
      </c>
      <c r="B33" s="136"/>
      <c r="C33" s="155">
        <v>3779352</v>
      </c>
      <c r="D33" s="155"/>
      <c r="E33" s="156">
        <v>3910190</v>
      </c>
      <c r="F33" s="60">
        <v>4251240</v>
      </c>
      <c r="G33" s="60">
        <v>298083</v>
      </c>
      <c r="H33" s="60">
        <v>400581</v>
      </c>
      <c r="I33" s="60">
        <v>280419</v>
      </c>
      <c r="J33" s="60">
        <v>979083</v>
      </c>
      <c r="K33" s="60">
        <v>349605</v>
      </c>
      <c r="L33" s="60">
        <v>306830</v>
      </c>
      <c r="M33" s="60">
        <v>412033</v>
      </c>
      <c r="N33" s="60">
        <v>1068468</v>
      </c>
      <c r="O33" s="60"/>
      <c r="P33" s="60"/>
      <c r="Q33" s="60"/>
      <c r="R33" s="60"/>
      <c r="S33" s="60"/>
      <c r="T33" s="60"/>
      <c r="U33" s="60"/>
      <c r="V33" s="60"/>
      <c r="W33" s="60">
        <v>2047551</v>
      </c>
      <c r="X33" s="60">
        <v>1524900</v>
      </c>
      <c r="Y33" s="60">
        <v>522651</v>
      </c>
      <c r="Z33" s="140">
        <v>34.27</v>
      </c>
      <c r="AA33" s="155">
        <v>4251240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27123516</v>
      </c>
      <c r="D35" s="155"/>
      <c r="E35" s="156">
        <v>34422640</v>
      </c>
      <c r="F35" s="60">
        <v>35516940</v>
      </c>
      <c r="G35" s="60">
        <v>2109989</v>
      </c>
      <c r="H35" s="60">
        <v>2391430</v>
      </c>
      <c r="I35" s="60">
        <v>2322556</v>
      </c>
      <c r="J35" s="60">
        <v>6823975</v>
      </c>
      <c r="K35" s="60">
        <v>2244136</v>
      </c>
      <c r="L35" s="60">
        <v>2733524</v>
      </c>
      <c r="M35" s="60">
        <v>2999555</v>
      </c>
      <c r="N35" s="60">
        <v>7977215</v>
      </c>
      <c r="O35" s="60"/>
      <c r="P35" s="60"/>
      <c r="Q35" s="60"/>
      <c r="R35" s="60"/>
      <c r="S35" s="60"/>
      <c r="T35" s="60"/>
      <c r="U35" s="60"/>
      <c r="V35" s="60"/>
      <c r="W35" s="60">
        <v>14801190</v>
      </c>
      <c r="X35" s="60">
        <v>13424970</v>
      </c>
      <c r="Y35" s="60">
        <v>1376220</v>
      </c>
      <c r="Z35" s="140">
        <v>10.25</v>
      </c>
      <c r="AA35" s="155">
        <v>35516940</v>
      </c>
    </row>
    <row r="36" spans="1:27" ht="13.5">
      <c r="A36" s="138" t="s">
        <v>82</v>
      </c>
      <c r="B36" s="136"/>
      <c r="C36" s="155">
        <v>527887</v>
      </c>
      <c r="D36" s="155"/>
      <c r="E36" s="156">
        <v>985020</v>
      </c>
      <c r="F36" s="60">
        <v>1024680</v>
      </c>
      <c r="G36" s="60">
        <v>114849</v>
      </c>
      <c r="H36" s="60">
        <v>57374</v>
      </c>
      <c r="I36" s="60">
        <v>72109</v>
      </c>
      <c r="J36" s="60">
        <v>244332</v>
      </c>
      <c r="K36" s="60">
        <v>78844</v>
      </c>
      <c r="L36" s="60">
        <v>82033</v>
      </c>
      <c r="M36" s="60">
        <v>68475</v>
      </c>
      <c r="N36" s="60">
        <v>229352</v>
      </c>
      <c r="O36" s="60"/>
      <c r="P36" s="60"/>
      <c r="Q36" s="60"/>
      <c r="R36" s="60"/>
      <c r="S36" s="60"/>
      <c r="T36" s="60"/>
      <c r="U36" s="60"/>
      <c r="V36" s="60"/>
      <c r="W36" s="60">
        <v>473684</v>
      </c>
      <c r="X36" s="60">
        <v>384150</v>
      </c>
      <c r="Y36" s="60">
        <v>89534</v>
      </c>
      <c r="Z36" s="140">
        <v>23.31</v>
      </c>
      <c r="AA36" s="155">
        <v>1024680</v>
      </c>
    </row>
    <row r="37" spans="1:27" ht="13.5">
      <c r="A37" s="138" t="s">
        <v>83</v>
      </c>
      <c r="B37" s="136"/>
      <c r="C37" s="157">
        <v>15954082</v>
      </c>
      <c r="D37" s="157"/>
      <c r="E37" s="158">
        <v>16547200</v>
      </c>
      <c r="F37" s="159">
        <v>16845950</v>
      </c>
      <c r="G37" s="159">
        <v>1455282</v>
      </c>
      <c r="H37" s="159">
        <v>1166579</v>
      </c>
      <c r="I37" s="159">
        <v>1320567</v>
      </c>
      <c r="J37" s="159">
        <v>3942428</v>
      </c>
      <c r="K37" s="159">
        <v>1368214</v>
      </c>
      <c r="L37" s="159">
        <v>1642477</v>
      </c>
      <c r="M37" s="159">
        <v>1713781</v>
      </c>
      <c r="N37" s="159">
        <v>4724472</v>
      </c>
      <c r="O37" s="159"/>
      <c r="P37" s="159"/>
      <c r="Q37" s="159"/>
      <c r="R37" s="159"/>
      <c r="S37" s="159"/>
      <c r="T37" s="159"/>
      <c r="U37" s="159"/>
      <c r="V37" s="159"/>
      <c r="W37" s="159">
        <v>8666900</v>
      </c>
      <c r="X37" s="159">
        <v>6453330</v>
      </c>
      <c r="Y37" s="159">
        <v>2213570</v>
      </c>
      <c r="Z37" s="141">
        <v>34.3</v>
      </c>
      <c r="AA37" s="157">
        <v>16845950</v>
      </c>
    </row>
    <row r="38" spans="1:27" ht="13.5">
      <c r="A38" s="135" t="s">
        <v>84</v>
      </c>
      <c r="B38" s="142"/>
      <c r="C38" s="153">
        <f aca="true" t="shared" si="7" ref="C38:Y38">SUM(C39:C41)</f>
        <v>94528124</v>
      </c>
      <c r="D38" s="153">
        <f>SUM(D39:D41)</f>
        <v>0</v>
      </c>
      <c r="E38" s="154">
        <f t="shared" si="7"/>
        <v>78298060</v>
      </c>
      <c r="F38" s="100">
        <f t="shared" si="7"/>
        <v>90574860</v>
      </c>
      <c r="G38" s="100">
        <f t="shared" si="7"/>
        <v>7095141</v>
      </c>
      <c r="H38" s="100">
        <f t="shared" si="7"/>
        <v>6414788</v>
      </c>
      <c r="I38" s="100">
        <f t="shared" si="7"/>
        <v>6660142</v>
      </c>
      <c r="J38" s="100">
        <f t="shared" si="7"/>
        <v>20170071</v>
      </c>
      <c r="K38" s="100">
        <f t="shared" si="7"/>
        <v>13598473</v>
      </c>
      <c r="L38" s="100">
        <f t="shared" si="7"/>
        <v>10705315</v>
      </c>
      <c r="M38" s="100">
        <f t="shared" si="7"/>
        <v>11339555</v>
      </c>
      <c r="N38" s="100">
        <f t="shared" si="7"/>
        <v>35643343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55813414</v>
      </c>
      <c r="X38" s="100">
        <f t="shared" si="7"/>
        <v>30536220</v>
      </c>
      <c r="Y38" s="100">
        <f t="shared" si="7"/>
        <v>25277194</v>
      </c>
      <c r="Z38" s="137">
        <f>+IF(X38&lt;&gt;0,+(Y38/X38)*100,0)</f>
        <v>82.77774393818227</v>
      </c>
      <c r="AA38" s="153">
        <f>SUM(AA39:AA41)</f>
        <v>90574860</v>
      </c>
    </row>
    <row r="39" spans="1:27" ht="13.5">
      <c r="A39" s="138" t="s">
        <v>85</v>
      </c>
      <c r="B39" s="136"/>
      <c r="C39" s="155">
        <v>2632450</v>
      </c>
      <c r="D39" s="155"/>
      <c r="E39" s="156">
        <v>3204060</v>
      </c>
      <c r="F39" s="60">
        <v>3480860</v>
      </c>
      <c r="G39" s="60">
        <v>401264</v>
      </c>
      <c r="H39" s="60">
        <v>192222</v>
      </c>
      <c r="I39" s="60">
        <v>191459</v>
      </c>
      <c r="J39" s="60">
        <v>784945</v>
      </c>
      <c r="K39" s="60">
        <v>212953</v>
      </c>
      <c r="L39" s="60">
        <v>274397</v>
      </c>
      <c r="M39" s="60">
        <v>263886</v>
      </c>
      <c r="N39" s="60">
        <v>751236</v>
      </c>
      <c r="O39" s="60"/>
      <c r="P39" s="60"/>
      <c r="Q39" s="60"/>
      <c r="R39" s="60"/>
      <c r="S39" s="60"/>
      <c r="T39" s="60"/>
      <c r="U39" s="60"/>
      <c r="V39" s="60"/>
      <c r="W39" s="60">
        <v>1536181</v>
      </c>
      <c r="X39" s="60">
        <v>1249560</v>
      </c>
      <c r="Y39" s="60">
        <v>286621</v>
      </c>
      <c r="Z39" s="140">
        <v>22.94</v>
      </c>
      <c r="AA39" s="155">
        <v>3480860</v>
      </c>
    </row>
    <row r="40" spans="1:27" ht="13.5">
      <c r="A40" s="138" t="s">
        <v>86</v>
      </c>
      <c r="B40" s="136"/>
      <c r="C40" s="155">
        <v>91895674</v>
      </c>
      <c r="D40" s="155"/>
      <c r="E40" s="156">
        <v>75094000</v>
      </c>
      <c r="F40" s="60">
        <v>87094000</v>
      </c>
      <c r="G40" s="60">
        <v>6693877</v>
      </c>
      <c r="H40" s="60">
        <v>6222566</v>
      </c>
      <c r="I40" s="60">
        <v>6468683</v>
      </c>
      <c r="J40" s="60">
        <v>19385126</v>
      </c>
      <c r="K40" s="60">
        <v>13385520</v>
      </c>
      <c r="L40" s="60">
        <v>10430918</v>
      </c>
      <c r="M40" s="60">
        <v>11075669</v>
      </c>
      <c r="N40" s="60">
        <v>34892107</v>
      </c>
      <c r="O40" s="60"/>
      <c r="P40" s="60"/>
      <c r="Q40" s="60"/>
      <c r="R40" s="60"/>
      <c r="S40" s="60"/>
      <c r="T40" s="60"/>
      <c r="U40" s="60"/>
      <c r="V40" s="60"/>
      <c r="W40" s="60">
        <v>54277233</v>
      </c>
      <c r="X40" s="60">
        <v>29286660</v>
      </c>
      <c r="Y40" s="60">
        <v>24990573</v>
      </c>
      <c r="Z40" s="140">
        <v>85.33</v>
      </c>
      <c r="AA40" s="155">
        <v>87094000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83566854</v>
      </c>
      <c r="D42" s="153">
        <f>SUM(D43:D46)</f>
        <v>0</v>
      </c>
      <c r="E42" s="154">
        <f t="shared" si="8"/>
        <v>111811980</v>
      </c>
      <c r="F42" s="100">
        <f t="shared" si="8"/>
        <v>111927510</v>
      </c>
      <c r="G42" s="100">
        <f t="shared" si="8"/>
        <v>6338316</v>
      </c>
      <c r="H42" s="100">
        <f t="shared" si="8"/>
        <v>5461069</v>
      </c>
      <c r="I42" s="100">
        <f t="shared" si="8"/>
        <v>5877731</v>
      </c>
      <c r="J42" s="100">
        <f t="shared" si="8"/>
        <v>17677116</v>
      </c>
      <c r="K42" s="100">
        <f t="shared" si="8"/>
        <v>7165570</v>
      </c>
      <c r="L42" s="100">
        <f t="shared" si="8"/>
        <v>6448521</v>
      </c>
      <c r="M42" s="100">
        <f t="shared" si="8"/>
        <v>13374000</v>
      </c>
      <c r="N42" s="100">
        <f t="shared" si="8"/>
        <v>26988091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44665207</v>
      </c>
      <c r="X42" s="100">
        <f t="shared" si="8"/>
        <v>43606680</v>
      </c>
      <c r="Y42" s="100">
        <f t="shared" si="8"/>
        <v>1058527</v>
      </c>
      <c r="Z42" s="137">
        <f>+IF(X42&lt;&gt;0,+(Y42/X42)*100,0)</f>
        <v>2.4274423092975663</v>
      </c>
      <c r="AA42" s="153">
        <f>SUM(AA43:AA46)</f>
        <v>111927510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83566854</v>
      </c>
      <c r="D44" s="155"/>
      <c r="E44" s="156">
        <v>111811980</v>
      </c>
      <c r="F44" s="60">
        <v>111927510</v>
      </c>
      <c r="G44" s="60">
        <v>6338316</v>
      </c>
      <c r="H44" s="60">
        <v>5461069</v>
      </c>
      <c r="I44" s="60">
        <v>5877731</v>
      </c>
      <c r="J44" s="60">
        <v>17677116</v>
      </c>
      <c r="K44" s="60">
        <v>7165570</v>
      </c>
      <c r="L44" s="60">
        <v>6448521</v>
      </c>
      <c r="M44" s="60">
        <v>13374000</v>
      </c>
      <c r="N44" s="60">
        <v>26988091</v>
      </c>
      <c r="O44" s="60"/>
      <c r="P44" s="60"/>
      <c r="Q44" s="60"/>
      <c r="R44" s="60"/>
      <c r="S44" s="60"/>
      <c r="T44" s="60"/>
      <c r="U44" s="60"/>
      <c r="V44" s="60"/>
      <c r="W44" s="60">
        <v>44665207</v>
      </c>
      <c r="X44" s="60">
        <v>43606680</v>
      </c>
      <c r="Y44" s="60">
        <v>1058527</v>
      </c>
      <c r="Z44" s="140">
        <v>2.43</v>
      </c>
      <c r="AA44" s="155">
        <v>111927510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267506891</v>
      </c>
      <c r="D48" s="168">
        <f>+D28+D32+D38+D42+D47</f>
        <v>0</v>
      </c>
      <c r="E48" s="169">
        <f t="shared" si="9"/>
        <v>284673250</v>
      </c>
      <c r="F48" s="73">
        <f t="shared" si="9"/>
        <v>295688090</v>
      </c>
      <c r="G48" s="73">
        <f t="shared" si="9"/>
        <v>19636608</v>
      </c>
      <c r="H48" s="73">
        <f t="shared" si="9"/>
        <v>18632659</v>
      </c>
      <c r="I48" s="73">
        <f t="shared" si="9"/>
        <v>18838150</v>
      </c>
      <c r="J48" s="73">
        <f t="shared" si="9"/>
        <v>57107417</v>
      </c>
      <c r="K48" s="73">
        <f t="shared" si="9"/>
        <v>27267681</v>
      </c>
      <c r="L48" s="73">
        <f t="shared" si="9"/>
        <v>24399305</v>
      </c>
      <c r="M48" s="73">
        <f t="shared" si="9"/>
        <v>32359811</v>
      </c>
      <c r="N48" s="73">
        <f t="shared" si="9"/>
        <v>84026797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141134214</v>
      </c>
      <c r="X48" s="73">
        <f t="shared" si="9"/>
        <v>111022470</v>
      </c>
      <c r="Y48" s="73">
        <f t="shared" si="9"/>
        <v>30111744</v>
      </c>
      <c r="Z48" s="170">
        <f>+IF(X48&lt;&gt;0,+(Y48/X48)*100,0)</f>
        <v>27.12220688298504</v>
      </c>
      <c r="AA48" s="168">
        <f>+AA28+AA32+AA38+AA42+AA47</f>
        <v>295688090</v>
      </c>
    </row>
    <row r="49" spans="1:27" ht="13.5">
      <c r="A49" s="148" t="s">
        <v>49</v>
      </c>
      <c r="B49" s="149"/>
      <c r="C49" s="171">
        <f aca="true" t="shared" si="10" ref="C49:Y49">+C25-C48</f>
        <v>41675611</v>
      </c>
      <c r="D49" s="171">
        <f>+D25-D48</f>
        <v>0</v>
      </c>
      <c r="E49" s="172">
        <f t="shared" si="10"/>
        <v>31100820</v>
      </c>
      <c r="F49" s="173">
        <f t="shared" si="10"/>
        <v>31100820</v>
      </c>
      <c r="G49" s="173">
        <f t="shared" si="10"/>
        <v>26090760</v>
      </c>
      <c r="H49" s="173">
        <f t="shared" si="10"/>
        <v>-2614594</v>
      </c>
      <c r="I49" s="173">
        <f t="shared" si="10"/>
        <v>1310700</v>
      </c>
      <c r="J49" s="173">
        <f t="shared" si="10"/>
        <v>24786866</v>
      </c>
      <c r="K49" s="173">
        <f t="shared" si="10"/>
        <v>-8317414</v>
      </c>
      <c r="L49" s="173">
        <f t="shared" si="10"/>
        <v>-7047229</v>
      </c>
      <c r="M49" s="173">
        <f t="shared" si="10"/>
        <v>16205344</v>
      </c>
      <c r="N49" s="173">
        <f t="shared" si="10"/>
        <v>840701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25627567</v>
      </c>
      <c r="X49" s="173">
        <f>IF(F25=F48,0,X25-X48)</f>
        <v>12129390</v>
      </c>
      <c r="Y49" s="173">
        <f t="shared" si="10"/>
        <v>13498177</v>
      </c>
      <c r="Z49" s="174">
        <f>+IF(X49&lt;&gt;0,+(Y49/X49)*100,0)</f>
        <v>111.28487912417691</v>
      </c>
      <c r="AA49" s="171">
        <f>+AA25-AA48</f>
        <v>31100820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91865710</v>
      </c>
      <c r="D8" s="155">
        <v>0</v>
      </c>
      <c r="E8" s="156">
        <v>104278750</v>
      </c>
      <c r="F8" s="60">
        <v>104278750</v>
      </c>
      <c r="G8" s="60">
        <v>4213607</v>
      </c>
      <c r="H8" s="60">
        <v>7264705</v>
      </c>
      <c r="I8" s="60">
        <v>6897031</v>
      </c>
      <c r="J8" s="60">
        <v>18375343</v>
      </c>
      <c r="K8" s="60">
        <v>8075390</v>
      </c>
      <c r="L8" s="60">
        <v>9046895</v>
      </c>
      <c r="M8" s="60">
        <v>6089508</v>
      </c>
      <c r="N8" s="60">
        <v>23211793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41587136</v>
      </c>
      <c r="X8" s="60">
        <v>40668810</v>
      </c>
      <c r="Y8" s="60">
        <v>918326</v>
      </c>
      <c r="Z8" s="140">
        <v>2.26</v>
      </c>
      <c r="AA8" s="155">
        <v>104278750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764639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5173674</v>
      </c>
      <c r="D12" s="155">
        <v>0</v>
      </c>
      <c r="E12" s="156">
        <v>3044200</v>
      </c>
      <c r="F12" s="60">
        <v>3044200</v>
      </c>
      <c r="G12" s="60">
        <v>276803</v>
      </c>
      <c r="H12" s="60">
        <v>496195</v>
      </c>
      <c r="I12" s="60">
        <v>507961</v>
      </c>
      <c r="J12" s="60">
        <v>1280959</v>
      </c>
      <c r="K12" s="60">
        <v>530578</v>
      </c>
      <c r="L12" s="60">
        <v>780418</v>
      </c>
      <c r="M12" s="60">
        <v>400692</v>
      </c>
      <c r="N12" s="60">
        <v>1711688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2992647</v>
      </c>
      <c r="X12" s="60">
        <v>1187238</v>
      </c>
      <c r="Y12" s="60">
        <v>1805409</v>
      </c>
      <c r="Z12" s="140">
        <v>152.07</v>
      </c>
      <c r="AA12" s="155">
        <v>3044200</v>
      </c>
    </row>
    <row r="13" spans="1:27" ht="13.5">
      <c r="A13" s="181" t="s">
        <v>109</v>
      </c>
      <c r="B13" s="185"/>
      <c r="C13" s="155">
        <v>10024930</v>
      </c>
      <c r="D13" s="155">
        <v>0</v>
      </c>
      <c r="E13" s="156">
        <v>8250000</v>
      </c>
      <c r="F13" s="60">
        <v>8250000</v>
      </c>
      <c r="G13" s="60">
        <v>22399</v>
      </c>
      <c r="H13" s="60">
        <v>52535</v>
      </c>
      <c r="I13" s="60">
        <v>0</v>
      </c>
      <c r="J13" s="60">
        <v>74934</v>
      </c>
      <c r="K13" s="60">
        <v>375860</v>
      </c>
      <c r="L13" s="60">
        <v>155532</v>
      </c>
      <c r="M13" s="60">
        <v>148757</v>
      </c>
      <c r="N13" s="60">
        <v>680149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755083</v>
      </c>
      <c r="X13" s="60">
        <v>3217500</v>
      </c>
      <c r="Y13" s="60">
        <v>-2462417</v>
      </c>
      <c r="Z13" s="140">
        <v>-76.53</v>
      </c>
      <c r="AA13" s="155">
        <v>8250000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53400</v>
      </c>
      <c r="F14" s="60">
        <v>53400</v>
      </c>
      <c r="G14" s="60">
        <v>1623</v>
      </c>
      <c r="H14" s="60">
        <v>2661</v>
      </c>
      <c r="I14" s="60">
        <v>3234</v>
      </c>
      <c r="J14" s="60">
        <v>7518</v>
      </c>
      <c r="K14" s="60">
        <v>618</v>
      </c>
      <c r="L14" s="60">
        <v>1991</v>
      </c>
      <c r="M14" s="60">
        <v>5627</v>
      </c>
      <c r="N14" s="60">
        <v>8236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15754</v>
      </c>
      <c r="X14" s="60">
        <v>20826</v>
      </c>
      <c r="Y14" s="60">
        <v>-5072</v>
      </c>
      <c r="Z14" s="140">
        <v>-24.35</v>
      </c>
      <c r="AA14" s="155">
        <v>53400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74750</v>
      </c>
      <c r="D17" s="155">
        <v>0</v>
      </c>
      <c r="E17" s="156">
        <v>59200</v>
      </c>
      <c r="F17" s="60">
        <v>59200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23088</v>
      </c>
      <c r="Y17" s="60">
        <v>-23088</v>
      </c>
      <c r="Z17" s="140">
        <v>-100</v>
      </c>
      <c r="AA17" s="155">
        <v>59200</v>
      </c>
    </row>
    <row r="18" spans="1:27" ht="13.5">
      <c r="A18" s="183" t="s">
        <v>114</v>
      </c>
      <c r="B18" s="182"/>
      <c r="C18" s="155">
        <v>91895674</v>
      </c>
      <c r="D18" s="155">
        <v>0</v>
      </c>
      <c r="E18" s="156">
        <v>75094000</v>
      </c>
      <c r="F18" s="60">
        <v>87094000</v>
      </c>
      <c r="G18" s="60">
        <v>10449879</v>
      </c>
      <c r="H18" s="60">
        <v>7563000</v>
      </c>
      <c r="I18" s="60">
        <v>12000000</v>
      </c>
      <c r="J18" s="60">
        <v>30012879</v>
      </c>
      <c r="K18" s="60">
        <v>6022573</v>
      </c>
      <c r="L18" s="60">
        <v>11338404</v>
      </c>
      <c r="M18" s="60">
        <v>12000000</v>
      </c>
      <c r="N18" s="60">
        <v>29360977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59373856</v>
      </c>
      <c r="X18" s="60">
        <v>29286660</v>
      </c>
      <c r="Y18" s="60">
        <v>30087196</v>
      </c>
      <c r="Z18" s="140">
        <v>102.73</v>
      </c>
      <c r="AA18" s="155">
        <v>87094000</v>
      </c>
    </row>
    <row r="19" spans="1:27" ht="13.5">
      <c r="A19" s="181" t="s">
        <v>34</v>
      </c>
      <c r="B19" s="185"/>
      <c r="C19" s="155">
        <v>77567471</v>
      </c>
      <c r="D19" s="155">
        <v>0</v>
      </c>
      <c r="E19" s="156">
        <v>81632000</v>
      </c>
      <c r="F19" s="60">
        <v>80646840</v>
      </c>
      <c r="G19" s="60">
        <v>30422375</v>
      </c>
      <c r="H19" s="60">
        <v>48212</v>
      </c>
      <c r="I19" s="60">
        <v>186247</v>
      </c>
      <c r="J19" s="60">
        <v>30656834</v>
      </c>
      <c r="K19" s="60">
        <v>0</v>
      </c>
      <c r="L19" s="60">
        <v>55582</v>
      </c>
      <c r="M19" s="60">
        <v>25332124</v>
      </c>
      <c r="N19" s="60">
        <v>25387706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56044540</v>
      </c>
      <c r="X19" s="60">
        <v>54421334</v>
      </c>
      <c r="Y19" s="60">
        <v>1623206</v>
      </c>
      <c r="Z19" s="140">
        <v>2.98</v>
      </c>
      <c r="AA19" s="155">
        <v>80646840</v>
      </c>
    </row>
    <row r="20" spans="1:27" ht="13.5">
      <c r="A20" s="181" t="s">
        <v>35</v>
      </c>
      <c r="B20" s="185"/>
      <c r="C20" s="155">
        <v>21510993</v>
      </c>
      <c r="D20" s="155">
        <v>0</v>
      </c>
      <c r="E20" s="156">
        <v>9862520</v>
      </c>
      <c r="F20" s="54">
        <v>9862520</v>
      </c>
      <c r="G20" s="54">
        <v>340682</v>
      </c>
      <c r="H20" s="54">
        <v>590757</v>
      </c>
      <c r="I20" s="54">
        <v>554377</v>
      </c>
      <c r="J20" s="54">
        <v>1485816</v>
      </c>
      <c r="K20" s="54">
        <v>3945248</v>
      </c>
      <c r="L20" s="54">
        <v>-4026746</v>
      </c>
      <c r="M20" s="54">
        <v>992271</v>
      </c>
      <c r="N20" s="54">
        <v>910773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2396589</v>
      </c>
      <c r="X20" s="54">
        <v>3846570</v>
      </c>
      <c r="Y20" s="54">
        <v>-1449981</v>
      </c>
      <c r="Z20" s="184">
        <v>-37.7</v>
      </c>
      <c r="AA20" s="130">
        <v>9862520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298877841</v>
      </c>
      <c r="D22" s="188">
        <f>SUM(D5:D21)</f>
        <v>0</v>
      </c>
      <c r="E22" s="189">
        <f t="shared" si="0"/>
        <v>282274070</v>
      </c>
      <c r="F22" s="190">
        <f t="shared" si="0"/>
        <v>293288910</v>
      </c>
      <c r="G22" s="190">
        <f t="shared" si="0"/>
        <v>45727368</v>
      </c>
      <c r="H22" s="190">
        <f t="shared" si="0"/>
        <v>16018065</v>
      </c>
      <c r="I22" s="190">
        <f t="shared" si="0"/>
        <v>20148850</v>
      </c>
      <c r="J22" s="190">
        <f t="shared" si="0"/>
        <v>81894283</v>
      </c>
      <c r="K22" s="190">
        <f t="shared" si="0"/>
        <v>18950267</v>
      </c>
      <c r="L22" s="190">
        <f t="shared" si="0"/>
        <v>17352076</v>
      </c>
      <c r="M22" s="190">
        <f t="shared" si="0"/>
        <v>44968979</v>
      </c>
      <c r="N22" s="190">
        <f t="shared" si="0"/>
        <v>81271322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163165605</v>
      </c>
      <c r="X22" s="190">
        <f t="shared" si="0"/>
        <v>132672026</v>
      </c>
      <c r="Y22" s="190">
        <f t="shared" si="0"/>
        <v>30493579</v>
      </c>
      <c r="Z22" s="191">
        <f>+IF(X22&lt;&gt;0,+(Y22/X22)*100,0)</f>
        <v>22.984181307369198</v>
      </c>
      <c r="AA22" s="188">
        <f>SUM(AA5:AA21)</f>
        <v>293288910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117762956</v>
      </c>
      <c r="D25" s="155">
        <v>0</v>
      </c>
      <c r="E25" s="156">
        <v>85387340</v>
      </c>
      <c r="F25" s="60">
        <v>129792170</v>
      </c>
      <c r="G25" s="60">
        <v>6646526</v>
      </c>
      <c r="H25" s="60">
        <v>6382915</v>
      </c>
      <c r="I25" s="60">
        <v>6635547</v>
      </c>
      <c r="J25" s="60">
        <v>19664988</v>
      </c>
      <c r="K25" s="60">
        <v>9192461</v>
      </c>
      <c r="L25" s="60">
        <v>12175881</v>
      </c>
      <c r="M25" s="60">
        <v>21013041</v>
      </c>
      <c r="N25" s="60">
        <v>42381383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62046371</v>
      </c>
      <c r="X25" s="60">
        <v>33300930</v>
      </c>
      <c r="Y25" s="60">
        <v>28745441</v>
      </c>
      <c r="Z25" s="140">
        <v>86.32</v>
      </c>
      <c r="AA25" s="155">
        <v>129792170</v>
      </c>
    </row>
    <row r="26" spans="1:27" ht="13.5">
      <c r="A26" s="183" t="s">
        <v>38</v>
      </c>
      <c r="B26" s="182"/>
      <c r="C26" s="155">
        <v>4907601</v>
      </c>
      <c r="D26" s="155">
        <v>0</v>
      </c>
      <c r="E26" s="156">
        <v>4357670</v>
      </c>
      <c r="F26" s="60">
        <v>4928200</v>
      </c>
      <c r="G26" s="60">
        <v>319628</v>
      </c>
      <c r="H26" s="60">
        <v>310926</v>
      </c>
      <c r="I26" s="60">
        <v>316325</v>
      </c>
      <c r="J26" s="60">
        <v>946879</v>
      </c>
      <c r="K26" s="60">
        <v>311698</v>
      </c>
      <c r="L26" s="60">
        <v>327604</v>
      </c>
      <c r="M26" s="60">
        <v>598470</v>
      </c>
      <c r="N26" s="60">
        <v>1237772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2184651</v>
      </c>
      <c r="X26" s="60">
        <v>1699620</v>
      </c>
      <c r="Y26" s="60">
        <v>485031</v>
      </c>
      <c r="Z26" s="140">
        <v>28.54</v>
      </c>
      <c r="AA26" s="155">
        <v>4928200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12520890</v>
      </c>
      <c r="D28" s="155">
        <v>0</v>
      </c>
      <c r="E28" s="156">
        <v>16583820</v>
      </c>
      <c r="F28" s="60">
        <v>16583820</v>
      </c>
      <c r="G28" s="60">
        <v>0</v>
      </c>
      <c r="H28" s="60">
        <v>2209378</v>
      </c>
      <c r="I28" s="60">
        <v>1068194</v>
      </c>
      <c r="J28" s="60">
        <v>3277572</v>
      </c>
      <c r="K28" s="60">
        <v>1104311</v>
      </c>
      <c r="L28" s="60">
        <v>1067949</v>
      </c>
      <c r="M28" s="60">
        <v>0</v>
      </c>
      <c r="N28" s="60">
        <v>2172260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5449832</v>
      </c>
      <c r="X28" s="60">
        <v>6467760</v>
      </c>
      <c r="Y28" s="60">
        <v>-1017928</v>
      </c>
      <c r="Z28" s="140">
        <v>-15.74</v>
      </c>
      <c r="AA28" s="155">
        <v>16583820</v>
      </c>
    </row>
    <row r="29" spans="1:27" ht="13.5">
      <c r="A29" s="183" t="s">
        <v>40</v>
      </c>
      <c r="B29" s="182"/>
      <c r="C29" s="155">
        <v>11726379</v>
      </c>
      <c r="D29" s="155">
        <v>0</v>
      </c>
      <c r="E29" s="156">
        <v>11847010</v>
      </c>
      <c r="F29" s="60">
        <v>11847010</v>
      </c>
      <c r="G29" s="60">
        <v>258917</v>
      </c>
      <c r="H29" s="60">
        <v>0</v>
      </c>
      <c r="I29" s="60">
        <v>0</v>
      </c>
      <c r="J29" s="60">
        <v>258917</v>
      </c>
      <c r="K29" s="60">
        <v>0</v>
      </c>
      <c r="L29" s="60">
        <v>0</v>
      </c>
      <c r="M29" s="60">
        <v>3929270</v>
      </c>
      <c r="N29" s="60">
        <v>3929270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4188187</v>
      </c>
      <c r="X29" s="60">
        <v>5923505</v>
      </c>
      <c r="Y29" s="60">
        <v>-1735318</v>
      </c>
      <c r="Z29" s="140">
        <v>-29.3</v>
      </c>
      <c r="AA29" s="155">
        <v>11847010</v>
      </c>
    </row>
    <row r="30" spans="1:27" ht="13.5">
      <c r="A30" s="183" t="s">
        <v>119</v>
      </c>
      <c r="B30" s="182"/>
      <c r="C30" s="155">
        <v>9968999</v>
      </c>
      <c r="D30" s="155">
        <v>0</v>
      </c>
      <c r="E30" s="156">
        <v>9800000</v>
      </c>
      <c r="F30" s="60">
        <v>9800000</v>
      </c>
      <c r="G30" s="60">
        <v>804466</v>
      </c>
      <c r="H30" s="60">
        <v>0</v>
      </c>
      <c r="I30" s="60">
        <v>803498</v>
      </c>
      <c r="J30" s="60">
        <v>1607964</v>
      </c>
      <c r="K30" s="60">
        <v>1417735</v>
      </c>
      <c r="L30" s="60">
        <v>0</v>
      </c>
      <c r="M30" s="60">
        <v>817627</v>
      </c>
      <c r="N30" s="60">
        <v>2235362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3843326</v>
      </c>
      <c r="X30" s="60">
        <v>3822000</v>
      </c>
      <c r="Y30" s="60">
        <v>21326</v>
      </c>
      <c r="Z30" s="140">
        <v>0.56</v>
      </c>
      <c r="AA30" s="155">
        <v>9800000</v>
      </c>
    </row>
    <row r="31" spans="1:27" ht="13.5">
      <c r="A31" s="183" t="s">
        <v>120</v>
      </c>
      <c r="B31" s="182"/>
      <c r="C31" s="155">
        <v>42686731</v>
      </c>
      <c r="D31" s="155">
        <v>0</v>
      </c>
      <c r="E31" s="156">
        <v>71959300</v>
      </c>
      <c r="F31" s="60">
        <v>41928490</v>
      </c>
      <c r="G31" s="60">
        <v>739374</v>
      </c>
      <c r="H31" s="60">
        <v>773461</v>
      </c>
      <c r="I31" s="60">
        <v>1315446</v>
      </c>
      <c r="J31" s="60">
        <v>2828281</v>
      </c>
      <c r="K31" s="60">
        <v>7502323</v>
      </c>
      <c r="L31" s="60">
        <v>6106351</v>
      </c>
      <c r="M31" s="60">
        <v>311796</v>
      </c>
      <c r="N31" s="60">
        <v>13920470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16748751</v>
      </c>
      <c r="X31" s="60">
        <v>28064010</v>
      </c>
      <c r="Y31" s="60">
        <v>-11315259</v>
      </c>
      <c r="Z31" s="140">
        <v>-40.32</v>
      </c>
      <c r="AA31" s="155">
        <v>41928490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67230879</v>
      </c>
      <c r="D34" s="155">
        <v>0</v>
      </c>
      <c r="E34" s="156">
        <v>84738110</v>
      </c>
      <c r="F34" s="60">
        <v>80808400</v>
      </c>
      <c r="G34" s="60">
        <v>10867697</v>
      </c>
      <c r="H34" s="60">
        <v>8955979</v>
      </c>
      <c r="I34" s="60">
        <v>8699140</v>
      </c>
      <c r="J34" s="60">
        <v>28522816</v>
      </c>
      <c r="K34" s="60">
        <v>7739153</v>
      </c>
      <c r="L34" s="60">
        <v>4721520</v>
      </c>
      <c r="M34" s="60">
        <v>5689607</v>
      </c>
      <c r="N34" s="60">
        <v>18150280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46673096</v>
      </c>
      <c r="X34" s="60">
        <v>33047820</v>
      </c>
      <c r="Y34" s="60">
        <v>13625276</v>
      </c>
      <c r="Z34" s="140">
        <v>41.23</v>
      </c>
      <c r="AA34" s="155">
        <v>80808400</v>
      </c>
    </row>
    <row r="35" spans="1:27" ht="13.5">
      <c r="A35" s="181" t="s">
        <v>122</v>
      </c>
      <c r="B35" s="185"/>
      <c r="C35" s="155">
        <v>702456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267506891</v>
      </c>
      <c r="D36" s="188">
        <f>SUM(D25:D35)</f>
        <v>0</v>
      </c>
      <c r="E36" s="189">
        <f t="shared" si="1"/>
        <v>284673250</v>
      </c>
      <c r="F36" s="190">
        <f t="shared" si="1"/>
        <v>295688090</v>
      </c>
      <c r="G36" s="190">
        <f t="shared" si="1"/>
        <v>19636608</v>
      </c>
      <c r="H36" s="190">
        <f t="shared" si="1"/>
        <v>18632659</v>
      </c>
      <c r="I36" s="190">
        <f t="shared" si="1"/>
        <v>18838150</v>
      </c>
      <c r="J36" s="190">
        <f t="shared" si="1"/>
        <v>57107417</v>
      </c>
      <c r="K36" s="190">
        <f t="shared" si="1"/>
        <v>27267681</v>
      </c>
      <c r="L36" s="190">
        <f t="shared" si="1"/>
        <v>24399305</v>
      </c>
      <c r="M36" s="190">
        <f t="shared" si="1"/>
        <v>32359811</v>
      </c>
      <c r="N36" s="190">
        <f t="shared" si="1"/>
        <v>84026797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141134214</v>
      </c>
      <c r="X36" s="190">
        <f t="shared" si="1"/>
        <v>112325645</v>
      </c>
      <c r="Y36" s="190">
        <f t="shared" si="1"/>
        <v>28808569</v>
      </c>
      <c r="Z36" s="191">
        <f>+IF(X36&lt;&gt;0,+(Y36/X36)*100,0)</f>
        <v>25.64736574626391</v>
      </c>
      <c r="AA36" s="188">
        <f>SUM(AA25:AA35)</f>
        <v>295688090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31370950</v>
      </c>
      <c r="D38" s="199">
        <f>+D22-D36</f>
        <v>0</v>
      </c>
      <c r="E38" s="200">
        <f t="shared" si="2"/>
        <v>-2399180</v>
      </c>
      <c r="F38" s="106">
        <f t="shared" si="2"/>
        <v>-2399180</v>
      </c>
      <c r="G38" s="106">
        <f t="shared" si="2"/>
        <v>26090760</v>
      </c>
      <c r="H38" s="106">
        <f t="shared" si="2"/>
        <v>-2614594</v>
      </c>
      <c r="I38" s="106">
        <f t="shared" si="2"/>
        <v>1310700</v>
      </c>
      <c r="J38" s="106">
        <f t="shared" si="2"/>
        <v>24786866</v>
      </c>
      <c r="K38" s="106">
        <f t="shared" si="2"/>
        <v>-8317414</v>
      </c>
      <c r="L38" s="106">
        <f t="shared" si="2"/>
        <v>-7047229</v>
      </c>
      <c r="M38" s="106">
        <f t="shared" si="2"/>
        <v>12609168</v>
      </c>
      <c r="N38" s="106">
        <f t="shared" si="2"/>
        <v>-2755475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22031391</v>
      </c>
      <c r="X38" s="106">
        <f>IF(F22=F36,0,X22-X36)</f>
        <v>20346381</v>
      </c>
      <c r="Y38" s="106">
        <f t="shared" si="2"/>
        <v>1685010</v>
      </c>
      <c r="Z38" s="201">
        <f>+IF(X38&lt;&gt;0,+(Y38/X38)*100,0)</f>
        <v>8.281620205578575</v>
      </c>
      <c r="AA38" s="199">
        <f>+AA22-AA36</f>
        <v>-2399180</v>
      </c>
    </row>
    <row r="39" spans="1:27" ht="13.5">
      <c r="A39" s="181" t="s">
        <v>46</v>
      </c>
      <c r="B39" s="185"/>
      <c r="C39" s="155">
        <v>10304661</v>
      </c>
      <c r="D39" s="155">
        <v>0</v>
      </c>
      <c r="E39" s="156">
        <v>33500000</v>
      </c>
      <c r="F39" s="60">
        <v>33500000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3596176</v>
      </c>
      <c r="N39" s="60">
        <v>3596176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3596176</v>
      </c>
      <c r="X39" s="60">
        <v>20000000</v>
      </c>
      <c r="Y39" s="60">
        <v>-16403824</v>
      </c>
      <c r="Z39" s="140">
        <v>-82.02</v>
      </c>
      <c r="AA39" s="155">
        <v>33500000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41675611</v>
      </c>
      <c r="D42" s="206">
        <f>SUM(D38:D41)</f>
        <v>0</v>
      </c>
      <c r="E42" s="207">
        <f t="shared" si="3"/>
        <v>31100820</v>
      </c>
      <c r="F42" s="88">
        <f t="shared" si="3"/>
        <v>31100820</v>
      </c>
      <c r="G42" s="88">
        <f t="shared" si="3"/>
        <v>26090760</v>
      </c>
      <c r="H42" s="88">
        <f t="shared" si="3"/>
        <v>-2614594</v>
      </c>
      <c r="I42" s="88">
        <f t="shared" si="3"/>
        <v>1310700</v>
      </c>
      <c r="J42" s="88">
        <f t="shared" si="3"/>
        <v>24786866</v>
      </c>
      <c r="K42" s="88">
        <f t="shared" si="3"/>
        <v>-8317414</v>
      </c>
      <c r="L42" s="88">
        <f t="shared" si="3"/>
        <v>-7047229</v>
      </c>
      <c r="M42" s="88">
        <f t="shared" si="3"/>
        <v>16205344</v>
      </c>
      <c r="N42" s="88">
        <f t="shared" si="3"/>
        <v>840701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25627567</v>
      </c>
      <c r="X42" s="88">
        <f t="shared" si="3"/>
        <v>40346381</v>
      </c>
      <c r="Y42" s="88">
        <f t="shared" si="3"/>
        <v>-14718814</v>
      </c>
      <c r="Z42" s="208">
        <f>+IF(X42&lt;&gt;0,+(Y42/X42)*100,0)</f>
        <v>-36.48112577928613</v>
      </c>
      <c r="AA42" s="206">
        <f>SUM(AA38:AA41)</f>
        <v>31100820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41675611</v>
      </c>
      <c r="D44" s="210">
        <f>+D42-D43</f>
        <v>0</v>
      </c>
      <c r="E44" s="211">
        <f t="shared" si="4"/>
        <v>31100820</v>
      </c>
      <c r="F44" s="77">
        <f t="shared" si="4"/>
        <v>31100820</v>
      </c>
      <c r="G44" s="77">
        <f t="shared" si="4"/>
        <v>26090760</v>
      </c>
      <c r="H44" s="77">
        <f t="shared" si="4"/>
        <v>-2614594</v>
      </c>
      <c r="I44" s="77">
        <f t="shared" si="4"/>
        <v>1310700</v>
      </c>
      <c r="J44" s="77">
        <f t="shared" si="4"/>
        <v>24786866</v>
      </c>
      <c r="K44" s="77">
        <f t="shared" si="4"/>
        <v>-8317414</v>
      </c>
      <c r="L44" s="77">
        <f t="shared" si="4"/>
        <v>-7047229</v>
      </c>
      <c r="M44" s="77">
        <f t="shared" si="4"/>
        <v>16205344</v>
      </c>
      <c r="N44" s="77">
        <f t="shared" si="4"/>
        <v>840701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25627567</v>
      </c>
      <c r="X44" s="77">
        <f t="shared" si="4"/>
        <v>40346381</v>
      </c>
      <c r="Y44" s="77">
        <f t="shared" si="4"/>
        <v>-14718814</v>
      </c>
      <c r="Z44" s="212">
        <f>+IF(X44&lt;&gt;0,+(Y44/X44)*100,0)</f>
        <v>-36.48112577928613</v>
      </c>
      <c r="AA44" s="210">
        <f>+AA42-AA43</f>
        <v>31100820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41675611</v>
      </c>
      <c r="D46" s="206">
        <f>SUM(D44:D45)</f>
        <v>0</v>
      </c>
      <c r="E46" s="207">
        <f t="shared" si="5"/>
        <v>31100820</v>
      </c>
      <c r="F46" s="88">
        <f t="shared" si="5"/>
        <v>31100820</v>
      </c>
      <c r="G46" s="88">
        <f t="shared" si="5"/>
        <v>26090760</v>
      </c>
      <c r="H46" s="88">
        <f t="shared" si="5"/>
        <v>-2614594</v>
      </c>
      <c r="I46" s="88">
        <f t="shared" si="5"/>
        <v>1310700</v>
      </c>
      <c r="J46" s="88">
        <f t="shared" si="5"/>
        <v>24786866</v>
      </c>
      <c r="K46" s="88">
        <f t="shared" si="5"/>
        <v>-8317414</v>
      </c>
      <c r="L46" s="88">
        <f t="shared" si="5"/>
        <v>-7047229</v>
      </c>
      <c r="M46" s="88">
        <f t="shared" si="5"/>
        <v>16205344</v>
      </c>
      <c r="N46" s="88">
        <f t="shared" si="5"/>
        <v>840701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25627567</v>
      </c>
      <c r="X46" s="88">
        <f t="shared" si="5"/>
        <v>40346381</v>
      </c>
      <c r="Y46" s="88">
        <f t="shared" si="5"/>
        <v>-14718814</v>
      </c>
      <c r="Z46" s="208">
        <f>+IF(X46&lt;&gt;0,+(Y46/X46)*100,0)</f>
        <v>-36.48112577928613</v>
      </c>
      <c r="AA46" s="206">
        <f>SUM(AA44:AA45)</f>
        <v>31100820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41675611</v>
      </c>
      <c r="D48" s="217">
        <f>SUM(D46:D47)</f>
        <v>0</v>
      </c>
      <c r="E48" s="218">
        <f t="shared" si="6"/>
        <v>31100820</v>
      </c>
      <c r="F48" s="219">
        <f t="shared" si="6"/>
        <v>31100820</v>
      </c>
      <c r="G48" s="219">
        <f t="shared" si="6"/>
        <v>26090760</v>
      </c>
      <c r="H48" s="220">
        <f t="shared" si="6"/>
        <v>-2614594</v>
      </c>
      <c r="I48" s="220">
        <f t="shared" si="6"/>
        <v>1310700</v>
      </c>
      <c r="J48" s="220">
        <f t="shared" si="6"/>
        <v>24786866</v>
      </c>
      <c r="K48" s="220">
        <f t="shared" si="6"/>
        <v>-8317414</v>
      </c>
      <c r="L48" s="220">
        <f t="shared" si="6"/>
        <v>-7047229</v>
      </c>
      <c r="M48" s="219">
        <f t="shared" si="6"/>
        <v>16205344</v>
      </c>
      <c r="N48" s="219">
        <f t="shared" si="6"/>
        <v>840701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25627567</v>
      </c>
      <c r="X48" s="220">
        <f t="shared" si="6"/>
        <v>40346381</v>
      </c>
      <c r="Y48" s="220">
        <f t="shared" si="6"/>
        <v>-14718814</v>
      </c>
      <c r="Z48" s="221">
        <f>+IF(X48&lt;&gt;0,+(Y48/X48)*100,0)</f>
        <v>-36.48112577928613</v>
      </c>
      <c r="AA48" s="222">
        <f>SUM(AA46:AA47)</f>
        <v>31100820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1316977</v>
      </c>
      <c r="D5" s="153">
        <f>SUM(D6:D8)</f>
        <v>0</v>
      </c>
      <c r="E5" s="154">
        <f t="shared" si="0"/>
        <v>117000</v>
      </c>
      <c r="F5" s="100">
        <f t="shared" si="0"/>
        <v>1651000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8780</v>
      </c>
      <c r="M5" s="100">
        <f t="shared" si="0"/>
        <v>0</v>
      </c>
      <c r="N5" s="100">
        <f t="shared" si="0"/>
        <v>8780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8780</v>
      </c>
      <c r="X5" s="100">
        <f t="shared" si="0"/>
        <v>45630</v>
      </c>
      <c r="Y5" s="100">
        <f t="shared" si="0"/>
        <v>-36850</v>
      </c>
      <c r="Z5" s="137">
        <f>+IF(X5&lt;&gt;0,+(Y5/X5)*100,0)</f>
        <v>-80.75827306596537</v>
      </c>
      <c r="AA5" s="153">
        <f>SUM(AA6:AA8)</f>
        <v>1651000</v>
      </c>
    </row>
    <row r="6" spans="1:27" ht="13.5">
      <c r="A6" s="138" t="s">
        <v>75</v>
      </c>
      <c r="B6" s="136"/>
      <c r="C6" s="155">
        <v>236891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1080086</v>
      </c>
      <c r="D7" s="157"/>
      <c r="E7" s="158">
        <v>2000</v>
      </c>
      <c r="F7" s="159">
        <v>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780</v>
      </c>
      <c r="Y7" s="159">
        <v>-780</v>
      </c>
      <c r="Z7" s="141">
        <v>-100</v>
      </c>
      <c r="AA7" s="225">
        <v>2000</v>
      </c>
    </row>
    <row r="8" spans="1:27" ht="13.5">
      <c r="A8" s="138" t="s">
        <v>77</v>
      </c>
      <c r="B8" s="136"/>
      <c r="C8" s="155"/>
      <c r="D8" s="155"/>
      <c r="E8" s="156">
        <v>115000</v>
      </c>
      <c r="F8" s="60">
        <v>1649000</v>
      </c>
      <c r="G8" s="60"/>
      <c r="H8" s="60"/>
      <c r="I8" s="60"/>
      <c r="J8" s="60"/>
      <c r="K8" s="60"/>
      <c r="L8" s="60">
        <v>8780</v>
      </c>
      <c r="M8" s="60"/>
      <c r="N8" s="60">
        <v>8780</v>
      </c>
      <c r="O8" s="60"/>
      <c r="P8" s="60"/>
      <c r="Q8" s="60"/>
      <c r="R8" s="60"/>
      <c r="S8" s="60"/>
      <c r="T8" s="60"/>
      <c r="U8" s="60"/>
      <c r="V8" s="60"/>
      <c r="W8" s="60">
        <v>8780</v>
      </c>
      <c r="X8" s="60">
        <v>44850</v>
      </c>
      <c r="Y8" s="60">
        <v>-36070</v>
      </c>
      <c r="Z8" s="140">
        <v>-80.42</v>
      </c>
      <c r="AA8" s="62">
        <v>1649000</v>
      </c>
    </row>
    <row r="9" spans="1:27" ht="13.5">
      <c r="A9" s="135" t="s">
        <v>78</v>
      </c>
      <c r="B9" s="136"/>
      <c r="C9" s="153">
        <f aca="true" t="shared" si="1" ref="C9:Y9">SUM(C10:C14)</f>
        <v>357229</v>
      </c>
      <c r="D9" s="153">
        <f>SUM(D10:D14)</f>
        <v>0</v>
      </c>
      <c r="E9" s="154">
        <f t="shared" si="1"/>
        <v>2658000</v>
      </c>
      <c r="F9" s="100">
        <f t="shared" si="1"/>
        <v>3038000</v>
      </c>
      <c r="G9" s="100">
        <f t="shared" si="1"/>
        <v>1662</v>
      </c>
      <c r="H9" s="100">
        <f t="shared" si="1"/>
        <v>1323</v>
      </c>
      <c r="I9" s="100">
        <f t="shared" si="1"/>
        <v>81571</v>
      </c>
      <c r="J9" s="100">
        <f t="shared" si="1"/>
        <v>84556</v>
      </c>
      <c r="K9" s="100">
        <f t="shared" si="1"/>
        <v>23366</v>
      </c>
      <c r="L9" s="100">
        <f t="shared" si="1"/>
        <v>107927</v>
      </c>
      <c r="M9" s="100">
        <f t="shared" si="1"/>
        <v>1582540</v>
      </c>
      <c r="N9" s="100">
        <f t="shared" si="1"/>
        <v>1713833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1798389</v>
      </c>
      <c r="X9" s="100">
        <f t="shared" si="1"/>
        <v>1036620</v>
      </c>
      <c r="Y9" s="100">
        <f t="shared" si="1"/>
        <v>761769</v>
      </c>
      <c r="Z9" s="137">
        <f>+IF(X9&lt;&gt;0,+(Y9/X9)*100,0)</f>
        <v>73.48584823754123</v>
      </c>
      <c r="AA9" s="102">
        <f>SUM(AA10:AA14)</f>
        <v>3038000</v>
      </c>
    </row>
    <row r="10" spans="1:27" ht="13.5">
      <c r="A10" s="138" t="s">
        <v>79</v>
      </c>
      <c r="B10" s="136"/>
      <c r="C10" s="155">
        <v>30000</v>
      </c>
      <c r="D10" s="155"/>
      <c r="E10" s="156">
        <v>100000</v>
      </c>
      <c r="F10" s="60">
        <v>100000</v>
      </c>
      <c r="G10" s="60"/>
      <c r="H10" s="60"/>
      <c r="I10" s="60">
        <v>81150</v>
      </c>
      <c r="J10" s="60">
        <v>81150</v>
      </c>
      <c r="K10" s="60"/>
      <c r="L10" s="60">
        <v>5959</v>
      </c>
      <c r="M10" s="60">
        <v>10832</v>
      </c>
      <c r="N10" s="60">
        <v>16791</v>
      </c>
      <c r="O10" s="60"/>
      <c r="P10" s="60"/>
      <c r="Q10" s="60"/>
      <c r="R10" s="60"/>
      <c r="S10" s="60"/>
      <c r="T10" s="60"/>
      <c r="U10" s="60"/>
      <c r="V10" s="60"/>
      <c r="W10" s="60">
        <v>97941</v>
      </c>
      <c r="X10" s="60">
        <v>39000</v>
      </c>
      <c r="Y10" s="60">
        <v>58941</v>
      </c>
      <c r="Z10" s="140">
        <v>151.13</v>
      </c>
      <c r="AA10" s="62">
        <v>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325828</v>
      </c>
      <c r="D12" s="155"/>
      <c r="E12" s="156">
        <v>2508000</v>
      </c>
      <c r="F12" s="60">
        <v>2888000</v>
      </c>
      <c r="G12" s="60">
        <v>1662</v>
      </c>
      <c r="H12" s="60"/>
      <c r="I12" s="60">
        <v>421</v>
      </c>
      <c r="J12" s="60">
        <v>2083</v>
      </c>
      <c r="K12" s="60">
        <v>-239</v>
      </c>
      <c r="L12" s="60">
        <v>101007</v>
      </c>
      <c r="M12" s="60">
        <v>1570447</v>
      </c>
      <c r="N12" s="60">
        <v>1671215</v>
      </c>
      <c r="O12" s="60"/>
      <c r="P12" s="60"/>
      <c r="Q12" s="60"/>
      <c r="R12" s="60"/>
      <c r="S12" s="60"/>
      <c r="T12" s="60"/>
      <c r="U12" s="60"/>
      <c r="V12" s="60"/>
      <c r="W12" s="60">
        <v>1673298</v>
      </c>
      <c r="X12" s="60">
        <v>978120</v>
      </c>
      <c r="Y12" s="60">
        <v>695178</v>
      </c>
      <c r="Z12" s="140">
        <v>71.07</v>
      </c>
      <c r="AA12" s="62">
        <v>2888000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1401</v>
      </c>
      <c r="D14" s="157"/>
      <c r="E14" s="158">
        <v>50000</v>
      </c>
      <c r="F14" s="159">
        <v>50000</v>
      </c>
      <c r="G14" s="159"/>
      <c r="H14" s="159">
        <v>1323</v>
      </c>
      <c r="I14" s="159"/>
      <c r="J14" s="159">
        <v>1323</v>
      </c>
      <c r="K14" s="159">
        <v>23605</v>
      </c>
      <c r="L14" s="159">
        <v>961</v>
      </c>
      <c r="M14" s="159">
        <v>1261</v>
      </c>
      <c r="N14" s="159">
        <v>25827</v>
      </c>
      <c r="O14" s="159"/>
      <c r="P14" s="159"/>
      <c r="Q14" s="159"/>
      <c r="R14" s="159"/>
      <c r="S14" s="159"/>
      <c r="T14" s="159"/>
      <c r="U14" s="159"/>
      <c r="V14" s="159"/>
      <c r="W14" s="159">
        <v>27150</v>
      </c>
      <c r="X14" s="159">
        <v>19500</v>
      </c>
      <c r="Y14" s="159">
        <v>7650</v>
      </c>
      <c r="Z14" s="141">
        <v>39.23</v>
      </c>
      <c r="AA14" s="225">
        <v>50000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16459726</v>
      </c>
      <c r="D19" s="153">
        <f>SUM(D20:D23)</f>
        <v>0</v>
      </c>
      <c r="E19" s="154">
        <f t="shared" si="3"/>
        <v>45218000</v>
      </c>
      <c r="F19" s="100">
        <f t="shared" si="3"/>
        <v>38218000</v>
      </c>
      <c r="G19" s="100">
        <f t="shared" si="3"/>
        <v>600675</v>
      </c>
      <c r="H19" s="100">
        <f t="shared" si="3"/>
        <v>0</v>
      </c>
      <c r="I19" s="100">
        <f t="shared" si="3"/>
        <v>34178</v>
      </c>
      <c r="J19" s="100">
        <f t="shared" si="3"/>
        <v>634853</v>
      </c>
      <c r="K19" s="100">
        <f t="shared" si="3"/>
        <v>201256</v>
      </c>
      <c r="L19" s="100">
        <f t="shared" si="3"/>
        <v>31059</v>
      </c>
      <c r="M19" s="100">
        <f t="shared" si="3"/>
        <v>399892</v>
      </c>
      <c r="N19" s="100">
        <f t="shared" si="3"/>
        <v>632207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1267060</v>
      </c>
      <c r="X19" s="100">
        <f t="shared" si="3"/>
        <v>17635020</v>
      </c>
      <c r="Y19" s="100">
        <f t="shared" si="3"/>
        <v>-16367960</v>
      </c>
      <c r="Z19" s="137">
        <f>+IF(X19&lt;&gt;0,+(Y19/X19)*100,0)</f>
        <v>-92.81509178895175</v>
      </c>
      <c r="AA19" s="102">
        <f>SUM(AA20:AA23)</f>
        <v>38218000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16459726</v>
      </c>
      <c r="D21" s="155"/>
      <c r="E21" s="156">
        <v>45218000</v>
      </c>
      <c r="F21" s="60">
        <v>38218000</v>
      </c>
      <c r="G21" s="60">
        <v>600675</v>
      </c>
      <c r="H21" s="60"/>
      <c r="I21" s="60">
        <v>34178</v>
      </c>
      <c r="J21" s="60">
        <v>634853</v>
      </c>
      <c r="K21" s="60">
        <v>201256</v>
      </c>
      <c r="L21" s="60">
        <v>31059</v>
      </c>
      <c r="M21" s="60">
        <v>399892</v>
      </c>
      <c r="N21" s="60">
        <v>632207</v>
      </c>
      <c r="O21" s="60"/>
      <c r="P21" s="60"/>
      <c r="Q21" s="60"/>
      <c r="R21" s="60"/>
      <c r="S21" s="60"/>
      <c r="T21" s="60"/>
      <c r="U21" s="60"/>
      <c r="V21" s="60"/>
      <c r="W21" s="60">
        <v>1267060</v>
      </c>
      <c r="X21" s="60">
        <v>17635020</v>
      </c>
      <c r="Y21" s="60">
        <v>-16367960</v>
      </c>
      <c r="Z21" s="140">
        <v>-92.82</v>
      </c>
      <c r="AA21" s="62">
        <v>38218000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18133932</v>
      </c>
      <c r="D25" s="217">
        <f>+D5+D9+D15+D19+D24</f>
        <v>0</v>
      </c>
      <c r="E25" s="230">
        <f t="shared" si="4"/>
        <v>47993000</v>
      </c>
      <c r="F25" s="219">
        <f t="shared" si="4"/>
        <v>42907000</v>
      </c>
      <c r="G25" s="219">
        <f t="shared" si="4"/>
        <v>602337</v>
      </c>
      <c r="H25" s="219">
        <f t="shared" si="4"/>
        <v>1323</v>
      </c>
      <c r="I25" s="219">
        <f t="shared" si="4"/>
        <v>115749</v>
      </c>
      <c r="J25" s="219">
        <f t="shared" si="4"/>
        <v>719409</v>
      </c>
      <c r="K25" s="219">
        <f t="shared" si="4"/>
        <v>224622</v>
      </c>
      <c r="L25" s="219">
        <f t="shared" si="4"/>
        <v>147766</v>
      </c>
      <c r="M25" s="219">
        <f t="shared" si="4"/>
        <v>1982432</v>
      </c>
      <c r="N25" s="219">
        <f t="shared" si="4"/>
        <v>2354820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3074229</v>
      </c>
      <c r="X25" s="219">
        <f t="shared" si="4"/>
        <v>18717270</v>
      </c>
      <c r="Y25" s="219">
        <f t="shared" si="4"/>
        <v>-15643041</v>
      </c>
      <c r="Z25" s="231">
        <f>+IF(X25&lt;&gt;0,+(Y25/X25)*100,0)</f>
        <v>-83.57544129031638</v>
      </c>
      <c r="AA25" s="232">
        <f>+AA5+AA9+AA15+AA19+AA24</f>
        <v>42907000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30000000</v>
      </c>
      <c r="F28" s="60">
        <v>30000000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30000000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3500000</v>
      </c>
      <c r="F31" s="60">
        <v>3500000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3500000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33500000</v>
      </c>
      <c r="F32" s="77">
        <f t="shared" si="5"/>
        <v>33500000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33500000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18133932</v>
      </c>
      <c r="D35" s="155"/>
      <c r="E35" s="156">
        <v>14493000</v>
      </c>
      <c r="F35" s="60">
        <v>9407000</v>
      </c>
      <c r="G35" s="60">
        <v>602337</v>
      </c>
      <c r="H35" s="60">
        <v>1323</v>
      </c>
      <c r="I35" s="60">
        <v>115749</v>
      </c>
      <c r="J35" s="60">
        <v>719409</v>
      </c>
      <c r="K35" s="60">
        <v>224622</v>
      </c>
      <c r="L35" s="60">
        <v>147766</v>
      </c>
      <c r="M35" s="60">
        <v>1982432</v>
      </c>
      <c r="N35" s="60">
        <v>2354820</v>
      </c>
      <c r="O35" s="60"/>
      <c r="P35" s="60"/>
      <c r="Q35" s="60"/>
      <c r="R35" s="60"/>
      <c r="S35" s="60"/>
      <c r="T35" s="60"/>
      <c r="U35" s="60"/>
      <c r="V35" s="60"/>
      <c r="W35" s="60">
        <v>3074229</v>
      </c>
      <c r="X35" s="60"/>
      <c r="Y35" s="60">
        <v>3074229</v>
      </c>
      <c r="Z35" s="140"/>
      <c r="AA35" s="62">
        <v>9407000</v>
      </c>
    </row>
    <row r="36" spans="1:27" ht="13.5">
      <c r="A36" s="238" t="s">
        <v>139</v>
      </c>
      <c r="B36" s="149"/>
      <c r="C36" s="222">
        <f aca="true" t="shared" si="6" ref="C36:Y36">SUM(C32:C35)</f>
        <v>18133932</v>
      </c>
      <c r="D36" s="222">
        <f>SUM(D32:D35)</f>
        <v>0</v>
      </c>
      <c r="E36" s="218">
        <f t="shared" si="6"/>
        <v>47993000</v>
      </c>
      <c r="F36" s="220">
        <f t="shared" si="6"/>
        <v>42907000</v>
      </c>
      <c r="G36" s="220">
        <f t="shared" si="6"/>
        <v>602337</v>
      </c>
      <c r="H36" s="220">
        <f t="shared" si="6"/>
        <v>1323</v>
      </c>
      <c r="I36" s="220">
        <f t="shared" si="6"/>
        <v>115749</v>
      </c>
      <c r="J36" s="220">
        <f t="shared" si="6"/>
        <v>719409</v>
      </c>
      <c r="K36" s="220">
        <f t="shared" si="6"/>
        <v>224622</v>
      </c>
      <c r="L36" s="220">
        <f t="shared" si="6"/>
        <v>147766</v>
      </c>
      <c r="M36" s="220">
        <f t="shared" si="6"/>
        <v>1982432</v>
      </c>
      <c r="N36" s="220">
        <f t="shared" si="6"/>
        <v>2354820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3074229</v>
      </c>
      <c r="X36" s="220">
        <f t="shared" si="6"/>
        <v>0</v>
      </c>
      <c r="Y36" s="220">
        <f t="shared" si="6"/>
        <v>3074229</v>
      </c>
      <c r="Z36" s="221">
        <f>+IF(X36&lt;&gt;0,+(Y36/X36)*100,0)</f>
        <v>0</v>
      </c>
      <c r="AA36" s="239">
        <f>SUM(AA32:AA35)</f>
        <v>42907000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169038492</v>
      </c>
      <c r="D6" s="155"/>
      <c r="E6" s="59">
        <v>168844677</v>
      </c>
      <c r="F6" s="60">
        <v>168844677</v>
      </c>
      <c r="G6" s="60">
        <v>188375625</v>
      </c>
      <c r="H6" s="60">
        <v>188274861</v>
      </c>
      <c r="I6" s="60">
        <v>190348017</v>
      </c>
      <c r="J6" s="60">
        <v>190348017</v>
      </c>
      <c r="K6" s="60">
        <v>187358591</v>
      </c>
      <c r="L6" s="60">
        <v>179465042</v>
      </c>
      <c r="M6" s="60">
        <v>189725527</v>
      </c>
      <c r="N6" s="60">
        <v>189725527</v>
      </c>
      <c r="O6" s="60"/>
      <c r="P6" s="60"/>
      <c r="Q6" s="60"/>
      <c r="R6" s="60"/>
      <c r="S6" s="60"/>
      <c r="T6" s="60"/>
      <c r="U6" s="60"/>
      <c r="V6" s="60"/>
      <c r="W6" s="60">
        <v>189725527</v>
      </c>
      <c r="X6" s="60">
        <v>84422339</v>
      </c>
      <c r="Y6" s="60">
        <v>105303188</v>
      </c>
      <c r="Z6" s="140">
        <v>124.73</v>
      </c>
      <c r="AA6" s="62">
        <v>168844677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7637980</v>
      </c>
      <c r="D8" s="155"/>
      <c r="E8" s="59">
        <v>10932038</v>
      </c>
      <c r="F8" s="60">
        <v>10932038</v>
      </c>
      <c r="G8" s="60">
        <v>8426430</v>
      </c>
      <c r="H8" s="60">
        <v>8521484</v>
      </c>
      <c r="I8" s="60">
        <v>8347930</v>
      </c>
      <c r="J8" s="60">
        <v>8347930</v>
      </c>
      <c r="K8" s="60">
        <v>9472597</v>
      </c>
      <c r="L8" s="60">
        <v>10642990</v>
      </c>
      <c r="M8" s="60">
        <v>11427969</v>
      </c>
      <c r="N8" s="60">
        <v>11427969</v>
      </c>
      <c r="O8" s="60"/>
      <c r="P8" s="60"/>
      <c r="Q8" s="60"/>
      <c r="R8" s="60"/>
      <c r="S8" s="60"/>
      <c r="T8" s="60"/>
      <c r="U8" s="60"/>
      <c r="V8" s="60"/>
      <c r="W8" s="60">
        <v>11427969</v>
      </c>
      <c r="X8" s="60">
        <v>5466019</v>
      </c>
      <c r="Y8" s="60">
        <v>5961950</v>
      </c>
      <c r="Z8" s="140">
        <v>109.07</v>
      </c>
      <c r="AA8" s="62">
        <v>10932038</v>
      </c>
    </row>
    <row r="9" spans="1:27" ht="13.5">
      <c r="A9" s="249" t="s">
        <v>146</v>
      </c>
      <c r="B9" s="182"/>
      <c r="C9" s="155">
        <v>12394247</v>
      </c>
      <c r="D9" s="155"/>
      <c r="E9" s="59"/>
      <c r="F9" s="60"/>
      <c r="G9" s="60">
        <v>3853633</v>
      </c>
      <c r="H9" s="60">
        <v>9026352</v>
      </c>
      <c r="I9" s="60">
        <v>8776390</v>
      </c>
      <c r="J9" s="60">
        <v>8776390</v>
      </c>
      <c r="K9" s="60">
        <v>9110039</v>
      </c>
      <c r="L9" s="60">
        <v>6244719</v>
      </c>
      <c r="M9" s="60">
        <v>6863492</v>
      </c>
      <c r="N9" s="60">
        <v>6863492</v>
      </c>
      <c r="O9" s="60"/>
      <c r="P9" s="60"/>
      <c r="Q9" s="60"/>
      <c r="R9" s="60"/>
      <c r="S9" s="60"/>
      <c r="T9" s="60"/>
      <c r="U9" s="60"/>
      <c r="V9" s="60"/>
      <c r="W9" s="60">
        <v>6863492</v>
      </c>
      <c r="X9" s="60"/>
      <c r="Y9" s="60">
        <v>6863492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1618708</v>
      </c>
      <c r="D11" s="155"/>
      <c r="E11" s="59">
        <v>1572263</v>
      </c>
      <c r="F11" s="60">
        <v>1572263</v>
      </c>
      <c r="G11" s="60">
        <v>1469260</v>
      </c>
      <c r="H11" s="60">
        <v>1711805</v>
      </c>
      <c r="I11" s="60">
        <v>1608960</v>
      </c>
      <c r="J11" s="60">
        <v>1608960</v>
      </c>
      <c r="K11" s="60">
        <v>1566070</v>
      </c>
      <c r="L11" s="60">
        <v>1771805</v>
      </c>
      <c r="M11" s="60">
        <v>1857477</v>
      </c>
      <c r="N11" s="60">
        <v>1857477</v>
      </c>
      <c r="O11" s="60"/>
      <c r="P11" s="60"/>
      <c r="Q11" s="60"/>
      <c r="R11" s="60"/>
      <c r="S11" s="60"/>
      <c r="T11" s="60"/>
      <c r="U11" s="60"/>
      <c r="V11" s="60"/>
      <c r="W11" s="60">
        <v>1857477</v>
      </c>
      <c r="X11" s="60">
        <v>786132</v>
      </c>
      <c r="Y11" s="60">
        <v>1071345</v>
      </c>
      <c r="Z11" s="140">
        <v>136.28</v>
      </c>
      <c r="AA11" s="62">
        <v>1572263</v>
      </c>
    </row>
    <row r="12" spans="1:27" ht="13.5">
      <c r="A12" s="250" t="s">
        <v>56</v>
      </c>
      <c r="B12" s="251"/>
      <c r="C12" s="168">
        <f aca="true" t="shared" si="0" ref="C12:Y12">SUM(C6:C11)</f>
        <v>190689427</v>
      </c>
      <c r="D12" s="168">
        <f>SUM(D6:D11)</f>
        <v>0</v>
      </c>
      <c r="E12" s="72">
        <f t="shared" si="0"/>
        <v>181348978</v>
      </c>
      <c r="F12" s="73">
        <f t="shared" si="0"/>
        <v>181348978</v>
      </c>
      <c r="G12" s="73">
        <f t="shared" si="0"/>
        <v>202124948</v>
      </c>
      <c r="H12" s="73">
        <f t="shared" si="0"/>
        <v>207534502</v>
      </c>
      <c r="I12" s="73">
        <f t="shared" si="0"/>
        <v>209081297</v>
      </c>
      <c r="J12" s="73">
        <f t="shared" si="0"/>
        <v>209081297</v>
      </c>
      <c r="K12" s="73">
        <f t="shared" si="0"/>
        <v>207507297</v>
      </c>
      <c r="L12" s="73">
        <f t="shared" si="0"/>
        <v>198124556</v>
      </c>
      <c r="M12" s="73">
        <f t="shared" si="0"/>
        <v>209874465</v>
      </c>
      <c r="N12" s="73">
        <f t="shared" si="0"/>
        <v>209874465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209874465</v>
      </c>
      <c r="X12" s="73">
        <f t="shared" si="0"/>
        <v>90674490</v>
      </c>
      <c r="Y12" s="73">
        <f t="shared" si="0"/>
        <v>119199975</v>
      </c>
      <c r="Z12" s="170">
        <f>+IF(X12&lt;&gt;0,+(Y12/X12)*100,0)</f>
        <v>131.45921747119834</v>
      </c>
      <c r="AA12" s="74">
        <f>SUM(AA6:AA11)</f>
        <v>181348978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4673357</v>
      </c>
      <c r="D17" s="155"/>
      <c r="E17" s="59">
        <v>4534430</v>
      </c>
      <c r="F17" s="60">
        <v>4534430</v>
      </c>
      <c r="G17" s="60">
        <v>4673357</v>
      </c>
      <c r="H17" s="60">
        <v>4661592</v>
      </c>
      <c r="I17" s="60">
        <v>4649830</v>
      </c>
      <c r="J17" s="60">
        <v>4649830</v>
      </c>
      <c r="K17" s="60">
        <v>4638451</v>
      </c>
      <c r="L17" s="60">
        <v>4626689</v>
      </c>
      <c r="M17" s="60">
        <v>4615311</v>
      </c>
      <c r="N17" s="60">
        <v>4615311</v>
      </c>
      <c r="O17" s="60"/>
      <c r="P17" s="60"/>
      <c r="Q17" s="60"/>
      <c r="R17" s="60"/>
      <c r="S17" s="60"/>
      <c r="T17" s="60"/>
      <c r="U17" s="60"/>
      <c r="V17" s="60"/>
      <c r="W17" s="60">
        <v>4615311</v>
      </c>
      <c r="X17" s="60">
        <v>2267215</v>
      </c>
      <c r="Y17" s="60">
        <v>2348096</v>
      </c>
      <c r="Z17" s="140">
        <v>103.57</v>
      </c>
      <c r="AA17" s="62">
        <v>4534430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351236928</v>
      </c>
      <c r="D19" s="155"/>
      <c r="E19" s="59">
        <v>361050824</v>
      </c>
      <c r="F19" s="60">
        <v>355964824</v>
      </c>
      <c r="G19" s="60">
        <v>342338453</v>
      </c>
      <c r="H19" s="60">
        <v>340639131</v>
      </c>
      <c r="I19" s="60">
        <v>339696653</v>
      </c>
      <c r="J19" s="60">
        <v>339696653</v>
      </c>
      <c r="K19" s="60">
        <v>338957396</v>
      </c>
      <c r="L19" s="60">
        <v>350012947</v>
      </c>
      <c r="M19" s="60">
        <v>348986430</v>
      </c>
      <c r="N19" s="60">
        <v>348986430</v>
      </c>
      <c r="O19" s="60"/>
      <c r="P19" s="60"/>
      <c r="Q19" s="60"/>
      <c r="R19" s="60"/>
      <c r="S19" s="60"/>
      <c r="T19" s="60"/>
      <c r="U19" s="60"/>
      <c r="V19" s="60"/>
      <c r="W19" s="60">
        <v>348986430</v>
      </c>
      <c r="X19" s="60">
        <v>177982412</v>
      </c>
      <c r="Y19" s="60">
        <v>171004018</v>
      </c>
      <c r="Z19" s="140">
        <v>96.08</v>
      </c>
      <c r="AA19" s="62">
        <v>355964824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226753</v>
      </c>
      <c r="D22" s="155"/>
      <c r="E22" s="59">
        <v>26042</v>
      </c>
      <c r="F22" s="60">
        <v>26042</v>
      </c>
      <c r="G22" s="60">
        <v>226753</v>
      </c>
      <c r="H22" s="60">
        <v>212942</v>
      </c>
      <c r="I22" s="60">
        <v>199153</v>
      </c>
      <c r="J22" s="60">
        <v>199153</v>
      </c>
      <c r="K22" s="60">
        <v>185829</v>
      </c>
      <c r="L22" s="60">
        <v>172042</v>
      </c>
      <c r="M22" s="60">
        <v>158727</v>
      </c>
      <c r="N22" s="60">
        <v>158727</v>
      </c>
      <c r="O22" s="60"/>
      <c r="P22" s="60"/>
      <c r="Q22" s="60"/>
      <c r="R22" s="60"/>
      <c r="S22" s="60"/>
      <c r="T22" s="60"/>
      <c r="U22" s="60"/>
      <c r="V22" s="60"/>
      <c r="W22" s="60">
        <v>158727</v>
      </c>
      <c r="X22" s="60">
        <v>13021</v>
      </c>
      <c r="Y22" s="60">
        <v>145706</v>
      </c>
      <c r="Z22" s="140">
        <v>1119.01</v>
      </c>
      <c r="AA22" s="62">
        <v>26042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356137038</v>
      </c>
      <c r="D24" s="168">
        <f>SUM(D15:D23)</f>
        <v>0</v>
      </c>
      <c r="E24" s="76">
        <f t="shared" si="1"/>
        <v>365611296</v>
      </c>
      <c r="F24" s="77">
        <f t="shared" si="1"/>
        <v>360525296</v>
      </c>
      <c r="G24" s="77">
        <f t="shared" si="1"/>
        <v>347238563</v>
      </c>
      <c r="H24" s="77">
        <f t="shared" si="1"/>
        <v>345513665</v>
      </c>
      <c r="I24" s="77">
        <f t="shared" si="1"/>
        <v>344545636</v>
      </c>
      <c r="J24" s="77">
        <f t="shared" si="1"/>
        <v>344545636</v>
      </c>
      <c r="K24" s="77">
        <f t="shared" si="1"/>
        <v>343781676</v>
      </c>
      <c r="L24" s="77">
        <f t="shared" si="1"/>
        <v>354811678</v>
      </c>
      <c r="M24" s="77">
        <f t="shared" si="1"/>
        <v>353760468</v>
      </c>
      <c r="N24" s="77">
        <f t="shared" si="1"/>
        <v>353760468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353760468</v>
      </c>
      <c r="X24" s="77">
        <f t="shared" si="1"/>
        <v>180262648</v>
      </c>
      <c r="Y24" s="77">
        <f t="shared" si="1"/>
        <v>173497820</v>
      </c>
      <c r="Z24" s="212">
        <f>+IF(X24&lt;&gt;0,+(Y24/X24)*100,0)</f>
        <v>96.24723808561826</v>
      </c>
      <c r="AA24" s="79">
        <f>SUM(AA15:AA23)</f>
        <v>360525296</v>
      </c>
    </row>
    <row r="25" spans="1:27" ht="13.5">
      <c r="A25" s="250" t="s">
        <v>159</v>
      </c>
      <c r="B25" s="251"/>
      <c r="C25" s="168">
        <f aca="true" t="shared" si="2" ref="C25:Y25">+C12+C24</f>
        <v>546826465</v>
      </c>
      <c r="D25" s="168">
        <f>+D12+D24</f>
        <v>0</v>
      </c>
      <c r="E25" s="72">
        <f t="shared" si="2"/>
        <v>546960274</v>
      </c>
      <c r="F25" s="73">
        <f t="shared" si="2"/>
        <v>541874274</v>
      </c>
      <c r="G25" s="73">
        <f t="shared" si="2"/>
        <v>549363511</v>
      </c>
      <c r="H25" s="73">
        <f t="shared" si="2"/>
        <v>553048167</v>
      </c>
      <c r="I25" s="73">
        <f t="shared" si="2"/>
        <v>553626933</v>
      </c>
      <c r="J25" s="73">
        <f t="shared" si="2"/>
        <v>553626933</v>
      </c>
      <c r="K25" s="73">
        <f t="shared" si="2"/>
        <v>551288973</v>
      </c>
      <c r="L25" s="73">
        <f t="shared" si="2"/>
        <v>552936234</v>
      </c>
      <c r="M25" s="73">
        <f t="shared" si="2"/>
        <v>563634933</v>
      </c>
      <c r="N25" s="73">
        <f t="shared" si="2"/>
        <v>563634933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563634933</v>
      </c>
      <c r="X25" s="73">
        <f t="shared" si="2"/>
        <v>270937138</v>
      </c>
      <c r="Y25" s="73">
        <f t="shared" si="2"/>
        <v>292697795</v>
      </c>
      <c r="Z25" s="170">
        <f>+IF(X25&lt;&gt;0,+(Y25/X25)*100,0)</f>
        <v>108.03162577143632</v>
      </c>
      <c r="AA25" s="74">
        <f>+AA12+AA24</f>
        <v>541874274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12944312</v>
      </c>
      <c r="D30" s="155"/>
      <c r="E30" s="59">
        <v>14127443</v>
      </c>
      <c r="F30" s="60">
        <v>14127443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7063722</v>
      </c>
      <c r="Y30" s="60">
        <v>-7063722</v>
      </c>
      <c r="Z30" s="140">
        <v>-100</v>
      </c>
      <c r="AA30" s="62">
        <v>14127443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23375615</v>
      </c>
      <c r="D32" s="155"/>
      <c r="E32" s="59">
        <v>18726152</v>
      </c>
      <c r="F32" s="60">
        <v>18726152</v>
      </c>
      <c r="G32" s="60">
        <v>19377806</v>
      </c>
      <c r="H32" s="60">
        <v>27746400</v>
      </c>
      <c r="I32" s="60">
        <v>23940332</v>
      </c>
      <c r="J32" s="60">
        <v>23940332</v>
      </c>
      <c r="K32" s="60">
        <v>34229800</v>
      </c>
      <c r="L32" s="60">
        <v>21328134</v>
      </c>
      <c r="M32" s="60">
        <v>19343891</v>
      </c>
      <c r="N32" s="60">
        <v>19343891</v>
      </c>
      <c r="O32" s="60"/>
      <c r="P32" s="60"/>
      <c r="Q32" s="60"/>
      <c r="R32" s="60"/>
      <c r="S32" s="60"/>
      <c r="T32" s="60"/>
      <c r="U32" s="60"/>
      <c r="V32" s="60"/>
      <c r="W32" s="60">
        <v>19343891</v>
      </c>
      <c r="X32" s="60">
        <v>9363076</v>
      </c>
      <c r="Y32" s="60">
        <v>9980815</v>
      </c>
      <c r="Z32" s="140">
        <v>106.6</v>
      </c>
      <c r="AA32" s="62">
        <v>18726152</v>
      </c>
    </row>
    <row r="33" spans="1:27" ht="13.5">
      <c r="A33" s="249" t="s">
        <v>165</v>
      </c>
      <c r="B33" s="182"/>
      <c r="C33" s="155">
        <v>7022837</v>
      </c>
      <c r="D33" s="155"/>
      <c r="E33" s="59">
        <v>4795676</v>
      </c>
      <c r="F33" s="60">
        <v>4795676</v>
      </c>
      <c r="G33" s="60">
        <v>6246262</v>
      </c>
      <c r="H33" s="60">
        <v>6246262</v>
      </c>
      <c r="I33" s="60">
        <v>6246262</v>
      </c>
      <c r="J33" s="60">
        <v>6246262</v>
      </c>
      <c r="K33" s="60">
        <v>6201371</v>
      </c>
      <c r="L33" s="60">
        <v>9900371</v>
      </c>
      <c r="M33" s="60">
        <v>9900371</v>
      </c>
      <c r="N33" s="60">
        <v>9900371</v>
      </c>
      <c r="O33" s="60"/>
      <c r="P33" s="60"/>
      <c r="Q33" s="60"/>
      <c r="R33" s="60"/>
      <c r="S33" s="60"/>
      <c r="T33" s="60"/>
      <c r="U33" s="60"/>
      <c r="V33" s="60"/>
      <c r="W33" s="60">
        <v>9900371</v>
      </c>
      <c r="X33" s="60">
        <v>2397838</v>
      </c>
      <c r="Y33" s="60">
        <v>7502533</v>
      </c>
      <c r="Z33" s="140">
        <v>312.89</v>
      </c>
      <c r="AA33" s="62">
        <v>4795676</v>
      </c>
    </row>
    <row r="34" spans="1:27" ht="13.5">
      <c r="A34" s="250" t="s">
        <v>58</v>
      </c>
      <c r="B34" s="251"/>
      <c r="C34" s="168">
        <f aca="true" t="shared" si="3" ref="C34:Y34">SUM(C29:C33)</f>
        <v>43342764</v>
      </c>
      <c r="D34" s="168">
        <f>SUM(D29:D33)</f>
        <v>0</v>
      </c>
      <c r="E34" s="72">
        <f t="shared" si="3"/>
        <v>37649271</v>
      </c>
      <c r="F34" s="73">
        <f t="shared" si="3"/>
        <v>37649271</v>
      </c>
      <c r="G34" s="73">
        <f t="shared" si="3"/>
        <v>25624068</v>
      </c>
      <c r="H34" s="73">
        <f t="shared" si="3"/>
        <v>33992662</v>
      </c>
      <c r="I34" s="73">
        <f t="shared" si="3"/>
        <v>30186594</v>
      </c>
      <c r="J34" s="73">
        <f t="shared" si="3"/>
        <v>30186594</v>
      </c>
      <c r="K34" s="73">
        <f t="shared" si="3"/>
        <v>40431171</v>
      </c>
      <c r="L34" s="73">
        <f t="shared" si="3"/>
        <v>31228505</v>
      </c>
      <c r="M34" s="73">
        <f t="shared" si="3"/>
        <v>29244262</v>
      </c>
      <c r="N34" s="73">
        <f t="shared" si="3"/>
        <v>29244262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29244262</v>
      </c>
      <c r="X34" s="73">
        <f t="shared" si="3"/>
        <v>18824636</v>
      </c>
      <c r="Y34" s="73">
        <f t="shared" si="3"/>
        <v>10419626</v>
      </c>
      <c r="Z34" s="170">
        <f>+IF(X34&lt;&gt;0,+(Y34/X34)*100,0)</f>
        <v>55.35100917754797</v>
      </c>
      <c r="AA34" s="74">
        <f>SUM(AA29:AA33)</f>
        <v>37649271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86865986</v>
      </c>
      <c r="D37" s="155"/>
      <c r="E37" s="59">
        <v>86530558</v>
      </c>
      <c r="F37" s="60">
        <v>86530558</v>
      </c>
      <c r="G37" s="60">
        <v>98409282</v>
      </c>
      <c r="H37" s="60">
        <v>98409282</v>
      </c>
      <c r="I37" s="60">
        <v>98409282</v>
      </c>
      <c r="J37" s="60">
        <v>98409282</v>
      </c>
      <c r="K37" s="60">
        <v>98409282</v>
      </c>
      <c r="L37" s="60">
        <v>98409282</v>
      </c>
      <c r="M37" s="60">
        <v>93489211</v>
      </c>
      <c r="N37" s="60">
        <v>93489211</v>
      </c>
      <c r="O37" s="60"/>
      <c r="P37" s="60"/>
      <c r="Q37" s="60"/>
      <c r="R37" s="60"/>
      <c r="S37" s="60"/>
      <c r="T37" s="60"/>
      <c r="U37" s="60"/>
      <c r="V37" s="60"/>
      <c r="W37" s="60">
        <v>93489211</v>
      </c>
      <c r="X37" s="60">
        <v>43265279</v>
      </c>
      <c r="Y37" s="60">
        <v>50223932</v>
      </c>
      <c r="Z37" s="140">
        <v>116.08</v>
      </c>
      <c r="AA37" s="62">
        <v>86530558</v>
      </c>
    </row>
    <row r="38" spans="1:27" ht="13.5">
      <c r="A38" s="249" t="s">
        <v>165</v>
      </c>
      <c r="B38" s="182"/>
      <c r="C38" s="155">
        <v>61931911</v>
      </c>
      <c r="D38" s="155"/>
      <c r="E38" s="59">
        <v>69270340</v>
      </c>
      <c r="F38" s="60">
        <v>69270340</v>
      </c>
      <c r="G38" s="60">
        <v>65058518</v>
      </c>
      <c r="H38" s="60">
        <v>64389474</v>
      </c>
      <c r="I38" s="60">
        <v>63764406</v>
      </c>
      <c r="J38" s="60">
        <v>63764406</v>
      </c>
      <c r="K38" s="60">
        <v>63198377</v>
      </c>
      <c r="L38" s="60">
        <v>59190909</v>
      </c>
      <c r="M38" s="60">
        <v>60588542</v>
      </c>
      <c r="N38" s="60">
        <v>60588542</v>
      </c>
      <c r="O38" s="60"/>
      <c r="P38" s="60"/>
      <c r="Q38" s="60"/>
      <c r="R38" s="60"/>
      <c r="S38" s="60"/>
      <c r="T38" s="60"/>
      <c r="U38" s="60"/>
      <c r="V38" s="60"/>
      <c r="W38" s="60">
        <v>60588542</v>
      </c>
      <c r="X38" s="60">
        <v>34635170</v>
      </c>
      <c r="Y38" s="60">
        <v>25953372</v>
      </c>
      <c r="Z38" s="140">
        <v>74.93</v>
      </c>
      <c r="AA38" s="62">
        <v>69270340</v>
      </c>
    </row>
    <row r="39" spans="1:27" ht="13.5">
      <c r="A39" s="250" t="s">
        <v>59</v>
      </c>
      <c r="B39" s="253"/>
      <c r="C39" s="168">
        <f aca="true" t="shared" si="4" ref="C39:Y39">SUM(C37:C38)</f>
        <v>148797897</v>
      </c>
      <c r="D39" s="168">
        <f>SUM(D37:D38)</f>
        <v>0</v>
      </c>
      <c r="E39" s="76">
        <f t="shared" si="4"/>
        <v>155800898</v>
      </c>
      <c r="F39" s="77">
        <f t="shared" si="4"/>
        <v>155800898</v>
      </c>
      <c r="G39" s="77">
        <f t="shared" si="4"/>
        <v>163467800</v>
      </c>
      <c r="H39" s="77">
        <f t="shared" si="4"/>
        <v>162798756</v>
      </c>
      <c r="I39" s="77">
        <f t="shared" si="4"/>
        <v>162173688</v>
      </c>
      <c r="J39" s="77">
        <f t="shared" si="4"/>
        <v>162173688</v>
      </c>
      <c r="K39" s="77">
        <f t="shared" si="4"/>
        <v>161607659</v>
      </c>
      <c r="L39" s="77">
        <f t="shared" si="4"/>
        <v>157600191</v>
      </c>
      <c r="M39" s="77">
        <f t="shared" si="4"/>
        <v>154077753</v>
      </c>
      <c r="N39" s="77">
        <f t="shared" si="4"/>
        <v>154077753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154077753</v>
      </c>
      <c r="X39" s="77">
        <f t="shared" si="4"/>
        <v>77900449</v>
      </c>
      <c r="Y39" s="77">
        <f t="shared" si="4"/>
        <v>76177304</v>
      </c>
      <c r="Z39" s="212">
        <f>+IF(X39&lt;&gt;0,+(Y39/X39)*100,0)</f>
        <v>97.78801660052049</v>
      </c>
      <c r="AA39" s="79">
        <f>SUM(AA37:AA38)</f>
        <v>155800898</v>
      </c>
    </row>
    <row r="40" spans="1:27" ht="13.5">
      <c r="A40" s="250" t="s">
        <v>167</v>
      </c>
      <c r="B40" s="251"/>
      <c r="C40" s="168">
        <f aca="true" t="shared" si="5" ref="C40:Y40">+C34+C39</f>
        <v>192140661</v>
      </c>
      <c r="D40" s="168">
        <f>+D34+D39</f>
        <v>0</v>
      </c>
      <c r="E40" s="72">
        <f t="shared" si="5"/>
        <v>193450169</v>
      </c>
      <c r="F40" s="73">
        <f t="shared" si="5"/>
        <v>193450169</v>
      </c>
      <c r="G40" s="73">
        <f t="shared" si="5"/>
        <v>189091868</v>
      </c>
      <c r="H40" s="73">
        <f t="shared" si="5"/>
        <v>196791418</v>
      </c>
      <c r="I40" s="73">
        <f t="shared" si="5"/>
        <v>192360282</v>
      </c>
      <c r="J40" s="73">
        <f t="shared" si="5"/>
        <v>192360282</v>
      </c>
      <c r="K40" s="73">
        <f t="shared" si="5"/>
        <v>202038830</v>
      </c>
      <c r="L40" s="73">
        <f t="shared" si="5"/>
        <v>188828696</v>
      </c>
      <c r="M40" s="73">
        <f t="shared" si="5"/>
        <v>183322015</v>
      </c>
      <c r="N40" s="73">
        <f t="shared" si="5"/>
        <v>183322015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183322015</v>
      </c>
      <c r="X40" s="73">
        <f t="shared" si="5"/>
        <v>96725085</v>
      </c>
      <c r="Y40" s="73">
        <f t="shared" si="5"/>
        <v>86596930</v>
      </c>
      <c r="Z40" s="170">
        <f>+IF(X40&lt;&gt;0,+(Y40/X40)*100,0)</f>
        <v>89.5289262345957</v>
      </c>
      <c r="AA40" s="74">
        <f>+AA34+AA39</f>
        <v>193450169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354685804</v>
      </c>
      <c r="D42" s="257">
        <f>+D25-D40</f>
        <v>0</v>
      </c>
      <c r="E42" s="258">
        <f t="shared" si="6"/>
        <v>353510105</v>
      </c>
      <c r="F42" s="259">
        <f t="shared" si="6"/>
        <v>348424105</v>
      </c>
      <c r="G42" s="259">
        <f t="shared" si="6"/>
        <v>360271643</v>
      </c>
      <c r="H42" s="259">
        <f t="shared" si="6"/>
        <v>356256749</v>
      </c>
      <c r="I42" s="259">
        <f t="shared" si="6"/>
        <v>361266651</v>
      </c>
      <c r="J42" s="259">
        <f t="shared" si="6"/>
        <v>361266651</v>
      </c>
      <c r="K42" s="259">
        <f t="shared" si="6"/>
        <v>349250143</v>
      </c>
      <c r="L42" s="259">
        <f t="shared" si="6"/>
        <v>364107538</v>
      </c>
      <c r="M42" s="259">
        <f t="shared" si="6"/>
        <v>380312918</v>
      </c>
      <c r="N42" s="259">
        <f t="shared" si="6"/>
        <v>380312918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380312918</v>
      </c>
      <c r="X42" s="259">
        <f t="shared" si="6"/>
        <v>174212053</v>
      </c>
      <c r="Y42" s="259">
        <f t="shared" si="6"/>
        <v>206100865</v>
      </c>
      <c r="Z42" s="260">
        <f>+IF(X42&lt;&gt;0,+(Y42/X42)*100,0)</f>
        <v>118.30459572162897</v>
      </c>
      <c r="AA42" s="261">
        <f>+AA25-AA40</f>
        <v>348424105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354685804</v>
      </c>
      <c r="D45" s="155"/>
      <c r="E45" s="59">
        <v>353510105</v>
      </c>
      <c r="F45" s="60">
        <v>348424105</v>
      </c>
      <c r="G45" s="60">
        <v>360271643</v>
      </c>
      <c r="H45" s="60">
        <v>356256749</v>
      </c>
      <c r="I45" s="60">
        <v>361266651</v>
      </c>
      <c r="J45" s="60">
        <v>361266651</v>
      </c>
      <c r="K45" s="60">
        <v>349250143</v>
      </c>
      <c r="L45" s="60">
        <v>364107538</v>
      </c>
      <c r="M45" s="60">
        <v>380312918</v>
      </c>
      <c r="N45" s="60">
        <v>380312918</v>
      </c>
      <c r="O45" s="60"/>
      <c r="P45" s="60"/>
      <c r="Q45" s="60"/>
      <c r="R45" s="60"/>
      <c r="S45" s="60"/>
      <c r="T45" s="60"/>
      <c r="U45" s="60"/>
      <c r="V45" s="60"/>
      <c r="W45" s="60">
        <v>380312918</v>
      </c>
      <c r="X45" s="60">
        <v>174212053</v>
      </c>
      <c r="Y45" s="60">
        <v>206100865</v>
      </c>
      <c r="Z45" s="139">
        <v>118.3</v>
      </c>
      <c r="AA45" s="62">
        <v>348424105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354685804</v>
      </c>
      <c r="D48" s="217">
        <f>SUM(D45:D47)</f>
        <v>0</v>
      </c>
      <c r="E48" s="264">
        <f t="shared" si="7"/>
        <v>353510105</v>
      </c>
      <c r="F48" s="219">
        <f t="shared" si="7"/>
        <v>348424105</v>
      </c>
      <c r="G48" s="219">
        <f t="shared" si="7"/>
        <v>360271643</v>
      </c>
      <c r="H48" s="219">
        <f t="shared" si="7"/>
        <v>356256749</v>
      </c>
      <c r="I48" s="219">
        <f t="shared" si="7"/>
        <v>361266651</v>
      </c>
      <c r="J48" s="219">
        <f t="shared" si="7"/>
        <v>361266651</v>
      </c>
      <c r="K48" s="219">
        <f t="shared" si="7"/>
        <v>349250143</v>
      </c>
      <c r="L48" s="219">
        <f t="shared" si="7"/>
        <v>364107538</v>
      </c>
      <c r="M48" s="219">
        <f t="shared" si="7"/>
        <v>380312918</v>
      </c>
      <c r="N48" s="219">
        <f t="shared" si="7"/>
        <v>380312918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380312918</v>
      </c>
      <c r="X48" s="219">
        <f t="shared" si="7"/>
        <v>174212053</v>
      </c>
      <c r="Y48" s="219">
        <f t="shared" si="7"/>
        <v>206100865</v>
      </c>
      <c r="Z48" s="265">
        <f>+IF(X48&lt;&gt;0,+(Y48/X48)*100,0)</f>
        <v>118.30459572162897</v>
      </c>
      <c r="AA48" s="232">
        <f>SUM(AA45:AA47)</f>
        <v>348424105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210812968</v>
      </c>
      <c r="D6" s="155"/>
      <c r="E6" s="59">
        <v>200589000</v>
      </c>
      <c r="F6" s="60">
        <v>213616910</v>
      </c>
      <c r="G6" s="60">
        <v>34734216</v>
      </c>
      <c r="H6" s="60">
        <v>18463869</v>
      </c>
      <c r="I6" s="60">
        <v>26368228</v>
      </c>
      <c r="J6" s="60">
        <v>79566313</v>
      </c>
      <c r="K6" s="60">
        <v>32345291</v>
      </c>
      <c r="L6" s="60">
        <v>36681422</v>
      </c>
      <c r="M6" s="60">
        <v>97207399</v>
      </c>
      <c r="N6" s="60">
        <v>166234112</v>
      </c>
      <c r="O6" s="60"/>
      <c r="P6" s="60"/>
      <c r="Q6" s="60"/>
      <c r="R6" s="60"/>
      <c r="S6" s="60"/>
      <c r="T6" s="60"/>
      <c r="U6" s="60"/>
      <c r="V6" s="60"/>
      <c r="W6" s="60">
        <v>245800425</v>
      </c>
      <c r="X6" s="60">
        <v>78255000</v>
      </c>
      <c r="Y6" s="60">
        <v>167545425</v>
      </c>
      <c r="Z6" s="140">
        <v>214.1</v>
      </c>
      <c r="AA6" s="62">
        <v>213616910</v>
      </c>
    </row>
    <row r="7" spans="1:27" ht="13.5">
      <c r="A7" s="249" t="s">
        <v>178</v>
      </c>
      <c r="B7" s="182"/>
      <c r="C7" s="155">
        <v>77567474</v>
      </c>
      <c r="D7" s="155"/>
      <c r="E7" s="59">
        <v>81632000</v>
      </c>
      <c r="F7" s="60">
        <v>79672000</v>
      </c>
      <c r="G7" s="60">
        <v>30422375</v>
      </c>
      <c r="H7" s="60">
        <v>48212</v>
      </c>
      <c r="I7" s="60">
        <v>186247</v>
      </c>
      <c r="J7" s="60">
        <v>30656834</v>
      </c>
      <c r="K7" s="60"/>
      <c r="L7" s="60">
        <v>55582</v>
      </c>
      <c r="M7" s="60">
        <v>25332124</v>
      </c>
      <c r="N7" s="60">
        <v>25387706</v>
      </c>
      <c r="O7" s="60"/>
      <c r="P7" s="60"/>
      <c r="Q7" s="60"/>
      <c r="R7" s="60"/>
      <c r="S7" s="60"/>
      <c r="T7" s="60"/>
      <c r="U7" s="60"/>
      <c r="V7" s="60"/>
      <c r="W7" s="60">
        <v>56044540</v>
      </c>
      <c r="X7" s="60">
        <v>54422000</v>
      </c>
      <c r="Y7" s="60">
        <v>1622540</v>
      </c>
      <c r="Z7" s="140">
        <v>2.98</v>
      </c>
      <c r="AA7" s="62">
        <v>79672000</v>
      </c>
    </row>
    <row r="8" spans="1:27" ht="13.5">
      <c r="A8" s="249" t="s">
        <v>179</v>
      </c>
      <c r="B8" s="182"/>
      <c r="C8" s="155">
        <v>10304661</v>
      </c>
      <c r="D8" s="155"/>
      <c r="E8" s="59">
        <v>33500000</v>
      </c>
      <c r="F8" s="60">
        <v>33500000</v>
      </c>
      <c r="G8" s="60"/>
      <c r="H8" s="60"/>
      <c r="I8" s="60"/>
      <c r="J8" s="60"/>
      <c r="K8" s="60"/>
      <c r="L8" s="60"/>
      <c r="M8" s="60">
        <v>3596176</v>
      </c>
      <c r="N8" s="60">
        <v>3596176</v>
      </c>
      <c r="O8" s="60"/>
      <c r="P8" s="60"/>
      <c r="Q8" s="60"/>
      <c r="R8" s="60"/>
      <c r="S8" s="60"/>
      <c r="T8" s="60"/>
      <c r="U8" s="60"/>
      <c r="V8" s="60"/>
      <c r="W8" s="60">
        <v>3596176</v>
      </c>
      <c r="X8" s="60">
        <v>23500000</v>
      </c>
      <c r="Y8" s="60">
        <v>-19903824</v>
      </c>
      <c r="Z8" s="140">
        <v>-84.7</v>
      </c>
      <c r="AA8" s="62">
        <v>33500000</v>
      </c>
    </row>
    <row r="9" spans="1:27" ht="13.5">
      <c r="A9" s="249" t="s">
        <v>180</v>
      </c>
      <c r="B9" s="182"/>
      <c r="C9" s="155">
        <v>10024930</v>
      </c>
      <c r="D9" s="155"/>
      <c r="E9" s="59">
        <v>53000</v>
      </c>
      <c r="F9" s="60"/>
      <c r="G9" s="60">
        <v>24022</v>
      </c>
      <c r="H9" s="60">
        <v>55196</v>
      </c>
      <c r="I9" s="60">
        <v>3234</v>
      </c>
      <c r="J9" s="60">
        <v>82452</v>
      </c>
      <c r="K9" s="60">
        <v>376478</v>
      </c>
      <c r="L9" s="60">
        <v>157523</v>
      </c>
      <c r="M9" s="60">
        <v>154384</v>
      </c>
      <c r="N9" s="60">
        <v>688385</v>
      </c>
      <c r="O9" s="60"/>
      <c r="P9" s="60"/>
      <c r="Q9" s="60"/>
      <c r="R9" s="60"/>
      <c r="S9" s="60"/>
      <c r="T9" s="60"/>
      <c r="U9" s="60"/>
      <c r="V9" s="60"/>
      <c r="W9" s="60">
        <v>770837</v>
      </c>
      <c r="X9" s="60"/>
      <c r="Y9" s="60">
        <v>770837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-257186998</v>
      </c>
      <c r="D12" s="155"/>
      <c r="E12" s="59">
        <v>-256242000</v>
      </c>
      <c r="F12" s="60">
        <v>-267257263</v>
      </c>
      <c r="G12" s="60">
        <v>-59560191</v>
      </c>
      <c r="H12" s="60">
        <v>-18623661</v>
      </c>
      <c r="I12" s="60">
        <v>-26406459</v>
      </c>
      <c r="J12" s="60">
        <v>-104590311</v>
      </c>
      <c r="K12" s="60">
        <v>-31758892</v>
      </c>
      <c r="L12" s="60">
        <v>-29741173</v>
      </c>
      <c r="M12" s="60">
        <v>-128757698</v>
      </c>
      <c r="N12" s="60">
        <v>-190257763</v>
      </c>
      <c r="O12" s="60"/>
      <c r="P12" s="60"/>
      <c r="Q12" s="60"/>
      <c r="R12" s="60"/>
      <c r="S12" s="60"/>
      <c r="T12" s="60"/>
      <c r="U12" s="60"/>
      <c r="V12" s="60"/>
      <c r="W12" s="60">
        <v>-294848074</v>
      </c>
      <c r="X12" s="60">
        <v>-99934380</v>
      </c>
      <c r="Y12" s="60">
        <v>-194913694</v>
      </c>
      <c r="Z12" s="140">
        <v>195.04</v>
      </c>
      <c r="AA12" s="62">
        <v>-267257263</v>
      </c>
    </row>
    <row r="13" spans="1:27" ht="13.5">
      <c r="A13" s="249" t="s">
        <v>40</v>
      </c>
      <c r="B13" s="182"/>
      <c r="C13" s="155">
        <v>-11726379</v>
      </c>
      <c r="D13" s="155"/>
      <c r="E13" s="59">
        <v>-11847010</v>
      </c>
      <c r="F13" s="60">
        <v>-11847010</v>
      </c>
      <c r="G13" s="60">
        <v>-258917</v>
      </c>
      <c r="H13" s="60"/>
      <c r="I13" s="60"/>
      <c r="J13" s="60">
        <v>-258917</v>
      </c>
      <c r="K13" s="60"/>
      <c r="L13" s="60"/>
      <c r="M13" s="60">
        <v>-3929270</v>
      </c>
      <c r="N13" s="60">
        <v>-3929270</v>
      </c>
      <c r="O13" s="60"/>
      <c r="P13" s="60"/>
      <c r="Q13" s="60"/>
      <c r="R13" s="60"/>
      <c r="S13" s="60"/>
      <c r="T13" s="60"/>
      <c r="U13" s="60"/>
      <c r="V13" s="60"/>
      <c r="W13" s="60">
        <v>-4188187</v>
      </c>
      <c r="X13" s="60">
        <v>-5923010</v>
      </c>
      <c r="Y13" s="60">
        <v>1734823</v>
      </c>
      <c r="Z13" s="140">
        <v>-29.29</v>
      </c>
      <c r="AA13" s="62">
        <v>-11847010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39796656</v>
      </c>
      <c r="D15" s="168">
        <f>SUM(D6:D14)</f>
        <v>0</v>
      </c>
      <c r="E15" s="72">
        <f t="shared" si="0"/>
        <v>47684990</v>
      </c>
      <c r="F15" s="73">
        <f t="shared" si="0"/>
        <v>47684637</v>
      </c>
      <c r="G15" s="73">
        <f t="shared" si="0"/>
        <v>5361505</v>
      </c>
      <c r="H15" s="73">
        <f t="shared" si="0"/>
        <v>-56384</v>
      </c>
      <c r="I15" s="73">
        <f t="shared" si="0"/>
        <v>151250</v>
      </c>
      <c r="J15" s="73">
        <f t="shared" si="0"/>
        <v>5456371</v>
      </c>
      <c r="K15" s="73">
        <f t="shared" si="0"/>
        <v>962877</v>
      </c>
      <c r="L15" s="73">
        <f t="shared" si="0"/>
        <v>7153354</v>
      </c>
      <c r="M15" s="73">
        <f t="shared" si="0"/>
        <v>-6396885</v>
      </c>
      <c r="N15" s="73">
        <f t="shared" si="0"/>
        <v>1719346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7175717</v>
      </c>
      <c r="X15" s="73">
        <f t="shared" si="0"/>
        <v>50319610</v>
      </c>
      <c r="Y15" s="73">
        <f t="shared" si="0"/>
        <v>-43143893</v>
      </c>
      <c r="Z15" s="170">
        <f>+IF(X15&lt;&gt;0,+(Y15/X15)*100,0)</f>
        <v>-85.73972055824757</v>
      </c>
      <c r="AA15" s="74">
        <f>SUM(AA6:AA14)</f>
        <v>47684637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-18133932</v>
      </c>
      <c r="D24" s="155"/>
      <c r="E24" s="59">
        <v>-47993000</v>
      </c>
      <c r="F24" s="60">
        <v>-42907000</v>
      </c>
      <c r="G24" s="60">
        <v>-602337</v>
      </c>
      <c r="H24" s="60">
        <v>-1323</v>
      </c>
      <c r="I24" s="60">
        <v>-115749</v>
      </c>
      <c r="J24" s="60">
        <v>-719409</v>
      </c>
      <c r="K24" s="60">
        <v>-224622</v>
      </c>
      <c r="L24" s="60">
        <v>-147766</v>
      </c>
      <c r="M24" s="60">
        <v>-1982432</v>
      </c>
      <c r="N24" s="60">
        <v>-2354820</v>
      </c>
      <c r="O24" s="60"/>
      <c r="P24" s="60"/>
      <c r="Q24" s="60"/>
      <c r="R24" s="60"/>
      <c r="S24" s="60"/>
      <c r="T24" s="60"/>
      <c r="U24" s="60"/>
      <c r="V24" s="60"/>
      <c r="W24" s="60">
        <v>-3074229</v>
      </c>
      <c r="X24" s="60">
        <v>-16733730</v>
      </c>
      <c r="Y24" s="60">
        <v>13659501</v>
      </c>
      <c r="Z24" s="140">
        <v>-81.63</v>
      </c>
      <c r="AA24" s="62">
        <v>-42907000</v>
      </c>
    </row>
    <row r="25" spans="1:27" ht="13.5">
      <c r="A25" s="250" t="s">
        <v>191</v>
      </c>
      <c r="B25" s="251"/>
      <c r="C25" s="168">
        <f aca="true" t="shared" si="1" ref="C25:Y25">SUM(C19:C24)</f>
        <v>-18133932</v>
      </c>
      <c r="D25" s="168">
        <f>SUM(D19:D24)</f>
        <v>0</v>
      </c>
      <c r="E25" s="72">
        <f t="shared" si="1"/>
        <v>-47993000</v>
      </c>
      <c r="F25" s="73">
        <f t="shared" si="1"/>
        <v>-42907000</v>
      </c>
      <c r="G25" s="73">
        <f t="shared" si="1"/>
        <v>-602337</v>
      </c>
      <c r="H25" s="73">
        <f t="shared" si="1"/>
        <v>-1323</v>
      </c>
      <c r="I25" s="73">
        <f t="shared" si="1"/>
        <v>-115749</v>
      </c>
      <c r="J25" s="73">
        <f t="shared" si="1"/>
        <v>-719409</v>
      </c>
      <c r="K25" s="73">
        <f t="shared" si="1"/>
        <v>-224622</v>
      </c>
      <c r="L25" s="73">
        <f t="shared" si="1"/>
        <v>-147766</v>
      </c>
      <c r="M25" s="73">
        <f t="shared" si="1"/>
        <v>-1982432</v>
      </c>
      <c r="N25" s="73">
        <f t="shared" si="1"/>
        <v>-2354820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-3074229</v>
      </c>
      <c r="X25" s="73">
        <f t="shared" si="1"/>
        <v>-16733730</v>
      </c>
      <c r="Y25" s="73">
        <f t="shared" si="1"/>
        <v>13659501</v>
      </c>
      <c r="Z25" s="170">
        <f>+IF(X25&lt;&gt;0,+(Y25/X25)*100,0)</f>
        <v>-81.62854904435532</v>
      </c>
      <c r="AA25" s="74">
        <f>SUM(AA19:AA24)</f>
        <v>-42907000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-11861172</v>
      </c>
      <c r="D33" s="155"/>
      <c r="E33" s="59">
        <v>-12944313</v>
      </c>
      <c r="F33" s="60">
        <v>-12944313</v>
      </c>
      <c r="G33" s="60">
        <v>-1401014</v>
      </c>
      <c r="H33" s="60"/>
      <c r="I33" s="60"/>
      <c r="J33" s="60">
        <v>-1401014</v>
      </c>
      <c r="K33" s="60"/>
      <c r="L33" s="60"/>
      <c r="M33" s="60">
        <v>-4920071</v>
      </c>
      <c r="N33" s="60">
        <v>-4920071</v>
      </c>
      <c r="O33" s="60"/>
      <c r="P33" s="60"/>
      <c r="Q33" s="60"/>
      <c r="R33" s="60"/>
      <c r="S33" s="60"/>
      <c r="T33" s="60"/>
      <c r="U33" s="60"/>
      <c r="V33" s="60"/>
      <c r="W33" s="60">
        <v>-6321085</v>
      </c>
      <c r="X33" s="60">
        <v>-6472000</v>
      </c>
      <c r="Y33" s="60">
        <v>150915</v>
      </c>
      <c r="Z33" s="140">
        <v>-2.33</v>
      </c>
      <c r="AA33" s="62">
        <v>-12944313</v>
      </c>
    </row>
    <row r="34" spans="1:27" ht="13.5">
      <c r="A34" s="250" t="s">
        <v>197</v>
      </c>
      <c r="B34" s="251"/>
      <c r="C34" s="168">
        <f aca="true" t="shared" si="2" ref="C34:Y34">SUM(C29:C33)</f>
        <v>-11861172</v>
      </c>
      <c r="D34" s="168">
        <f>SUM(D29:D33)</f>
        <v>0</v>
      </c>
      <c r="E34" s="72">
        <f t="shared" si="2"/>
        <v>-12944313</v>
      </c>
      <c r="F34" s="73">
        <f t="shared" si="2"/>
        <v>-12944313</v>
      </c>
      <c r="G34" s="73">
        <f t="shared" si="2"/>
        <v>-1401014</v>
      </c>
      <c r="H34" s="73">
        <f t="shared" si="2"/>
        <v>0</v>
      </c>
      <c r="I34" s="73">
        <f t="shared" si="2"/>
        <v>0</v>
      </c>
      <c r="J34" s="73">
        <f t="shared" si="2"/>
        <v>-1401014</v>
      </c>
      <c r="K34" s="73">
        <f t="shared" si="2"/>
        <v>0</v>
      </c>
      <c r="L34" s="73">
        <f t="shared" si="2"/>
        <v>0</v>
      </c>
      <c r="M34" s="73">
        <f t="shared" si="2"/>
        <v>-4920071</v>
      </c>
      <c r="N34" s="73">
        <f t="shared" si="2"/>
        <v>-4920071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-6321085</v>
      </c>
      <c r="X34" s="73">
        <f t="shared" si="2"/>
        <v>-6472000</v>
      </c>
      <c r="Y34" s="73">
        <f t="shared" si="2"/>
        <v>150915</v>
      </c>
      <c r="Z34" s="170">
        <f>+IF(X34&lt;&gt;0,+(Y34/X34)*100,0)</f>
        <v>-2.3318139678615575</v>
      </c>
      <c r="AA34" s="74">
        <f>SUM(AA29:AA33)</f>
        <v>-12944313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9801552</v>
      </c>
      <c r="D36" s="153">
        <f>+D15+D25+D34</f>
        <v>0</v>
      </c>
      <c r="E36" s="99">
        <f t="shared" si="3"/>
        <v>-13252323</v>
      </c>
      <c r="F36" s="100">
        <f t="shared" si="3"/>
        <v>-8166676</v>
      </c>
      <c r="G36" s="100">
        <f t="shared" si="3"/>
        <v>3358154</v>
      </c>
      <c r="H36" s="100">
        <f t="shared" si="3"/>
        <v>-57707</v>
      </c>
      <c r="I36" s="100">
        <f t="shared" si="3"/>
        <v>35501</v>
      </c>
      <c r="J36" s="100">
        <f t="shared" si="3"/>
        <v>3335948</v>
      </c>
      <c r="K36" s="100">
        <f t="shared" si="3"/>
        <v>738255</v>
      </c>
      <c r="L36" s="100">
        <f t="shared" si="3"/>
        <v>7005588</v>
      </c>
      <c r="M36" s="100">
        <f t="shared" si="3"/>
        <v>-13299388</v>
      </c>
      <c r="N36" s="100">
        <f t="shared" si="3"/>
        <v>-5555545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-2219597</v>
      </c>
      <c r="X36" s="100">
        <f t="shared" si="3"/>
        <v>27113880</v>
      </c>
      <c r="Y36" s="100">
        <f t="shared" si="3"/>
        <v>-29333477</v>
      </c>
      <c r="Z36" s="137">
        <f>+IF(X36&lt;&gt;0,+(Y36/X36)*100,0)</f>
        <v>-108.18620204854487</v>
      </c>
      <c r="AA36" s="102">
        <f>+AA15+AA25+AA34</f>
        <v>-8166676</v>
      </c>
    </row>
    <row r="37" spans="1:27" ht="13.5">
      <c r="A37" s="249" t="s">
        <v>199</v>
      </c>
      <c r="B37" s="182"/>
      <c r="C37" s="153">
        <v>159236940</v>
      </c>
      <c r="D37" s="153"/>
      <c r="E37" s="99">
        <v>182097000</v>
      </c>
      <c r="F37" s="100">
        <v>182097000</v>
      </c>
      <c r="G37" s="100">
        <v>169038492</v>
      </c>
      <c r="H37" s="100">
        <v>172396646</v>
      </c>
      <c r="I37" s="100">
        <v>172338939</v>
      </c>
      <c r="J37" s="100">
        <v>169038492</v>
      </c>
      <c r="K37" s="100">
        <v>172374440</v>
      </c>
      <c r="L37" s="100">
        <v>173112695</v>
      </c>
      <c r="M37" s="100">
        <v>180118283</v>
      </c>
      <c r="N37" s="100">
        <v>172374440</v>
      </c>
      <c r="O37" s="100"/>
      <c r="P37" s="100"/>
      <c r="Q37" s="100"/>
      <c r="R37" s="100"/>
      <c r="S37" s="100"/>
      <c r="T37" s="100"/>
      <c r="U37" s="100"/>
      <c r="V37" s="100"/>
      <c r="W37" s="100">
        <v>169038492</v>
      </c>
      <c r="X37" s="100">
        <v>182097000</v>
      </c>
      <c r="Y37" s="100">
        <v>-13058508</v>
      </c>
      <c r="Z37" s="137">
        <v>-7.17</v>
      </c>
      <c r="AA37" s="102">
        <v>182097000</v>
      </c>
    </row>
    <row r="38" spans="1:27" ht="13.5">
      <c r="A38" s="269" t="s">
        <v>200</v>
      </c>
      <c r="B38" s="256"/>
      <c r="C38" s="257">
        <v>169038492</v>
      </c>
      <c r="D38" s="257"/>
      <c r="E38" s="258">
        <v>168844677</v>
      </c>
      <c r="F38" s="259">
        <v>173930324</v>
      </c>
      <c r="G38" s="259">
        <v>172396646</v>
      </c>
      <c r="H38" s="259">
        <v>172338939</v>
      </c>
      <c r="I38" s="259">
        <v>172374440</v>
      </c>
      <c r="J38" s="259">
        <v>172374440</v>
      </c>
      <c r="K38" s="259">
        <v>173112695</v>
      </c>
      <c r="L38" s="259">
        <v>180118283</v>
      </c>
      <c r="M38" s="259">
        <v>166818895</v>
      </c>
      <c r="N38" s="259">
        <v>166818895</v>
      </c>
      <c r="O38" s="259"/>
      <c r="P38" s="259"/>
      <c r="Q38" s="259"/>
      <c r="R38" s="259"/>
      <c r="S38" s="259"/>
      <c r="T38" s="259"/>
      <c r="U38" s="259"/>
      <c r="V38" s="259"/>
      <c r="W38" s="259">
        <v>166818895</v>
      </c>
      <c r="X38" s="259">
        <v>209210880</v>
      </c>
      <c r="Y38" s="259">
        <v>-42391985</v>
      </c>
      <c r="Z38" s="260">
        <v>-20.26</v>
      </c>
      <c r="AA38" s="261">
        <v>173930324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18133932</v>
      </c>
      <c r="D5" s="200">
        <f t="shared" si="0"/>
        <v>0</v>
      </c>
      <c r="E5" s="106">
        <f t="shared" si="0"/>
        <v>47993000</v>
      </c>
      <c r="F5" s="106">
        <f t="shared" si="0"/>
        <v>42907000</v>
      </c>
      <c r="G5" s="106">
        <f t="shared" si="0"/>
        <v>602337</v>
      </c>
      <c r="H5" s="106">
        <f t="shared" si="0"/>
        <v>1323</v>
      </c>
      <c r="I5" s="106">
        <f t="shared" si="0"/>
        <v>115749</v>
      </c>
      <c r="J5" s="106">
        <f t="shared" si="0"/>
        <v>719409</v>
      </c>
      <c r="K5" s="106">
        <f t="shared" si="0"/>
        <v>224622</v>
      </c>
      <c r="L5" s="106">
        <f t="shared" si="0"/>
        <v>147766</v>
      </c>
      <c r="M5" s="106">
        <f t="shared" si="0"/>
        <v>1982432</v>
      </c>
      <c r="N5" s="106">
        <f t="shared" si="0"/>
        <v>2354820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3074229</v>
      </c>
      <c r="X5" s="106">
        <f t="shared" si="0"/>
        <v>21453500</v>
      </c>
      <c r="Y5" s="106">
        <f t="shared" si="0"/>
        <v>-18379271</v>
      </c>
      <c r="Z5" s="201">
        <f>+IF(X5&lt;&gt;0,+(Y5/X5)*100,0)</f>
        <v>-85.67026825459715</v>
      </c>
      <c r="AA5" s="199">
        <f>SUM(AA11:AA18)</f>
        <v>42907000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16459726</v>
      </c>
      <c r="D8" s="156"/>
      <c r="E8" s="60">
        <v>41650000</v>
      </c>
      <c r="F8" s="60">
        <v>34650000</v>
      </c>
      <c r="G8" s="60">
        <v>600675</v>
      </c>
      <c r="H8" s="60"/>
      <c r="I8" s="60"/>
      <c r="J8" s="60">
        <v>600675</v>
      </c>
      <c r="K8" s="60">
        <v>186395</v>
      </c>
      <c r="L8" s="60"/>
      <c r="M8" s="60"/>
      <c r="N8" s="60">
        <v>186395</v>
      </c>
      <c r="O8" s="60"/>
      <c r="P8" s="60"/>
      <c r="Q8" s="60"/>
      <c r="R8" s="60"/>
      <c r="S8" s="60"/>
      <c r="T8" s="60"/>
      <c r="U8" s="60"/>
      <c r="V8" s="60"/>
      <c r="W8" s="60">
        <v>787070</v>
      </c>
      <c r="X8" s="60">
        <v>17325000</v>
      </c>
      <c r="Y8" s="60">
        <v>-16537930</v>
      </c>
      <c r="Z8" s="140">
        <v>-95.46</v>
      </c>
      <c r="AA8" s="155">
        <v>34650000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16459726</v>
      </c>
      <c r="D11" s="294">
        <f t="shared" si="1"/>
        <v>0</v>
      </c>
      <c r="E11" s="295">
        <f t="shared" si="1"/>
        <v>41650000</v>
      </c>
      <c r="F11" s="295">
        <f t="shared" si="1"/>
        <v>34650000</v>
      </c>
      <c r="G11" s="295">
        <f t="shared" si="1"/>
        <v>600675</v>
      </c>
      <c r="H11" s="295">
        <f t="shared" si="1"/>
        <v>0</v>
      </c>
      <c r="I11" s="295">
        <f t="shared" si="1"/>
        <v>0</v>
      </c>
      <c r="J11" s="295">
        <f t="shared" si="1"/>
        <v>600675</v>
      </c>
      <c r="K11" s="295">
        <f t="shared" si="1"/>
        <v>186395</v>
      </c>
      <c r="L11" s="295">
        <f t="shared" si="1"/>
        <v>0</v>
      </c>
      <c r="M11" s="295">
        <f t="shared" si="1"/>
        <v>0</v>
      </c>
      <c r="N11" s="295">
        <f t="shared" si="1"/>
        <v>186395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787070</v>
      </c>
      <c r="X11" s="295">
        <f t="shared" si="1"/>
        <v>17325000</v>
      </c>
      <c r="Y11" s="295">
        <f t="shared" si="1"/>
        <v>-16537930</v>
      </c>
      <c r="Z11" s="296">
        <f>+IF(X11&lt;&gt;0,+(Y11/X11)*100,0)</f>
        <v>-95.45702741702742</v>
      </c>
      <c r="AA11" s="297">
        <f>SUM(AA6:AA10)</f>
        <v>34650000</v>
      </c>
    </row>
    <row r="12" spans="1:27" ht="13.5">
      <c r="A12" s="298" t="s">
        <v>210</v>
      </c>
      <c r="B12" s="136"/>
      <c r="C12" s="62"/>
      <c r="D12" s="156"/>
      <c r="E12" s="60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</v>
      </c>
      <c r="Y12" s="60">
        <v>-50000</v>
      </c>
      <c r="Z12" s="140">
        <v>-100</v>
      </c>
      <c r="AA12" s="155">
        <v>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1674206</v>
      </c>
      <c r="D15" s="156"/>
      <c r="E15" s="60">
        <v>6243000</v>
      </c>
      <c r="F15" s="60">
        <v>8157000</v>
      </c>
      <c r="G15" s="60">
        <v>1662</v>
      </c>
      <c r="H15" s="60">
        <v>1323</v>
      </c>
      <c r="I15" s="60">
        <v>115749</v>
      </c>
      <c r="J15" s="60">
        <v>118734</v>
      </c>
      <c r="K15" s="60">
        <v>38227</v>
      </c>
      <c r="L15" s="60">
        <v>147766</v>
      </c>
      <c r="M15" s="60">
        <v>1982432</v>
      </c>
      <c r="N15" s="60">
        <v>2168425</v>
      </c>
      <c r="O15" s="60"/>
      <c r="P15" s="60"/>
      <c r="Q15" s="60"/>
      <c r="R15" s="60"/>
      <c r="S15" s="60"/>
      <c r="T15" s="60"/>
      <c r="U15" s="60"/>
      <c r="V15" s="60"/>
      <c r="W15" s="60">
        <v>2287159</v>
      </c>
      <c r="X15" s="60">
        <v>4078500</v>
      </c>
      <c r="Y15" s="60">
        <v>-1791341</v>
      </c>
      <c r="Z15" s="140">
        <v>-43.92</v>
      </c>
      <c r="AA15" s="155">
        <v>8157000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16459726</v>
      </c>
      <c r="D38" s="156">
        <f t="shared" si="4"/>
        <v>0</v>
      </c>
      <c r="E38" s="60">
        <f t="shared" si="4"/>
        <v>41650000</v>
      </c>
      <c r="F38" s="60">
        <f t="shared" si="4"/>
        <v>34650000</v>
      </c>
      <c r="G38" s="60">
        <f t="shared" si="4"/>
        <v>600675</v>
      </c>
      <c r="H38" s="60">
        <f t="shared" si="4"/>
        <v>0</v>
      </c>
      <c r="I38" s="60">
        <f t="shared" si="4"/>
        <v>0</v>
      </c>
      <c r="J38" s="60">
        <f t="shared" si="4"/>
        <v>600675</v>
      </c>
      <c r="K38" s="60">
        <f t="shared" si="4"/>
        <v>186395</v>
      </c>
      <c r="L38" s="60">
        <f t="shared" si="4"/>
        <v>0</v>
      </c>
      <c r="M38" s="60">
        <f t="shared" si="4"/>
        <v>0</v>
      </c>
      <c r="N38" s="60">
        <f t="shared" si="4"/>
        <v>186395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787070</v>
      </c>
      <c r="X38" s="60">
        <f t="shared" si="4"/>
        <v>17325000</v>
      </c>
      <c r="Y38" s="60">
        <f t="shared" si="4"/>
        <v>-16537930</v>
      </c>
      <c r="Z38" s="140">
        <f t="shared" si="5"/>
        <v>-95.45702741702742</v>
      </c>
      <c r="AA38" s="155">
        <f>AA8+AA23</f>
        <v>34650000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16459726</v>
      </c>
      <c r="D41" s="294">
        <f t="shared" si="6"/>
        <v>0</v>
      </c>
      <c r="E41" s="295">
        <f t="shared" si="6"/>
        <v>41650000</v>
      </c>
      <c r="F41" s="295">
        <f t="shared" si="6"/>
        <v>34650000</v>
      </c>
      <c r="G41" s="295">
        <f t="shared" si="6"/>
        <v>600675</v>
      </c>
      <c r="H41" s="295">
        <f t="shared" si="6"/>
        <v>0</v>
      </c>
      <c r="I41" s="295">
        <f t="shared" si="6"/>
        <v>0</v>
      </c>
      <c r="J41" s="295">
        <f t="shared" si="6"/>
        <v>600675</v>
      </c>
      <c r="K41" s="295">
        <f t="shared" si="6"/>
        <v>186395</v>
      </c>
      <c r="L41" s="295">
        <f t="shared" si="6"/>
        <v>0</v>
      </c>
      <c r="M41" s="295">
        <f t="shared" si="6"/>
        <v>0</v>
      </c>
      <c r="N41" s="295">
        <f t="shared" si="6"/>
        <v>186395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787070</v>
      </c>
      <c r="X41" s="295">
        <f t="shared" si="6"/>
        <v>17325000</v>
      </c>
      <c r="Y41" s="295">
        <f t="shared" si="6"/>
        <v>-16537930</v>
      </c>
      <c r="Z41" s="296">
        <f t="shared" si="5"/>
        <v>-95.45702741702742</v>
      </c>
      <c r="AA41" s="297">
        <f>SUM(AA36:AA40)</f>
        <v>34650000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</v>
      </c>
      <c r="F42" s="54">
        <f t="shared" si="7"/>
        <v>100000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</v>
      </c>
      <c r="Y42" s="54">
        <f t="shared" si="7"/>
        <v>-50000</v>
      </c>
      <c r="Z42" s="184">
        <f t="shared" si="5"/>
        <v>-100</v>
      </c>
      <c r="AA42" s="130">
        <f aca="true" t="shared" si="8" ref="AA42:AA48">AA12+AA27</f>
        <v>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1674206</v>
      </c>
      <c r="D45" s="129">
        <f t="shared" si="7"/>
        <v>0</v>
      </c>
      <c r="E45" s="54">
        <f t="shared" si="7"/>
        <v>6243000</v>
      </c>
      <c r="F45" s="54">
        <f t="shared" si="7"/>
        <v>8157000</v>
      </c>
      <c r="G45" s="54">
        <f t="shared" si="7"/>
        <v>1662</v>
      </c>
      <c r="H45" s="54">
        <f t="shared" si="7"/>
        <v>1323</v>
      </c>
      <c r="I45" s="54">
        <f t="shared" si="7"/>
        <v>115749</v>
      </c>
      <c r="J45" s="54">
        <f t="shared" si="7"/>
        <v>118734</v>
      </c>
      <c r="K45" s="54">
        <f t="shared" si="7"/>
        <v>38227</v>
      </c>
      <c r="L45" s="54">
        <f t="shared" si="7"/>
        <v>147766</v>
      </c>
      <c r="M45" s="54">
        <f t="shared" si="7"/>
        <v>1982432</v>
      </c>
      <c r="N45" s="54">
        <f t="shared" si="7"/>
        <v>2168425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2287159</v>
      </c>
      <c r="X45" s="54">
        <f t="shared" si="7"/>
        <v>4078500</v>
      </c>
      <c r="Y45" s="54">
        <f t="shared" si="7"/>
        <v>-1791341</v>
      </c>
      <c r="Z45" s="184">
        <f t="shared" si="5"/>
        <v>-43.921564300600714</v>
      </c>
      <c r="AA45" s="130">
        <f t="shared" si="8"/>
        <v>8157000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18133932</v>
      </c>
      <c r="D49" s="218">
        <f t="shared" si="9"/>
        <v>0</v>
      </c>
      <c r="E49" s="220">
        <f t="shared" si="9"/>
        <v>47993000</v>
      </c>
      <c r="F49" s="220">
        <f t="shared" si="9"/>
        <v>42907000</v>
      </c>
      <c r="G49" s="220">
        <f t="shared" si="9"/>
        <v>602337</v>
      </c>
      <c r="H49" s="220">
        <f t="shared" si="9"/>
        <v>1323</v>
      </c>
      <c r="I49" s="220">
        <f t="shared" si="9"/>
        <v>115749</v>
      </c>
      <c r="J49" s="220">
        <f t="shared" si="9"/>
        <v>719409</v>
      </c>
      <c r="K49" s="220">
        <f t="shared" si="9"/>
        <v>224622</v>
      </c>
      <c r="L49" s="220">
        <f t="shared" si="9"/>
        <v>147766</v>
      </c>
      <c r="M49" s="220">
        <f t="shared" si="9"/>
        <v>1982432</v>
      </c>
      <c r="N49" s="220">
        <f t="shared" si="9"/>
        <v>2354820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3074229</v>
      </c>
      <c r="X49" s="220">
        <f t="shared" si="9"/>
        <v>21453500</v>
      </c>
      <c r="Y49" s="220">
        <f t="shared" si="9"/>
        <v>-18379271</v>
      </c>
      <c r="Z49" s="221">
        <f t="shared" si="5"/>
        <v>-85.67026825459715</v>
      </c>
      <c r="AA49" s="222">
        <f>SUM(AA41:AA48)</f>
        <v>42907000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42686739</v>
      </c>
      <c r="D51" s="129">
        <f t="shared" si="10"/>
        <v>0</v>
      </c>
      <c r="E51" s="54">
        <f t="shared" si="10"/>
        <v>71959300</v>
      </c>
      <c r="F51" s="54">
        <f t="shared" si="10"/>
        <v>41928490</v>
      </c>
      <c r="G51" s="54">
        <f t="shared" si="10"/>
        <v>741179</v>
      </c>
      <c r="H51" s="54">
        <f t="shared" si="10"/>
        <v>773461</v>
      </c>
      <c r="I51" s="54">
        <f t="shared" si="10"/>
        <v>729462</v>
      </c>
      <c r="J51" s="54">
        <f t="shared" si="10"/>
        <v>2244102</v>
      </c>
      <c r="K51" s="54">
        <f t="shared" si="10"/>
        <v>7502323</v>
      </c>
      <c r="L51" s="54">
        <f t="shared" si="10"/>
        <v>7668851</v>
      </c>
      <c r="M51" s="54">
        <f t="shared" si="10"/>
        <v>8032545</v>
      </c>
      <c r="N51" s="54">
        <f t="shared" si="10"/>
        <v>23203719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25447821</v>
      </c>
      <c r="X51" s="54">
        <f t="shared" si="10"/>
        <v>20964245</v>
      </c>
      <c r="Y51" s="54">
        <f t="shared" si="10"/>
        <v>4483576</v>
      </c>
      <c r="Z51" s="184">
        <f>+IF(X51&lt;&gt;0,+(Y51/X51)*100,0)</f>
        <v>21.386775435986365</v>
      </c>
      <c r="AA51" s="130">
        <f>SUM(AA57:AA61)</f>
        <v>41928490</v>
      </c>
    </row>
    <row r="52" spans="1:27" ht="13.5">
      <c r="A52" s="310" t="s">
        <v>204</v>
      </c>
      <c r="B52" s="142"/>
      <c r="C52" s="62">
        <v>37516390</v>
      </c>
      <c r="D52" s="156"/>
      <c r="E52" s="60">
        <v>63437570</v>
      </c>
      <c r="F52" s="60">
        <v>33406760</v>
      </c>
      <c r="G52" s="60">
        <v>521781</v>
      </c>
      <c r="H52" s="60">
        <v>532552</v>
      </c>
      <c r="I52" s="60">
        <v>388124</v>
      </c>
      <c r="J52" s="60">
        <v>1442457</v>
      </c>
      <c r="K52" s="60">
        <v>7116854</v>
      </c>
      <c r="L52" s="60">
        <v>7343373</v>
      </c>
      <c r="M52" s="60">
        <v>7653286</v>
      </c>
      <c r="N52" s="60">
        <v>22113513</v>
      </c>
      <c r="O52" s="60"/>
      <c r="P52" s="60"/>
      <c r="Q52" s="60"/>
      <c r="R52" s="60"/>
      <c r="S52" s="60"/>
      <c r="T52" s="60"/>
      <c r="U52" s="60"/>
      <c r="V52" s="60"/>
      <c r="W52" s="60">
        <v>23555970</v>
      </c>
      <c r="X52" s="60">
        <v>16703380</v>
      </c>
      <c r="Y52" s="60">
        <v>6852590</v>
      </c>
      <c r="Z52" s="140">
        <v>41.03</v>
      </c>
      <c r="AA52" s="155">
        <v>33406760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3330859</v>
      </c>
      <c r="D54" s="156"/>
      <c r="E54" s="60">
        <v>2820000</v>
      </c>
      <c r="F54" s="60">
        <v>2820000</v>
      </c>
      <c r="G54" s="60">
        <v>69141</v>
      </c>
      <c r="H54" s="60">
        <v>151386</v>
      </c>
      <c r="I54" s="60">
        <v>292876</v>
      </c>
      <c r="J54" s="60">
        <v>513403</v>
      </c>
      <c r="K54" s="60">
        <v>165516</v>
      </c>
      <c r="L54" s="60"/>
      <c r="M54" s="60">
        <v>379259</v>
      </c>
      <c r="N54" s="60">
        <v>544775</v>
      </c>
      <c r="O54" s="60"/>
      <c r="P54" s="60"/>
      <c r="Q54" s="60"/>
      <c r="R54" s="60"/>
      <c r="S54" s="60"/>
      <c r="T54" s="60"/>
      <c r="U54" s="60"/>
      <c r="V54" s="60"/>
      <c r="W54" s="60">
        <v>1058178</v>
      </c>
      <c r="X54" s="60">
        <v>1410000</v>
      </c>
      <c r="Y54" s="60">
        <v>-351822</v>
      </c>
      <c r="Z54" s="140">
        <v>-24.95</v>
      </c>
      <c r="AA54" s="155">
        <v>2820000</v>
      </c>
    </row>
    <row r="55" spans="1:27" ht="13.5">
      <c r="A55" s="310" t="s">
        <v>207</v>
      </c>
      <c r="B55" s="142"/>
      <c r="C55" s="62"/>
      <c r="D55" s="156"/>
      <c r="E55" s="60">
        <v>250000</v>
      </c>
      <c r="F55" s="60">
        <v>250000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125000</v>
      </c>
      <c r="Y55" s="60">
        <v>-125000</v>
      </c>
      <c r="Z55" s="140">
        <v>-100</v>
      </c>
      <c r="AA55" s="155">
        <v>250000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40847249</v>
      </c>
      <c r="D57" s="294">
        <f t="shared" si="11"/>
        <v>0</v>
      </c>
      <c r="E57" s="295">
        <f t="shared" si="11"/>
        <v>66507570</v>
      </c>
      <c r="F57" s="295">
        <f t="shared" si="11"/>
        <v>36476760</v>
      </c>
      <c r="G57" s="295">
        <f t="shared" si="11"/>
        <v>590922</v>
      </c>
      <c r="H57" s="295">
        <f t="shared" si="11"/>
        <v>683938</v>
      </c>
      <c r="I57" s="295">
        <f t="shared" si="11"/>
        <v>681000</v>
      </c>
      <c r="J57" s="295">
        <f t="shared" si="11"/>
        <v>1955860</v>
      </c>
      <c r="K57" s="295">
        <f t="shared" si="11"/>
        <v>7282370</v>
      </c>
      <c r="L57" s="295">
        <f t="shared" si="11"/>
        <v>7343373</v>
      </c>
      <c r="M57" s="295">
        <f t="shared" si="11"/>
        <v>8032545</v>
      </c>
      <c r="N57" s="295">
        <f t="shared" si="11"/>
        <v>22658288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24614148</v>
      </c>
      <c r="X57" s="295">
        <f t="shared" si="11"/>
        <v>18238380</v>
      </c>
      <c r="Y57" s="295">
        <f t="shared" si="11"/>
        <v>6375768</v>
      </c>
      <c r="Z57" s="296">
        <f>+IF(X57&lt;&gt;0,+(Y57/X57)*100,0)</f>
        <v>34.957973241044435</v>
      </c>
      <c r="AA57" s="297">
        <f>SUM(AA52:AA56)</f>
        <v>36476760</v>
      </c>
    </row>
    <row r="58" spans="1:27" ht="13.5">
      <c r="A58" s="311" t="s">
        <v>210</v>
      </c>
      <c r="B58" s="136"/>
      <c r="C58" s="62"/>
      <c r="D58" s="156"/>
      <c r="E58" s="60">
        <v>438700</v>
      </c>
      <c r="F58" s="60">
        <v>438700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219350</v>
      </c>
      <c r="Y58" s="60">
        <v>-219350</v>
      </c>
      <c r="Z58" s="140">
        <v>-100</v>
      </c>
      <c r="AA58" s="155">
        <v>438700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>
        <v>16762</v>
      </c>
      <c r="H60" s="60">
        <v>10398</v>
      </c>
      <c r="I60" s="60"/>
      <c r="J60" s="60">
        <v>27160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>
        <v>27160</v>
      </c>
      <c r="X60" s="60"/>
      <c r="Y60" s="60">
        <v>27160</v>
      </c>
      <c r="Z60" s="140"/>
      <c r="AA60" s="155"/>
    </row>
    <row r="61" spans="1:27" ht="13.5">
      <c r="A61" s="311" t="s">
        <v>213</v>
      </c>
      <c r="B61" s="136" t="s">
        <v>221</v>
      </c>
      <c r="C61" s="62">
        <v>1839490</v>
      </c>
      <c r="D61" s="156"/>
      <c r="E61" s="60">
        <v>5013030</v>
      </c>
      <c r="F61" s="60">
        <v>5013030</v>
      </c>
      <c r="G61" s="60">
        <v>133495</v>
      </c>
      <c r="H61" s="60">
        <v>79125</v>
      </c>
      <c r="I61" s="60">
        <v>48462</v>
      </c>
      <c r="J61" s="60">
        <v>261082</v>
      </c>
      <c r="K61" s="60">
        <v>219953</v>
      </c>
      <c r="L61" s="60">
        <v>325478</v>
      </c>
      <c r="M61" s="60"/>
      <c r="N61" s="60">
        <v>545431</v>
      </c>
      <c r="O61" s="60"/>
      <c r="P61" s="60"/>
      <c r="Q61" s="60"/>
      <c r="R61" s="60"/>
      <c r="S61" s="60"/>
      <c r="T61" s="60"/>
      <c r="U61" s="60"/>
      <c r="V61" s="60"/>
      <c r="W61" s="60">
        <v>806513</v>
      </c>
      <c r="X61" s="60">
        <v>2506515</v>
      </c>
      <c r="Y61" s="60">
        <v>-1700002</v>
      </c>
      <c r="Z61" s="140">
        <v>-67.82</v>
      </c>
      <c r="AA61" s="155">
        <v>5013030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68421300</v>
      </c>
      <c r="F66" s="275"/>
      <c r="G66" s="275"/>
      <c r="H66" s="275">
        <v>1514664</v>
      </c>
      <c r="I66" s="275">
        <v>729470</v>
      </c>
      <c r="J66" s="275">
        <v>2244134</v>
      </c>
      <c r="K66" s="275">
        <v>7502323</v>
      </c>
      <c r="L66" s="275">
        <v>7668851</v>
      </c>
      <c r="M66" s="275">
        <v>8032545</v>
      </c>
      <c r="N66" s="275">
        <v>23203719</v>
      </c>
      <c r="O66" s="275"/>
      <c r="P66" s="275"/>
      <c r="Q66" s="275"/>
      <c r="R66" s="275"/>
      <c r="S66" s="275"/>
      <c r="T66" s="275"/>
      <c r="U66" s="275"/>
      <c r="V66" s="275"/>
      <c r="W66" s="275">
        <v>25447853</v>
      </c>
      <c r="X66" s="275"/>
      <c r="Y66" s="275">
        <v>25447853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68421300</v>
      </c>
      <c r="F69" s="220">
        <f t="shared" si="12"/>
        <v>0</v>
      </c>
      <c r="G69" s="220">
        <f t="shared" si="12"/>
        <v>0</v>
      </c>
      <c r="H69" s="220">
        <f t="shared" si="12"/>
        <v>1514664</v>
      </c>
      <c r="I69" s="220">
        <f t="shared" si="12"/>
        <v>729470</v>
      </c>
      <c r="J69" s="220">
        <f t="shared" si="12"/>
        <v>2244134</v>
      </c>
      <c r="K69" s="220">
        <f t="shared" si="12"/>
        <v>7502323</v>
      </c>
      <c r="L69" s="220">
        <f t="shared" si="12"/>
        <v>7668851</v>
      </c>
      <c r="M69" s="220">
        <f t="shared" si="12"/>
        <v>8032545</v>
      </c>
      <c r="N69" s="220">
        <f t="shared" si="12"/>
        <v>23203719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25447853</v>
      </c>
      <c r="X69" s="220">
        <f t="shared" si="12"/>
        <v>0</v>
      </c>
      <c r="Y69" s="220">
        <f t="shared" si="12"/>
        <v>25447853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16459726</v>
      </c>
      <c r="D5" s="344">
        <f t="shared" si="0"/>
        <v>0</v>
      </c>
      <c r="E5" s="343">
        <f t="shared" si="0"/>
        <v>41650000</v>
      </c>
      <c r="F5" s="345">
        <f t="shared" si="0"/>
        <v>34650000</v>
      </c>
      <c r="G5" s="345">
        <f t="shared" si="0"/>
        <v>600675</v>
      </c>
      <c r="H5" s="343">
        <f t="shared" si="0"/>
        <v>0</v>
      </c>
      <c r="I5" s="343">
        <f t="shared" si="0"/>
        <v>0</v>
      </c>
      <c r="J5" s="345">
        <f t="shared" si="0"/>
        <v>600675</v>
      </c>
      <c r="K5" s="345">
        <f t="shared" si="0"/>
        <v>186395</v>
      </c>
      <c r="L5" s="343">
        <f t="shared" si="0"/>
        <v>0</v>
      </c>
      <c r="M5" s="343">
        <f t="shared" si="0"/>
        <v>0</v>
      </c>
      <c r="N5" s="345">
        <f t="shared" si="0"/>
        <v>186395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787070</v>
      </c>
      <c r="X5" s="343">
        <f t="shared" si="0"/>
        <v>17325000</v>
      </c>
      <c r="Y5" s="345">
        <f t="shared" si="0"/>
        <v>-16537930</v>
      </c>
      <c r="Z5" s="346">
        <f>+IF(X5&lt;&gt;0,+(Y5/X5)*100,0)</f>
        <v>-95.45702741702742</v>
      </c>
      <c r="AA5" s="347">
        <f>+AA6+AA8+AA11+AA13+AA15</f>
        <v>34650000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16459726</v>
      </c>
      <c r="D11" s="350">
        <f aca="true" t="shared" si="3" ref="D11:AA11">+D12</f>
        <v>0</v>
      </c>
      <c r="E11" s="349">
        <f t="shared" si="3"/>
        <v>41650000</v>
      </c>
      <c r="F11" s="351">
        <f t="shared" si="3"/>
        <v>34650000</v>
      </c>
      <c r="G11" s="351">
        <f t="shared" si="3"/>
        <v>600675</v>
      </c>
      <c r="H11" s="349">
        <f t="shared" si="3"/>
        <v>0</v>
      </c>
      <c r="I11" s="349">
        <f t="shared" si="3"/>
        <v>0</v>
      </c>
      <c r="J11" s="351">
        <f t="shared" si="3"/>
        <v>600675</v>
      </c>
      <c r="K11" s="351">
        <f t="shared" si="3"/>
        <v>186395</v>
      </c>
      <c r="L11" s="349">
        <f t="shared" si="3"/>
        <v>0</v>
      </c>
      <c r="M11" s="349">
        <f t="shared" si="3"/>
        <v>0</v>
      </c>
      <c r="N11" s="351">
        <f t="shared" si="3"/>
        <v>186395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787070</v>
      </c>
      <c r="X11" s="349">
        <f t="shared" si="3"/>
        <v>17325000</v>
      </c>
      <c r="Y11" s="351">
        <f t="shared" si="3"/>
        <v>-16537930</v>
      </c>
      <c r="Z11" s="352">
        <f>+IF(X11&lt;&gt;0,+(Y11/X11)*100,0)</f>
        <v>-95.45702741702742</v>
      </c>
      <c r="AA11" s="353">
        <f t="shared" si="3"/>
        <v>34650000</v>
      </c>
    </row>
    <row r="12" spans="1:27" ht="13.5">
      <c r="A12" s="291" t="s">
        <v>231</v>
      </c>
      <c r="B12" s="136"/>
      <c r="C12" s="60">
        <v>16459726</v>
      </c>
      <c r="D12" s="327"/>
      <c r="E12" s="60">
        <v>41650000</v>
      </c>
      <c r="F12" s="59">
        <v>34650000</v>
      </c>
      <c r="G12" s="59">
        <v>600675</v>
      </c>
      <c r="H12" s="60"/>
      <c r="I12" s="60"/>
      <c r="J12" s="59">
        <v>600675</v>
      </c>
      <c r="K12" s="59">
        <v>186395</v>
      </c>
      <c r="L12" s="60"/>
      <c r="M12" s="60"/>
      <c r="N12" s="59">
        <v>186395</v>
      </c>
      <c r="O12" s="59"/>
      <c r="P12" s="60"/>
      <c r="Q12" s="60"/>
      <c r="R12" s="59"/>
      <c r="S12" s="59"/>
      <c r="T12" s="60"/>
      <c r="U12" s="60"/>
      <c r="V12" s="59"/>
      <c r="W12" s="59">
        <v>787070</v>
      </c>
      <c r="X12" s="60">
        <v>17325000</v>
      </c>
      <c r="Y12" s="59">
        <v>-16537930</v>
      </c>
      <c r="Z12" s="61">
        <v>-95.46</v>
      </c>
      <c r="AA12" s="62">
        <v>34650000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100000</v>
      </c>
      <c r="F22" s="332">
        <f t="shared" si="6"/>
        <v>100000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50000</v>
      </c>
      <c r="Y22" s="332">
        <f t="shared" si="6"/>
        <v>-50000</v>
      </c>
      <c r="Z22" s="323">
        <f>+IF(X22&lt;&gt;0,+(Y22/X22)*100,0)</f>
        <v>-100</v>
      </c>
      <c r="AA22" s="337">
        <f>SUM(AA23:AA32)</f>
        <v>100000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100000</v>
      </c>
      <c r="F27" s="59">
        <v>100000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50000</v>
      </c>
      <c r="Y27" s="59">
        <v>-50000</v>
      </c>
      <c r="Z27" s="61">
        <v>-100</v>
      </c>
      <c r="AA27" s="62">
        <v>100000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1674206</v>
      </c>
      <c r="D40" s="331">
        <f t="shared" si="9"/>
        <v>0</v>
      </c>
      <c r="E40" s="330">
        <f t="shared" si="9"/>
        <v>6243000</v>
      </c>
      <c r="F40" s="332">
        <f t="shared" si="9"/>
        <v>8157000</v>
      </c>
      <c r="G40" s="332">
        <f t="shared" si="9"/>
        <v>1662</v>
      </c>
      <c r="H40" s="330">
        <f t="shared" si="9"/>
        <v>1323</v>
      </c>
      <c r="I40" s="330">
        <f t="shared" si="9"/>
        <v>115749</v>
      </c>
      <c r="J40" s="332">
        <f t="shared" si="9"/>
        <v>118734</v>
      </c>
      <c r="K40" s="332">
        <f t="shared" si="9"/>
        <v>38227</v>
      </c>
      <c r="L40" s="330">
        <f t="shared" si="9"/>
        <v>147766</v>
      </c>
      <c r="M40" s="330">
        <f t="shared" si="9"/>
        <v>1982432</v>
      </c>
      <c r="N40" s="332">
        <f t="shared" si="9"/>
        <v>2168425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2287159</v>
      </c>
      <c r="X40" s="330">
        <f t="shared" si="9"/>
        <v>4078500</v>
      </c>
      <c r="Y40" s="332">
        <f t="shared" si="9"/>
        <v>-1791341</v>
      </c>
      <c r="Z40" s="323">
        <f>+IF(X40&lt;&gt;0,+(Y40/X40)*100,0)</f>
        <v>-43.921564300600714</v>
      </c>
      <c r="AA40" s="337">
        <f>SUM(AA41:AA49)</f>
        <v>8157000</v>
      </c>
    </row>
    <row r="41" spans="1:27" ht="13.5">
      <c r="A41" s="348" t="s">
        <v>247</v>
      </c>
      <c r="B41" s="142"/>
      <c r="C41" s="349"/>
      <c r="D41" s="350"/>
      <c r="E41" s="349">
        <v>750000</v>
      </c>
      <c r="F41" s="351">
        <v>1450000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725000</v>
      </c>
      <c r="Y41" s="351">
        <v>-725000</v>
      </c>
      <c r="Z41" s="352">
        <v>-100</v>
      </c>
      <c r="AA41" s="353">
        <v>1450000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325828</v>
      </c>
      <c r="D43" s="356"/>
      <c r="E43" s="305">
        <v>2725000</v>
      </c>
      <c r="F43" s="357">
        <v>2625000</v>
      </c>
      <c r="G43" s="357">
        <v>1662</v>
      </c>
      <c r="H43" s="305"/>
      <c r="I43" s="305">
        <v>421</v>
      </c>
      <c r="J43" s="357">
        <v>2083</v>
      </c>
      <c r="K43" s="357">
        <v>14861</v>
      </c>
      <c r="L43" s="305">
        <v>101007</v>
      </c>
      <c r="M43" s="305">
        <v>1562758</v>
      </c>
      <c r="N43" s="357">
        <v>1678626</v>
      </c>
      <c r="O43" s="357"/>
      <c r="P43" s="305"/>
      <c r="Q43" s="305"/>
      <c r="R43" s="357"/>
      <c r="S43" s="357"/>
      <c r="T43" s="305"/>
      <c r="U43" s="305"/>
      <c r="V43" s="357"/>
      <c r="W43" s="357">
        <v>1680709</v>
      </c>
      <c r="X43" s="305">
        <v>1312500</v>
      </c>
      <c r="Y43" s="357">
        <v>368209</v>
      </c>
      <c r="Z43" s="358">
        <v>28.05</v>
      </c>
      <c r="AA43" s="303">
        <v>2625000</v>
      </c>
    </row>
    <row r="44" spans="1:27" ht="13.5">
      <c r="A44" s="348" t="s">
        <v>250</v>
      </c>
      <c r="B44" s="136"/>
      <c r="C44" s="60"/>
      <c r="D44" s="355"/>
      <c r="E44" s="54">
        <v>28000</v>
      </c>
      <c r="F44" s="53">
        <v>28000</v>
      </c>
      <c r="G44" s="53"/>
      <c r="H44" s="54">
        <v>1323</v>
      </c>
      <c r="I44" s="54"/>
      <c r="J44" s="53">
        <v>1323</v>
      </c>
      <c r="K44" s="53">
        <v>23605</v>
      </c>
      <c r="L44" s="54"/>
      <c r="M44" s="54"/>
      <c r="N44" s="53">
        <v>23605</v>
      </c>
      <c r="O44" s="53"/>
      <c r="P44" s="54"/>
      <c r="Q44" s="54"/>
      <c r="R44" s="53"/>
      <c r="S44" s="53"/>
      <c r="T44" s="54"/>
      <c r="U44" s="54"/>
      <c r="V44" s="53"/>
      <c r="W44" s="53">
        <v>24928</v>
      </c>
      <c r="X44" s="54">
        <v>14000</v>
      </c>
      <c r="Y44" s="53">
        <v>10928</v>
      </c>
      <c r="Z44" s="94">
        <v>78.06</v>
      </c>
      <c r="AA44" s="95">
        <v>28000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284506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1063872</v>
      </c>
      <c r="D49" s="355"/>
      <c r="E49" s="54">
        <v>2740000</v>
      </c>
      <c r="F49" s="53">
        <v>4054000</v>
      </c>
      <c r="G49" s="53"/>
      <c r="H49" s="54"/>
      <c r="I49" s="54">
        <v>115328</v>
      </c>
      <c r="J49" s="53">
        <v>115328</v>
      </c>
      <c r="K49" s="53">
        <v>-239</v>
      </c>
      <c r="L49" s="54">
        <v>46759</v>
      </c>
      <c r="M49" s="54">
        <v>419674</v>
      </c>
      <c r="N49" s="53">
        <v>466194</v>
      </c>
      <c r="O49" s="53"/>
      <c r="P49" s="54"/>
      <c r="Q49" s="54"/>
      <c r="R49" s="53"/>
      <c r="S49" s="53"/>
      <c r="T49" s="54"/>
      <c r="U49" s="54"/>
      <c r="V49" s="53"/>
      <c r="W49" s="53">
        <v>581522</v>
      </c>
      <c r="X49" s="54">
        <v>2027000</v>
      </c>
      <c r="Y49" s="53">
        <v>-1445478</v>
      </c>
      <c r="Z49" s="94">
        <v>-71.31</v>
      </c>
      <c r="AA49" s="95">
        <v>4054000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18133932</v>
      </c>
      <c r="D60" s="333">
        <f t="shared" si="14"/>
        <v>0</v>
      </c>
      <c r="E60" s="219">
        <f t="shared" si="14"/>
        <v>47993000</v>
      </c>
      <c r="F60" s="264">
        <f t="shared" si="14"/>
        <v>42907000</v>
      </c>
      <c r="G60" s="264">
        <f t="shared" si="14"/>
        <v>602337</v>
      </c>
      <c r="H60" s="219">
        <f t="shared" si="14"/>
        <v>1323</v>
      </c>
      <c r="I60" s="219">
        <f t="shared" si="14"/>
        <v>115749</v>
      </c>
      <c r="J60" s="264">
        <f t="shared" si="14"/>
        <v>719409</v>
      </c>
      <c r="K60" s="264">
        <f t="shared" si="14"/>
        <v>224622</v>
      </c>
      <c r="L60" s="219">
        <f t="shared" si="14"/>
        <v>147766</v>
      </c>
      <c r="M60" s="219">
        <f t="shared" si="14"/>
        <v>1982432</v>
      </c>
      <c r="N60" s="264">
        <f t="shared" si="14"/>
        <v>2354820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3074229</v>
      </c>
      <c r="X60" s="219">
        <f t="shared" si="14"/>
        <v>21453500</v>
      </c>
      <c r="Y60" s="264">
        <f t="shared" si="14"/>
        <v>-18379271</v>
      </c>
      <c r="Z60" s="324">
        <f>+IF(X60&lt;&gt;0,+(Y60/X60)*100,0)</f>
        <v>-85.67026825459715</v>
      </c>
      <c r="AA60" s="232">
        <f>+AA57+AA54+AA51+AA40+AA37+AA34+AA22+AA5</f>
        <v>42907000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2015-02-03T09:39:57Z</dcterms:created>
  <dcterms:modified xsi:type="dcterms:W3CDTF">2015-02-03T09:42:24Z</dcterms:modified>
  <cp:category/>
  <cp:version/>
  <cp:contentType/>
  <cp:contentStatus/>
</cp:coreProperties>
</file>