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<sst xmlns="http://schemas.openxmlformats.org/spreadsheetml/2006/main" count="855" uniqueCount="302">
  <si>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Sarah Baartman(DC10)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</si>
  <si>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</si>
  <si>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</si>
  <si>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</si>
  <si>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</si>
  <si>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</si>
  <si>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</si>
  <si>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</si>
  <si>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</si>
  <si>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</si>
  <si>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</si>
  <si>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</si>
  <si>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</si>
  <si>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</si>
  <si>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</si>
  <si>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</si>
  <si>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</si>
  <si>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</si>
  <si>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</si>
  <si>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</si>
  <si>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</si>
  <si>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</si>
  <si>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</si>
  <si>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</si>
  <si>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</si>
  <si>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</si>
  <si>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</si>
  <si>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</si>
  <si>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</si>
  <si>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</si>
  <si>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</si>
  <si>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</si>
  <si>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</si>
  <si>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</si>
  <si>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</si>
  <si>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</si>
  <si>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</si>
  <si>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</si>
  <si>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</si>
  <si>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</si>
  <si>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</si>
  <si>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</si>
  <si>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</si>
  <si>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</si>
  <si>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</si>
  <si>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</si>
  <si>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</si>
  <si>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</si>
  <si>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</si>
  <si>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</si>
  <si>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</si>
  <si>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</si>
  <si>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</si>
  <si>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</si>
  <si>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</si>
  <si>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</si>
  <si>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</si>
  <si>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</si>
  <si>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</si>
  <si>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</si>
  <si>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</si>
  <si>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</si>
  <si>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</si>
  <si>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</si>
  <si>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</si>
  <si>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</si>
  <si>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</si>
  <si>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</si>
  <si>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</si>
  <si>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</si>
  <si>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Sarah Baartman(DC10)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</si>
  <si>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</si>
  <si>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</si>
  <si>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</si>
  <si>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</si>
  <si>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</si>
  <si>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</si>
  <si>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</si>
  <si>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</si>
  <si>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</si>
  <si>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</si>
  <si>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</si>
  <si>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</si>
  <si>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</si>
  <si>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</si>
  <si>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</si>
  <si>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</si>
  <si>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</si>
  <si>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</si>
  <si>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</si>
  <si>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</si>
  <si>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</si>
  <si>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</si>
  <si>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</si>
  <si>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</si>
  <si>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</si>
  <si>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</si>
  <si>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</si>
  <si>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</si>
  <si>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</si>
  <si>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Sarah Baartman(DC10)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</si>
  <si>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</si>
  <si>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</si>
  <si>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</si>
  <si>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</si>
  <si>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</si>
  <si>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</si>
  <si>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</si>
  <si>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</si>
  <si>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</si>
  <si>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</si>
  <si>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</si>
  <si>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</si>
  <si>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</si>
  <si>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</si>
  <si>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</si>
  <si>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</si>
  <si>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</si>
  <si>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</si>
  <si>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</si>
  <si>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</si>
  <si>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</si>
  <si>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</si>
  <si>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</si>
  <si>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</si>
  <si>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</si>
  <si>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</si>
  <si>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</si>
  <si>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</si>
  <si>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Sarah Baartman(DC10)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</si>
  <si>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</si>
  <si>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</si>
  <si>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</si>
  <si>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</si>
  <si>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</si>
  <si>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</si>
  <si>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</si>
  <si>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</si>
  <si>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</si>
  <si>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</si>
  <si>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Sarah Baartman(DC10)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</si>
  <si>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</si>
  <si>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</si>
  <si>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</si>
  <si>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</si>
  <si>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</si>
  <si>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</si>
  <si>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</si>
  <si>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</si>
  <si>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</si>
  <si>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</si>
  <si>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</si>
  <si>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</si>
  <si>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</si>
  <si>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</si>
  <si>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</si>
  <si>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</si>
  <si>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</si>
  <si>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</si>
  <si>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</si>
  <si>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</si>
  <si>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</si>
  <si>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</si>
  <si>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</si>
  <si>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</si>
  <si>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</si>
  <si>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</si>
  <si>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</si>
  <si>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</si>
  <si>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</si>
  <si>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</si>
  <si>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</si>
  <si>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</si>
  <si>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</si>
  <si>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Sarah Baartman(DC10)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</si>
  <si>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</si>
  <si>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</si>
  <si>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</si>
  <si>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</si>
  <si>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</si>
  <si>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</si>
  <si>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</si>
  <si>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</si>
  <si>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</si>
  <si>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</si>
  <si>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</si>
  <si>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</si>
  <si>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</si>
  <si>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</si>
  <si>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</si>
  <si>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</si>
  <si>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</si>
  <si>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</si>
  <si>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</si>
  <si>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</si>
  <si>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</si>
  <si>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</si>
  <si>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</si>
  <si>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</si>
  <si>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</si>
  <si>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</si>
  <si>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Sarah Baartman(DC10)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</si>
  <si>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</si>
  <si>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</si>
  <si>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</si>
  <si>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</si>
  <si>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</si>
  <si>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</si>
  <si>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</si>
  <si>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</si>
  <si>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</si>
  <si>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</si>
  <si>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</si>
  <si>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</si>
  <si>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</si>
  <si>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</si>
  <si>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</si>
  <si>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</si>
  <si>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</si>
  <si>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</si>
  <si>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</si>
  <si>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</si>
  <si>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</si>
  <si>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</si>
  <si>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</si>
  <si>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</si>
  <si>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Sarah Baartman(DC10)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</si>
  <si>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</si>
  <si>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</si>
  <si>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</si>
  <si>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</si>
  <si>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</si>
  <si>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</si>
  <si>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</si>
  <si>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</si>
  <si>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</si>
  <si>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</si>
  <si>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</si>
  <si>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</si>
  <si>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</si>
  <si>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</si>
  <si>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</si>
  <si>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</si>
  <si>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</si>
  <si>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</si>
  <si>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</si>
  <si>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</si>
  <si>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</si>
  <si>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</si>
  <si>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</si>
  <si>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</si>
  <si>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</si>
  <si>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</si>
  <si>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</si>
  <si>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</si>
  <si>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</si>
  <si>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</si>
  <si>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</si>
  <si>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</si>
  <si>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</si>
  <si>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</si>
  <si>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</si>
  <si>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Sarah Baartman(DC10)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</si>
  <si>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</si>
  <si>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</si>
  <si>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Sarah Baartman(DC10)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</si>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</sst>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14767367</v>
      </c>
      <c r="C7" s="19">
        <v>0</v>
      </c>
      <c r="D7" s="59">
        <v>11500000</v>
      </c>
      <c r="E7" s="60">
        <v>11500000</v>
      </c>
      <c r="F7" s="60">
        <v>162089</v>
      </c>
      <c r="G7" s="60">
        <v>1304029</v>
      </c>
      <c r="H7" s="60">
        <v>1275004</v>
      </c>
      <c r="I7" s="60">
        <v>2741122</v>
      </c>
      <c r="J7" s="60">
        <v>1742567</v>
      </c>
      <c r="K7" s="60">
        <v>1448928</v>
      </c>
      <c r="L7" s="60">
        <v>1106103</v>
      </c>
      <c r="M7" s="60">
        <v>4297598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7038720</v>
      </c>
      <c r="W7" s="60">
        <v>5749998</v>
      </c>
      <c r="X7" s="60">
        <v>1288722</v>
      </c>
      <c r="Y7" s="61">
        <v>22.41</v>
      </c>
      <c r="Z7" s="62">
        <v>11500000</v>
      </c>
    </row>
    <row r="8" spans="1:26" ht="13.5">
      <c r="A8" s="58" t="s">
        <v>34</v>
      </c>
      <c r="B8" s="19">
        <v>94506196</v>
      </c>
      <c r="C8" s="19">
        <v>0</v>
      </c>
      <c r="D8" s="59">
        <v>92375000</v>
      </c>
      <c r="E8" s="60">
        <v>92375000</v>
      </c>
      <c r="F8" s="60">
        <v>36811769</v>
      </c>
      <c r="G8" s="60">
        <v>39910</v>
      </c>
      <c r="H8" s="60">
        <v>601422</v>
      </c>
      <c r="I8" s="60">
        <v>37453101</v>
      </c>
      <c r="J8" s="60">
        <v>367910</v>
      </c>
      <c r="K8" s="60">
        <v>231973</v>
      </c>
      <c r="L8" s="60">
        <v>28496996</v>
      </c>
      <c r="M8" s="60">
        <v>29096879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66549980</v>
      </c>
      <c r="W8" s="60">
        <v>63936000</v>
      </c>
      <c r="X8" s="60">
        <v>2613980</v>
      </c>
      <c r="Y8" s="61">
        <v>4.09</v>
      </c>
      <c r="Z8" s="62">
        <v>92375000</v>
      </c>
    </row>
    <row r="9" spans="1:26" ht="13.5">
      <c r="A9" s="58" t="s">
        <v>35</v>
      </c>
      <c r="B9" s="19">
        <v>29837459</v>
      </c>
      <c r="C9" s="19">
        <v>0</v>
      </c>
      <c r="D9" s="59">
        <v>49833200</v>
      </c>
      <c r="E9" s="60">
        <v>49833200</v>
      </c>
      <c r="F9" s="60">
        <v>100300</v>
      </c>
      <c r="G9" s="60">
        <v>127925</v>
      </c>
      <c r="H9" s="60">
        <v>181005</v>
      </c>
      <c r="I9" s="60">
        <v>409230</v>
      </c>
      <c r="J9" s="60">
        <v>238505</v>
      </c>
      <c r="K9" s="60">
        <v>161699</v>
      </c>
      <c r="L9" s="60">
        <v>101012</v>
      </c>
      <c r="M9" s="60">
        <v>501216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910446</v>
      </c>
      <c r="W9" s="60">
        <v>19008502</v>
      </c>
      <c r="X9" s="60">
        <v>-18098056</v>
      </c>
      <c r="Y9" s="61">
        <v>-95.21</v>
      </c>
      <c r="Z9" s="62">
        <v>49833200</v>
      </c>
    </row>
    <row r="10" spans="1:26" ht="25.5">
      <c r="A10" s="63" t="s">
        <v>277</v>
      </c>
      <c r="B10" s="64">
        <f>SUM(B5:B9)</f>
        <v>139111022</v>
      </c>
      <c r="C10" s="64">
        <f>SUM(C5:C9)</f>
        <v>0</v>
      </c>
      <c r="D10" s="65">
        <f aca="true" t="shared" si="0" ref="D10:Z10">SUM(D5:D9)</f>
        <v>153708200</v>
      </c>
      <c r="E10" s="66">
        <f t="shared" si="0"/>
        <v>153708200</v>
      </c>
      <c r="F10" s="66">
        <f t="shared" si="0"/>
        <v>37074158</v>
      </c>
      <c r="G10" s="66">
        <f t="shared" si="0"/>
        <v>1471864</v>
      </c>
      <c r="H10" s="66">
        <f t="shared" si="0"/>
        <v>2057431</v>
      </c>
      <c r="I10" s="66">
        <f t="shared" si="0"/>
        <v>40603453</v>
      </c>
      <c r="J10" s="66">
        <f t="shared" si="0"/>
        <v>2348982</v>
      </c>
      <c r="K10" s="66">
        <f t="shared" si="0"/>
        <v>1842600</v>
      </c>
      <c r="L10" s="66">
        <f t="shared" si="0"/>
        <v>29704111</v>
      </c>
      <c r="M10" s="66">
        <f t="shared" si="0"/>
        <v>33895693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74499146</v>
      </c>
      <c r="W10" s="66">
        <f t="shared" si="0"/>
        <v>88694500</v>
      </c>
      <c r="X10" s="66">
        <f t="shared" si="0"/>
        <v>-14195354</v>
      </c>
      <c r="Y10" s="67">
        <f>+IF(W10&lt;&gt;0,(X10/W10)*100,0)</f>
        <v>-16.004773689462144</v>
      </c>
      <c r="Z10" s="68">
        <f t="shared" si="0"/>
        <v>153708200</v>
      </c>
    </row>
    <row r="11" spans="1:26" ht="13.5">
      <c r="A11" s="58" t="s">
        <v>37</v>
      </c>
      <c r="B11" s="19">
        <v>38217134</v>
      </c>
      <c r="C11" s="19">
        <v>0</v>
      </c>
      <c r="D11" s="59">
        <v>46278100</v>
      </c>
      <c r="E11" s="60">
        <v>46278100</v>
      </c>
      <c r="F11" s="60">
        <v>3719785</v>
      </c>
      <c r="G11" s="60">
        <v>3438870</v>
      </c>
      <c r="H11" s="60">
        <v>3469338</v>
      </c>
      <c r="I11" s="60">
        <v>10627993</v>
      </c>
      <c r="J11" s="60">
        <v>3502653</v>
      </c>
      <c r="K11" s="60">
        <v>3614889</v>
      </c>
      <c r="L11" s="60">
        <v>3582022</v>
      </c>
      <c r="M11" s="60">
        <v>10699564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21327557</v>
      </c>
      <c r="W11" s="60">
        <v>23639502</v>
      </c>
      <c r="X11" s="60">
        <v>-2311945</v>
      </c>
      <c r="Y11" s="61">
        <v>-9.78</v>
      </c>
      <c r="Z11" s="62">
        <v>46278100</v>
      </c>
    </row>
    <row r="12" spans="1:26" ht="13.5">
      <c r="A12" s="58" t="s">
        <v>38</v>
      </c>
      <c r="B12" s="19">
        <v>6143709</v>
      </c>
      <c r="C12" s="19">
        <v>0</v>
      </c>
      <c r="D12" s="59">
        <v>6894000</v>
      </c>
      <c r="E12" s="60">
        <v>6894000</v>
      </c>
      <c r="F12" s="60">
        <v>492403</v>
      </c>
      <c r="G12" s="60">
        <v>517903</v>
      </c>
      <c r="H12" s="60">
        <v>506321</v>
      </c>
      <c r="I12" s="60">
        <v>1516627</v>
      </c>
      <c r="J12" s="60">
        <v>478999</v>
      </c>
      <c r="K12" s="60">
        <v>532710</v>
      </c>
      <c r="L12" s="60">
        <v>509130</v>
      </c>
      <c r="M12" s="60">
        <v>1520839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3037466</v>
      </c>
      <c r="W12" s="60">
        <v>3478250</v>
      </c>
      <c r="X12" s="60">
        <v>-440784</v>
      </c>
      <c r="Y12" s="61">
        <v>-12.67</v>
      </c>
      <c r="Z12" s="62">
        <v>6894000</v>
      </c>
    </row>
    <row r="13" spans="1:26" ht="13.5">
      <c r="A13" s="58" t="s">
        <v>278</v>
      </c>
      <c r="B13" s="19">
        <v>1298811</v>
      </c>
      <c r="C13" s="19">
        <v>0</v>
      </c>
      <c r="D13" s="59">
        <v>1504700</v>
      </c>
      <c r="E13" s="60">
        <v>1504700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752502</v>
      </c>
      <c r="X13" s="60">
        <v>-752502</v>
      </c>
      <c r="Y13" s="61">
        <v>-100</v>
      </c>
      <c r="Z13" s="62">
        <v>1504700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12929782</v>
      </c>
      <c r="C16" s="19">
        <v>0</v>
      </c>
      <c r="D16" s="59">
        <v>21156000</v>
      </c>
      <c r="E16" s="60">
        <v>21156000</v>
      </c>
      <c r="F16" s="60">
        <v>10550</v>
      </c>
      <c r="G16" s="60">
        <v>39910</v>
      </c>
      <c r="H16" s="60">
        <v>601422</v>
      </c>
      <c r="I16" s="60">
        <v>651882</v>
      </c>
      <c r="J16" s="60">
        <v>367910</v>
      </c>
      <c r="K16" s="60">
        <v>231973</v>
      </c>
      <c r="L16" s="60">
        <v>1066996</v>
      </c>
      <c r="M16" s="60">
        <v>1666879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2318761</v>
      </c>
      <c r="W16" s="60">
        <v>18574000</v>
      </c>
      <c r="X16" s="60">
        <v>-16255239</v>
      </c>
      <c r="Y16" s="61">
        <v>-87.52</v>
      </c>
      <c r="Z16" s="62">
        <v>21156000</v>
      </c>
    </row>
    <row r="17" spans="1:26" ht="13.5">
      <c r="A17" s="58" t="s">
        <v>43</v>
      </c>
      <c r="B17" s="19">
        <v>78394609</v>
      </c>
      <c r="C17" s="19">
        <v>0</v>
      </c>
      <c r="D17" s="59">
        <v>77875400</v>
      </c>
      <c r="E17" s="60">
        <v>77875400</v>
      </c>
      <c r="F17" s="60">
        <v>1054417</v>
      </c>
      <c r="G17" s="60">
        <v>2939638</v>
      </c>
      <c r="H17" s="60">
        <v>7279849</v>
      </c>
      <c r="I17" s="60">
        <v>11273904</v>
      </c>
      <c r="J17" s="60">
        <v>8332455</v>
      </c>
      <c r="K17" s="60">
        <v>5252353</v>
      </c>
      <c r="L17" s="60">
        <v>2376372</v>
      </c>
      <c r="M17" s="60">
        <v>15961180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27235084</v>
      </c>
      <c r="W17" s="60">
        <v>24529910</v>
      </c>
      <c r="X17" s="60">
        <v>2705174</v>
      </c>
      <c r="Y17" s="61">
        <v>11.03</v>
      </c>
      <c r="Z17" s="62">
        <v>77875400</v>
      </c>
    </row>
    <row r="18" spans="1:26" ht="13.5">
      <c r="A18" s="70" t="s">
        <v>44</v>
      </c>
      <c r="B18" s="71">
        <f>SUM(B11:B17)</f>
        <v>136984045</v>
      </c>
      <c r="C18" s="71">
        <f>SUM(C11:C17)</f>
        <v>0</v>
      </c>
      <c r="D18" s="72">
        <f aca="true" t="shared" si="1" ref="D18:Z18">SUM(D11:D17)</f>
        <v>153708200</v>
      </c>
      <c r="E18" s="73">
        <f t="shared" si="1"/>
        <v>153708200</v>
      </c>
      <c r="F18" s="73">
        <f t="shared" si="1"/>
        <v>5277155</v>
      </c>
      <c r="G18" s="73">
        <f t="shared" si="1"/>
        <v>6936321</v>
      </c>
      <c r="H18" s="73">
        <f t="shared" si="1"/>
        <v>11856930</v>
      </c>
      <c r="I18" s="73">
        <f t="shared" si="1"/>
        <v>24070406</v>
      </c>
      <c r="J18" s="73">
        <f t="shared" si="1"/>
        <v>12682017</v>
      </c>
      <c r="K18" s="73">
        <f t="shared" si="1"/>
        <v>9631925</v>
      </c>
      <c r="L18" s="73">
        <f t="shared" si="1"/>
        <v>7534520</v>
      </c>
      <c r="M18" s="73">
        <f t="shared" si="1"/>
        <v>29848462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53918868</v>
      </c>
      <c r="W18" s="73">
        <f t="shared" si="1"/>
        <v>70974164</v>
      </c>
      <c r="X18" s="73">
        <f t="shared" si="1"/>
        <v>-17055296</v>
      </c>
      <c r="Y18" s="67">
        <f>+IF(W18&lt;&gt;0,(X18/W18)*100,0)</f>
        <v>-24.030287979158164</v>
      </c>
      <c r="Z18" s="74">
        <f t="shared" si="1"/>
        <v>153708200</v>
      </c>
    </row>
    <row r="19" spans="1:26" ht="13.5">
      <c r="A19" s="70" t="s">
        <v>45</v>
      </c>
      <c r="B19" s="75">
        <f>+B10-B18</f>
        <v>2126977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31797003</v>
      </c>
      <c r="G19" s="77">
        <f t="shared" si="2"/>
        <v>-5464457</v>
      </c>
      <c r="H19" s="77">
        <f t="shared" si="2"/>
        <v>-9799499</v>
      </c>
      <c r="I19" s="77">
        <f t="shared" si="2"/>
        <v>16533047</v>
      </c>
      <c r="J19" s="77">
        <f t="shared" si="2"/>
        <v>-10333035</v>
      </c>
      <c r="K19" s="77">
        <f t="shared" si="2"/>
        <v>-7789325</v>
      </c>
      <c r="L19" s="77">
        <f t="shared" si="2"/>
        <v>22169591</v>
      </c>
      <c r="M19" s="77">
        <f t="shared" si="2"/>
        <v>4047231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20580278</v>
      </c>
      <c r="W19" s="77">
        <f>IF(E10=E18,0,W10-W18)</f>
        <v>0</v>
      </c>
      <c r="X19" s="77">
        <f t="shared" si="2"/>
        <v>2859942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2126977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31797003</v>
      </c>
      <c r="G22" s="88">
        <f t="shared" si="3"/>
        <v>-5464457</v>
      </c>
      <c r="H22" s="88">
        <f t="shared" si="3"/>
        <v>-9799499</v>
      </c>
      <c r="I22" s="88">
        <f t="shared" si="3"/>
        <v>16533047</v>
      </c>
      <c r="J22" s="88">
        <f t="shared" si="3"/>
        <v>-10333035</v>
      </c>
      <c r="K22" s="88">
        <f t="shared" si="3"/>
        <v>-7789325</v>
      </c>
      <c r="L22" s="88">
        <f t="shared" si="3"/>
        <v>22169591</v>
      </c>
      <c r="M22" s="88">
        <f t="shared" si="3"/>
        <v>4047231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20580278</v>
      </c>
      <c r="W22" s="88">
        <f t="shared" si="3"/>
        <v>0</v>
      </c>
      <c r="X22" s="88">
        <f t="shared" si="3"/>
        <v>2859942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2126977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31797003</v>
      </c>
      <c r="G24" s="77">
        <f t="shared" si="4"/>
        <v>-5464457</v>
      </c>
      <c r="H24" s="77">
        <f t="shared" si="4"/>
        <v>-9799499</v>
      </c>
      <c r="I24" s="77">
        <f t="shared" si="4"/>
        <v>16533047</v>
      </c>
      <c r="J24" s="77">
        <f t="shared" si="4"/>
        <v>-10333035</v>
      </c>
      <c r="K24" s="77">
        <f t="shared" si="4"/>
        <v>-7789325</v>
      </c>
      <c r="L24" s="77">
        <f t="shared" si="4"/>
        <v>22169591</v>
      </c>
      <c r="M24" s="77">
        <f t="shared" si="4"/>
        <v>4047231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20580278</v>
      </c>
      <c r="W24" s="77">
        <f t="shared" si="4"/>
        <v>0</v>
      </c>
      <c r="X24" s="77">
        <f t="shared" si="4"/>
        <v>2859942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176229206</v>
      </c>
      <c r="C27" s="22">
        <v>0</v>
      </c>
      <c r="D27" s="99">
        <v>13731000</v>
      </c>
      <c r="E27" s="100">
        <v>13731000</v>
      </c>
      <c r="F27" s="100">
        <v>0</v>
      </c>
      <c r="G27" s="100">
        <v>3481</v>
      </c>
      <c r="H27" s="100">
        <v>12851</v>
      </c>
      <c r="I27" s="100">
        <v>16332</v>
      </c>
      <c r="J27" s="100">
        <v>0</v>
      </c>
      <c r="K27" s="100">
        <v>1989</v>
      </c>
      <c r="L27" s="100">
        <v>5498</v>
      </c>
      <c r="M27" s="100">
        <v>7487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23819</v>
      </c>
      <c r="W27" s="100">
        <v>6865500</v>
      </c>
      <c r="X27" s="100">
        <v>-6841681</v>
      </c>
      <c r="Y27" s="101">
        <v>-99.65</v>
      </c>
      <c r="Z27" s="102">
        <v>13731000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176229208</v>
      </c>
      <c r="C31" s="19">
        <v>0</v>
      </c>
      <c r="D31" s="59">
        <v>13731000</v>
      </c>
      <c r="E31" s="60">
        <v>13731000</v>
      </c>
      <c r="F31" s="60">
        <v>0</v>
      </c>
      <c r="G31" s="60">
        <v>3481</v>
      </c>
      <c r="H31" s="60">
        <v>12851</v>
      </c>
      <c r="I31" s="60">
        <v>16332</v>
      </c>
      <c r="J31" s="60">
        <v>0</v>
      </c>
      <c r="K31" s="60">
        <v>1989</v>
      </c>
      <c r="L31" s="60">
        <v>5498</v>
      </c>
      <c r="M31" s="60">
        <v>7487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23819</v>
      </c>
      <c r="W31" s="60">
        <v>6865500</v>
      </c>
      <c r="X31" s="60">
        <v>-6841681</v>
      </c>
      <c r="Y31" s="61">
        <v>-99.65</v>
      </c>
      <c r="Z31" s="62">
        <v>13731000</v>
      </c>
    </row>
    <row r="32" spans="1:26" ht="13.5">
      <c r="A32" s="70" t="s">
        <v>54</v>
      </c>
      <c r="B32" s="22">
        <f>SUM(B28:B31)</f>
        <v>176229208</v>
      </c>
      <c r="C32" s="22">
        <f>SUM(C28:C31)</f>
        <v>0</v>
      </c>
      <c r="D32" s="99">
        <f aca="true" t="shared" si="5" ref="D32:Z32">SUM(D28:D31)</f>
        <v>13731000</v>
      </c>
      <c r="E32" s="100">
        <f t="shared" si="5"/>
        <v>13731000</v>
      </c>
      <c r="F32" s="100">
        <f t="shared" si="5"/>
        <v>0</v>
      </c>
      <c r="G32" s="100">
        <f t="shared" si="5"/>
        <v>3481</v>
      </c>
      <c r="H32" s="100">
        <f t="shared" si="5"/>
        <v>12851</v>
      </c>
      <c r="I32" s="100">
        <f t="shared" si="5"/>
        <v>16332</v>
      </c>
      <c r="J32" s="100">
        <f t="shared" si="5"/>
        <v>0</v>
      </c>
      <c r="K32" s="100">
        <f t="shared" si="5"/>
        <v>1989</v>
      </c>
      <c r="L32" s="100">
        <f t="shared" si="5"/>
        <v>5498</v>
      </c>
      <c r="M32" s="100">
        <f t="shared" si="5"/>
        <v>7487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23819</v>
      </c>
      <c r="W32" s="100">
        <f t="shared" si="5"/>
        <v>6865500</v>
      </c>
      <c r="X32" s="100">
        <f t="shared" si="5"/>
        <v>-6841681</v>
      </c>
      <c r="Y32" s="101">
        <f>+IF(W32&lt;&gt;0,(X32/W32)*100,0)</f>
        <v>-99.65306241351686</v>
      </c>
      <c r="Z32" s="102">
        <f t="shared" si="5"/>
        <v>13731000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259768156</v>
      </c>
      <c r="C35" s="19">
        <v>0</v>
      </c>
      <c r="D35" s="59">
        <v>163906850</v>
      </c>
      <c r="E35" s="60">
        <v>163906850</v>
      </c>
      <c r="F35" s="60">
        <v>18983568</v>
      </c>
      <c r="G35" s="60">
        <v>6160255</v>
      </c>
      <c r="H35" s="60">
        <v>14215275</v>
      </c>
      <c r="I35" s="60">
        <v>14215275</v>
      </c>
      <c r="J35" s="60">
        <v>13883588</v>
      </c>
      <c r="K35" s="60">
        <v>16980079</v>
      </c>
      <c r="L35" s="60">
        <v>13883588</v>
      </c>
      <c r="M35" s="60">
        <v>13883588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13883588</v>
      </c>
      <c r="W35" s="60">
        <v>81953425</v>
      </c>
      <c r="X35" s="60">
        <v>-68069837</v>
      </c>
      <c r="Y35" s="61">
        <v>-83.06</v>
      </c>
      <c r="Z35" s="62">
        <v>163906850</v>
      </c>
    </row>
    <row r="36" spans="1:26" ht="13.5">
      <c r="A36" s="58" t="s">
        <v>57</v>
      </c>
      <c r="B36" s="19">
        <v>88346476</v>
      </c>
      <c r="C36" s="19">
        <v>0</v>
      </c>
      <c r="D36" s="59">
        <v>99746885</v>
      </c>
      <c r="E36" s="60">
        <v>99746885</v>
      </c>
      <c r="F36" s="60">
        <v>293733060</v>
      </c>
      <c r="G36" s="60">
        <v>324117752</v>
      </c>
      <c r="H36" s="60">
        <v>304396771</v>
      </c>
      <c r="I36" s="60">
        <v>304396771</v>
      </c>
      <c r="J36" s="60">
        <v>304644166</v>
      </c>
      <c r="K36" s="60">
        <v>312981413</v>
      </c>
      <c r="L36" s="60">
        <v>304644166</v>
      </c>
      <c r="M36" s="60">
        <v>304644166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304644166</v>
      </c>
      <c r="W36" s="60">
        <v>49873443</v>
      </c>
      <c r="X36" s="60">
        <v>254770723</v>
      </c>
      <c r="Y36" s="61">
        <v>510.83</v>
      </c>
      <c r="Z36" s="62">
        <v>99746885</v>
      </c>
    </row>
    <row r="37" spans="1:26" ht="13.5">
      <c r="A37" s="58" t="s">
        <v>58</v>
      </c>
      <c r="B37" s="19">
        <v>38250335</v>
      </c>
      <c r="C37" s="19">
        <v>0</v>
      </c>
      <c r="D37" s="59">
        <v>14266218</v>
      </c>
      <c r="E37" s="60">
        <v>14266218</v>
      </c>
      <c r="F37" s="60">
        <v>5045570</v>
      </c>
      <c r="G37" s="60">
        <v>20413710</v>
      </c>
      <c r="H37" s="60">
        <v>8747749</v>
      </c>
      <c r="I37" s="60">
        <v>8747749</v>
      </c>
      <c r="J37" s="60">
        <v>8663457</v>
      </c>
      <c r="K37" s="60">
        <v>20097195</v>
      </c>
      <c r="L37" s="60">
        <v>8663457</v>
      </c>
      <c r="M37" s="60">
        <v>8663457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8663457</v>
      </c>
      <c r="W37" s="60">
        <v>7133109</v>
      </c>
      <c r="X37" s="60">
        <v>1530348</v>
      </c>
      <c r="Y37" s="61">
        <v>21.45</v>
      </c>
      <c r="Z37" s="62">
        <v>14266218</v>
      </c>
    </row>
    <row r="38" spans="1:26" ht="13.5">
      <c r="A38" s="58" t="s">
        <v>59</v>
      </c>
      <c r="B38" s="19">
        <v>58969292</v>
      </c>
      <c r="C38" s="19">
        <v>0</v>
      </c>
      <c r="D38" s="59">
        <v>59716794</v>
      </c>
      <c r="E38" s="60">
        <v>59716794</v>
      </c>
      <c r="F38" s="60">
        <v>60657520</v>
      </c>
      <c r="G38" s="60">
        <v>58969292</v>
      </c>
      <c r="H38" s="60">
        <v>58969292</v>
      </c>
      <c r="I38" s="60">
        <v>58969292</v>
      </c>
      <c r="J38" s="60">
        <v>58969292</v>
      </c>
      <c r="K38" s="60">
        <v>58969292</v>
      </c>
      <c r="L38" s="60">
        <v>58969292</v>
      </c>
      <c r="M38" s="60">
        <v>58969292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58969292</v>
      </c>
      <c r="W38" s="60">
        <v>29858397</v>
      </c>
      <c r="X38" s="60">
        <v>29110895</v>
      </c>
      <c r="Y38" s="61">
        <v>97.5</v>
      </c>
      <c r="Z38" s="62">
        <v>59716794</v>
      </c>
    </row>
    <row r="39" spans="1:26" ht="13.5">
      <c r="A39" s="58" t="s">
        <v>60</v>
      </c>
      <c r="B39" s="19">
        <v>250895005</v>
      </c>
      <c r="C39" s="19">
        <v>0</v>
      </c>
      <c r="D39" s="59">
        <v>189670723</v>
      </c>
      <c r="E39" s="60">
        <v>189670723</v>
      </c>
      <c r="F39" s="60">
        <v>247013538</v>
      </c>
      <c r="G39" s="60">
        <v>250895005</v>
      </c>
      <c r="H39" s="60">
        <v>250895005</v>
      </c>
      <c r="I39" s="60">
        <v>250895005</v>
      </c>
      <c r="J39" s="60">
        <v>250895005</v>
      </c>
      <c r="K39" s="60">
        <v>250895005</v>
      </c>
      <c r="L39" s="60">
        <v>250895005</v>
      </c>
      <c r="M39" s="60">
        <v>250895005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250895005</v>
      </c>
      <c r="W39" s="60">
        <v>94835362</v>
      </c>
      <c r="X39" s="60">
        <v>156059643</v>
      </c>
      <c r="Y39" s="61">
        <v>164.56</v>
      </c>
      <c r="Z39" s="62">
        <v>189670723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45301665</v>
      </c>
      <c r="C42" s="19">
        <v>0</v>
      </c>
      <c r="D42" s="59">
        <v>0</v>
      </c>
      <c r="E42" s="60">
        <v>0</v>
      </c>
      <c r="F42" s="60">
        <v>31783790</v>
      </c>
      <c r="G42" s="60">
        <v>-5464457</v>
      </c>
      <c r="H42" s="60">
        <v>-9799499</v>
      </c>
      <c r="I42" s="60">
        <v>16519834</v>
      </c>
      <c r="J42" s="60">
        <v>-10333035</v>
      </c>
      <c r="K42" s="60">
        <v>-7194325</v>
      </c>
      <c r="L42" s="60">
        <v>22227440</v>
      </c>
      <c r="M42" s="60">
        <v>4700080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21219914</v>
      </c>
      <c r="W42" s="60">
        <v>17720974</v>
      </c>
      <c r="X42" s="60">
        <v>3498940</v>
      </c>
      <c r="Y42" s="61">
        <v>19.74</v>
      </c>
      <c r="Z42" s="62">
        <v>0</v>
      </c>
    </row>
    <row r="43" spans="1:26" ht="13.5">
      <c r="A43" s="58" t="s">
        <v>63</v>
      </c>
      <c r="B43" s="19">
        <v>-2700391</v>
      </c>
      <c r="C43" s="19">
        <v>0</v>
      </c>
      <c r="D43" s="59">
        <v>-13731000</v>
      </c>
      <c r="E43" s="60">
        <v>-13731000</v>
      </c>
      <c r="F43" s="60">
        <v>0</v>
      </c>
      <c r="G43" s="60">
        <v>-3481</v>
      </c>
      <c r="H43" s="60">
        <v>-12851</v>
      </c>
      <c r="I43" s="60">
        <v>-16332</v>
      </c>
      <c r="J43" s="60">
        <v>0</v>
      </c>
      <c r="K43" s="60">
        <v>-1989</v>
      </c>
      <c r="L43" s="60">
        <v>-5498</v>
      </c>
      <c r="M43" s="60">
        <v>-7487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-23819</v>
      </c>
      <c r="W43" s="60">
        <v>-3731000</v>
      </c>
      <c r="X43" s="60">
        <v>3707181</v>
      </c>
      <c r="Y43" s="61">
        <v>-99.36</v>
      </c>
      <c r="Z43" s="62">
        <v>-13731000</v>
      </c>
    </row>
    <row r="44" spans="1:26" ht="13.5">
      <c r="A44" s="58" t="s">
        <v>64</v>
      </c>
      <c r="B44" s="19">
        <v>-3990423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129433670</v>
      </c>
      <c r="C45" s="22">
        <v>0</v>
      </c>
      <c r="D45" s="99">
        <v>91080399</v>
      </c>
      <c r="E45" s="100">
        <v>91080399</v>
      </c>
      <c r="F45" s="100">
        <v>31783790</v>
      </c>
      <c r="G45" s="100">
        <v>26315852</v>
      </c>
      <c r="H45" s="100">
        <v>16503502</v>
      </c>
      <c r="I45" s="100">
        <v>16503502</v>
      </c>
      <c r="J45" s="100">
        <v>6170467</v>
      </c>
      <c r="K45" s="100">
        <v>-1025847</v>
      </c>
      <c r="L45" s="100">
        <v>21196095</v>
      </c>
      <c r="M45" s="100">
        <v>21196095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21196095</v>
      </c>
      <c r="W45" s="100">
        <v>118801373</v>
      </c>
      <c r="X45" s="100">
        <v>-97605278</v>
      </c>
      <c r="Y45" s="101">
        <v>-82.16</v>
      </c>
      <c r="Z45" s="102">
        <v>91080399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718</v>
      </c>
      <c r="C49" s="52">
        <v>0</v>
      </c>
      <c r="D49" s="129">
        <v>13184</v>
      </c>
      <c r="E49" s="54">
        <v>-350</v>
      </c>
      <c r="F49" s="54">
        <v>0</v>
      </c>
      <c r="G49" s="54">
        <v>0</v>
      </c>
      <c r="H49" s="54">
        <v>0</v>
      </c>
      <c r="I49" s="54">
        <v>-549</v>
      </c>
      <c r="J49" s="54">
        <v>0</v>
      </c>
      <c r="K49" s="54">
        <v>0</v>
      </c>
      <c r="L49" s="54">
        <v>0</v>
      </c>
      <c r="M49" s="54">
        <v>12659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763514</v>
      </c>
      <c r="W49" s="54">
        <v>26035</v>
      </c>
      <c r="X49" s="54">
        <v>583850</v>
      </c>
      <c r="Y49" s="54">
        <v>1399061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81953</v>
      </c>
      <c r="C51" s="52">
        <v>0</v>
      </c>
      <c r="D51" s="129">
        <v>0</v>
      </c>
      <c r="E51" s="54">
        <v>73380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155333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1232000</v>
      </c>
      <c r="F40" s="332">
        <f t="shared" si="9"/>
        <v>1232000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616000</v>
      </c>
      <c r="Y40" s="332">
        <f t="shared" si="9"/>
        <v>-616000</v>
      </c>
      <c r="Z40" s="323">
        <f>+IF(X40&lt;&gt;0,+(Y40/X40)*100,0)</f>
        <v>-100</v>
      </c>
      <c r="AA40" s="337">
        <f>SUM(AA41:AA49)</f>
        <v>1232000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1232000</v>
      </c>
      <c r="F43" s="357">
        <v>1232000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616000</v>
      </c>
      <c r="Y43" s="357">
        <v>-616000</v>
      </c>
      <c r="Z43" s="358">
        <v>-100</v>
      </c>
      <c r="AA43" s="303">
        <v>1232000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1232000</v>
      </c>
      <c r="F60" s="264">
        <f t="shared" si="14"/>
        <v>1232000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616000</v>
      </c>
      <c r="Y60" s="264">
        <f t="shared" si="14"/>
        <v>-616000</v>
      </c>
      <c r="Z60" s="324">
        <f>+IF(X60&lt;&gt;0,+(Y60/X60)*100,0)</f>
        <v>-100</v>
      </c>
      <c r="AA60" s="232">
        <f>+AA57+AA54+AA51+AA40+AA37+AA34+AA22+AA5</f>
        <v>1232000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126868148</v>
      </c>
      <c r="D5" s="153">
        <f>SUM(D6:D8)</f>
        <v>0</v>
      </c>
      <c r="E5" s="154">
        <f t="shared" si="0"/>
        <v>101538000</v>
      </c>
      <c r="F5" s="100">
        <f t="shared" si="0"/>
        <v>101538000</v>
      </c>
      <c r="G5" s="100">
        <f t="shared" si="0"/>
        <v>37063608</v>
      </c>
      <c r="H5" s="100">
        <f t="shared" si="0"/>
        <v>1431954</v>
      </c>
      <c r="I5" s="100">
        <f t="shared" si="0"/>
        <v>1456009</v>
      </c>
      <c r="J5" s="100">
        <f t="shared" si="0"/>
        <v>39951571</v>
      </c>
      <c r="K5" s="100">
        <f t="shared" si="0"/>
        <v>1896412</v>
      </c>
      <c r="L5" s="100">
        <f t="shared" si="0"/>
        <v>1610627</v>
      </c>
      <c r="M5" s="100">
        <f t="shared" si="0"/>
        <v>28637115</v>
      </c>
      <c r="N5" s="100">
        <f t="shared" si="0"/>
        <v>32144154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72095725</v>
      </c>
      <c r="X5" s="100">
        <f t="shared" si="0"/>
        <v>66648998</v>
      </c>
      <c r="Y5" s="100">
        <f t="shared" si="0"/>
        <v>5446727</v>
      </c>
      <c r="Z5" s="137">
        <f>+IF(X5&lt;&gt;0,+(Y5/X5)*100,0)</f>
        <v>8.172256393111867</v>
      </c>
      <c r="AA5" s="153">
        <f>SUM(AA6:AA8)</f>
        <v>101538000</v>
      </c>
    </row>
    <row r="6" spans="1:27" ht="13.5">
      <c r="A6" s="138" t="s">
        <v>75</v>
      </c>
      <c r="B6" s="136"/>
      <c r="C6" s="155">
        <v>3491669</v>
      </c>
      <c r="D6" s="155"/>
      <c r="E6" s="156">
        <v>7354000</v>
      </c>
      <c r="F6" s="60">
        <v>7354000</v>
      </c>
      <c r="G6" s="60">
        <v>770</v>
      </c>
      <c r="H6" s="60">
        <v>4840</v>
      </c>
      <c r="I6" s="60">
        <v>83083</v>
      </c>
      <c r="J6" s="60">
        <v>88693</v>
      </c>
      <c r="K6" s="60">
        <v>50968</v>
      </c>
      <c r="L6" s="60">
        <v>35471</v>
      </c>
      <c r="M6" s="60">
        <v>1054</v>
      </c>
      <c r="N6" s="60">
        <v>87493</v>
      </c>
      <c r="O6" s="60"/>
      <c r="P6" s="60"/>
      <c r="Q6" s="60"/>
      <c r="R6" s="60"/>
      <c r="S6" s="60"/>
      <c r="T6" s="60"/>
      <c r="U6" s="60"/>
      <c r="V6" s="60"/>
      <c r="W6" s="60">
        <v>176186</v>
      </c>
      <c r="X6" s="60">
        <v>4009000</v>
      </c>
      <c r="Y6" s="60">
        <v>-3832814</v>
      </c>
      <c r="Z6" s="140">
        <v>-95.61</v>
      </c>
      <c r="AA6" s="155">
        <v>7354000</v>
      </c>
    </row>
    <row r="7" spans="1:27" ht="13.5">
      <c r="A7" s="138" t="s">
        <v>76</v>
      </c>
      <c r="B7" s="136"/>
      <c r="C7" s="157">
        <v>120938642</v>
      </c>
      <c r="D7" s="157"/>
      <c r="E7" s="158">
        <v>91504000</v>
      </c>
      <c r="F7" s="159">
        <v>91504000</v>
      </c>
      <c r="G7" s="159">
        <v>36963308</v>
      </c>
      <c r="H7" s="159">
        <v>1304029</v>
      </c>
      <c r="I7" s="159">
        <v>1275004</v>
      </c>
      <c r="J7" s="159">
        <v>39542341</v>
      </c>
      <c r="K7" s="159">
        <v>1742567</v>
      </c>
      <c r="L7" s="159">
        <v>1448928</v>
      </c>
      <c r="M7" s="159">
        <v>27776103</v>
      </c>
      <c r="N7" s="159">
        <v>30967598</v>
      </c>
      <c r="O7" s="159"/>
      <c r="P7" s="159"/>
      <c r="Q7" s="159"/>
      <c r="R7" s="159"/>
      <c r="S7" s="159"/>
      <c r="T7" s="159"/>
      <c r="U7" s="159"/>
      <c r="V7" s="159"/>
      <c r="W7" s="159">
        <v>70509939</v>
      </c>
      <c r="X7" s="159">
        <v>61300000</v>
      </c>
      <c r="Y7" s="159">
        <v>9209939</v>
      </c>
      <c r="Z7" s="141">
        <v>15.02</v>
      </c>
      <c r="AA7" s="157">
        <v>91504000</v>
      </c>
    </row>
    <row r="8" spans="1:27" ht="13.5">
      <c r="A8" s="138" t="s">
        <v>77</v>
      </c>
      <c r="B8" s="136"/>
      <c r="C8" s="155">
        <v>2437837</v>
      </c>
      <c r="D8" s="155"/>
      <c r="E8" s="156">
        <v>2680000</v>
      </c>
      <c r="F8" s="60">
        <v>2680000</v>
      </c>
      <c r="G8" s="60">
        <v>99530</v>
      </c>
      <c r="H8" s="60">
        <v>123085</v>
      </c>
      <c r="I8" s="60">
        <v>97922</v>
      </c>
      <c r="J8" s="60">
        <v>320537</v>
      </c>
      <c r="K8" s="60">
        <v>102877</v>
      </c>
      <c r="L8" s="60">
        <v>126228</v>
      </c>
      <c r="M8" s="60">
        <v>859958</v>
      </c>
      <c r="N8" s="60">
        <v>1089063</v>
      </c>
      <c r="O8" s="60"/>
      <c r="P8" s="60"/>
      <c r="Q8" s="60"/>
      <c r="R8" s="60"/>
      <c r="S8" s="60"/>
      <c r="T8" s="60"/>
      <c r="U8" s="60"/>
      <c r="V8" s="60"/>
      <c r="W8" s="60">
        <v>1409600</v>
      </c>
      <c r="X8" s="60">
        <v>1339998</v>
      </c>
      <c r="Y8" s="60">
        <v>69602</v>
      </c>
      <c r="Z8" s="140">
        <v>5.19</v>
      </c>
      <c r="AA8" s="155">
        <v>2680000</v>
      </c>
    </row>
    <row r="9" spans="1:27" ht="13.5">
      <c r="A9" s="135" t="s">
        <v>78</v>
      </c>
      <c r="B9" s="136"/>
      <c r="C9" s="153">
        <f aca="true" t="shared" si="1" ref="C9:Y9">SUM(C10:C14)</f>
        <v>241313</v>
      </c>
      <c r="D9" s="153">
        <f>SUM(D10:D14)</f>
        <v>0</v>
      </c>
      <c r="E9" s="154">
        <f t="shared" si="1"/>
        <v>34991000</v>
      </c>
      <c r="F9" s="100">
        <f t="shared" si="1"/>
        <v>34991000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17575000</v>
      </c>
      <c r="Y9" s="100">
        <f t="shared" si="1"/>
        <v>-17575000</v>
      </c>
      <c r="Z9" s="137">
        <f>+IF(X9&lt;&gt;0,+(Y9/X9)*100,0)</f>
        <v>-100</v>
      </c>
      <c r="AA9" s="153">
        <f>SUM(AA10:AA14)</f>
        <v>34991000</v>
      </c>
    </row>
    <row r="10" spans="1:27" ht="13.5">
      <c r="A10" s="138" t="s">
        <v>79</v>
      </c>
      <c r="B10" s="136"/>
      <c r="C10" s="155">
        <v>241313</v>
      </c>
      <c r="D10" s="155"/>
      <c r="E10" s="156">
        <v>3200000</v>
      </c>
      <c r="F10" s="60">
        <v>3200000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1500000</v>
      </c>
      <c r="Y10" s="60">
        <v>-1500000</v>
      </c>
      <c r="Z10" s="140">
        <v>-100</v>
      </c>
      <c r="AA10" s="155">
        <v>3200000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20556000</v>
      </c>
      <c r="F12" s="60">
        <v>20556000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6400000</v>
      </c>
      <c r="Y12" s="60">
        <v>-6400000</v>
      </c>
      <c r="Z12" s="140">
        <v>-100</v>
      </c>
      <c r="AA12" s="155">
        <v>20556000</v>
      </c>
    </row>
    <row r="13" spans="1:27" ht="13.5">
      <c r="A13" s="138" t="s">
        <v>82</v>
      </c>
      <c r="B13" s="136"/>
      <c r="C13" s="155"/>
      <c r="D13" s="155"/>
      <c r="E13" s="156">
        <v>590000</v>
      </c>
      <c r="F13" s="60">
        <v>590000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590000</v>
      </c>
    </row>
    <row r="14" spans="1:27" ht="13.5">
      <c r="A14" s="138" t="s">
        <v>83</v>
      </c>
      <c r="B14" s="136"/>
      <c r="C14" s="157"/>
      <c r="D14" s="157"/>
      <c r="E14" s="158">
        <v>10645000</v>
      </c>
      <c r="F14" s="159">
        <v>10645000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9675000</v>
      </c>
      <c r="Y14" s="159">
        <v>-9675000</v>
      </c>
      <c r="Z14" s="141">
        <v>-100</v>
      </c>
      <c r="AA14" s="157">
        <v>10645000</v>
      </c>
    </row>
    <row r="15" spans="1:27" ht="13.5">
      <c r="A15" s="135" t="s">
        <v>84</v>
      </c>
      <c r="B15" s="142"/>
      <c r="C15" s="153">
        <f aca="true" t="shared" si="2" ref="C15:Y15">SUM(C16:C18)</f>
        <v>7247507</v>
      </c>
      <c r="D15" s="153">
        <f>SUM(D16:D18)</f>
        <v>0</v>
      </c>
      <c r="E15" s="154">
        <f t="shared" si="2"/>
        <v>13429200</v>
      </c>
      <c r="F15" s="100">
        <f t="shared" si="2"/>
        <v>13429200</v>
      </c>
      <c r="G15" s="100">
        <f t="shared" si="2"/>
        <v>0</v>
      </c>
      <c r="H15" s="100">
        <f t="shared" si="2"/>
        <v>29000</v>
      </c>
      <c r="I15" s="100">
        <f t="shared" si="2"/>
        <v>587559</v>
      </c>
      <c r="J15" s="100">
        <f t="shared" si="2"/>
        <v>616559</v>
      </c>
      <c r="K15" s="100">
        <f t="shared" si="2"/>
        <v>306918</v>
      </c>
      <c r="L15" s="100">
        <f t="shared" si="2"/>
        <v>201840</v>
      </c>
      <c r="M15" s="100">
        <f t="shared" si="2"/>
        <v>1065756</v>
      </c>
      <c r="N15" s="100">
        <f t="shared" si="2"/>
        <v>1574514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2191073</v>
      </c>
      <c r="X15" s="100">
        <f t="shared" si="2"/>
        <v>6700668</v>
      </c>
      <c r="Y15" s="100">
        <f t="shared" si="2"/>
        <v>-4509595</v>
      </c>
      <c r="Z15" s="137">
        <f>+IF(X15&lt;&gt;0,+(Y15/X15)*100,0)</f>
        <v>-67.30067808164797</v>
      </c>
      <c r="AA15" s="153">
        <f>SUM(AA16:AA18)</f>
        <v>13429200</v>
      </c>
    </row>
    <row r="16" spans="1:27" ht="13.5">
      <c r="A16" s="138" t="s">
        <v>85</v>
      </c>
      <c r="B16" s="136"/>
      <c r="C16" s="155">
        <v>2413178</v>
      </c>
      <c r="D16" s="155"/>
      <c r="E16" s="156">
        <v>6100200</v>
      </c>
      <c r="F16" s="60">
        <v>6100200</v>
      </c>
      <c r="G16" s="60"/>
      <c r="H16" s="60">
        <v>29000</v>
      </c>
      <c r="I16" s="60">
        <v>274958</v>
      </c>
      <c r="J16" s="60">
        <v>303958</v>
      </c>
      <c r="K16" s="60"/>
      <c r="L16" s="60"/>
      <c r="M16" s="60">
        <v>1065756</v>
      </c>
      <c r="N16" s="60">
        <v>1065756</v>
      </c>
      <c r="O16" s="60"/>
      <c r="P16" s="60"/>
      <c r="Q16" s="60"/>
      <c r="R16" s="60"/>
      <c r="S16" s="60"/>
      <c r="T16" s="60"/>
      <c r="U16" s="60"/>
      <c r="V16" s="60"/>
      <c r="W16" s="60">
        <v>1369714</v>
      </c>
      <c r="X16" s="60">
        <v>3050668</v>
      </c>
      <c r="Y16" s="60">
        <v>-1680954</v>
      </c>
      <c r="Z16" s="140">
        <v>-55.1</v>
      </c>
      <c r="AA16" s="155">
        <v>6100200</v>
      </c>
    </row>
    <row r="17" spans="1:27" ht="13.5">
      <c r="A17" s="138" t="s">
        <v>86</v>
      </c>
      <c r="B17" s="136"/>
      <c r="C17" s="155">
        <v>4834329</v>
      </c>
      <c r="D17" s="155"/>
      <c r="E17" s="156">
        <v>7329000</v>
      </c>
      <c r="F17" s="60">
        <v>7329000</v>
      </c>
      <c r="G17" s="60"/>
      <c r="H17" s="60"/>
      <c r="I17" s="60">
        <v>312601</v>
      </c>
      <c r="J17" s="60">
        <v>312601</v>
      </c>
      <c r="K17" s="60">
        <v>306918</v>
      </c>
      <c r="L17" s="60">
        <v>201840</v>
      </c>
      <c r="M17" s="60"/>
      <c r="N17" s="60">
        <v>508758</v>
      </c>
      <c r="O17" s="60"/>
      <c r="P17" s="60"/>
      <c r="Q17" s="60"/>
      <c r="R17" s="60"/>
      <c r="S17" s="60"/>
      <c r="T17" s="60"/>
      <c r="U17" s="60"/>
      <c r="V17" s="60"/>
      <c r="W17" s="60">
        <v>821359</v>
      </c>
      <c r="X17" s="60">
        <v>3650000</v>
      </c>
      <c r="Y17" s="60">
        <v>-2828641</v>
      </c>
      <c r="Z17" s="140">
        <v>-77.5</v>
      </c>
      <c r="AA17" s="155">
        <v>7329000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4754054</v>
      </c>
      <c r="D19" s="153">
        <f>SUM(D20:D23)</f>
        <v>0</v>
      </c>
      <c r="E19" s="154">
        <f t="shared" si="3"/>
        <v>1775000</v>
      </c>
      <c r="F19" s="100">
        <f t="shared" si="3"/>
        <v>1775000</v>
      </c>
      <c r="G19" s="100">
        <f t="shared" si="3"/>
        <v>10550</v>
      </c>
      <c r="H19" s="100">
        <f t="shared" si="3"/>
        <v>10910</v>
      </c>
      <c r="I19" s="100">
        <f t="shared" si="3"/>
        <v>13863</v>
      </c>
      <c r="J19" s="100">
        <f t="shared" si="3"/>
        <v>35323</v>
      </c>
      <c r="K19" s="100">
        <f t="shared" si="3"/>
        <v>145652</v>
      </c>
      <c r="L19" s="100">
        <f t="shared" si="3"/>
        <v>30133</v>
      </c>
      <c r="M19" s="100">
        <f t="shared" si="3"/>
        <v>1240</v>
      </c>
      <c r="N19" s="100">
        <f t="shared" si="3"/>
        <v>177025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212348</v>
      </c>
      <c r="X19" s="100">
        <f t="shared" si="3"/>
        <v>870000</v>
      </c>
      <c r="Y19" s="100">
        <f t="shared" si="3"/>
        <v>-657652</v>
      </c>
      <c r="Z19" s="137">
        <f>+IF(X19&lt;&gt;0,+(Y19/X19)*100,0)</f>
        <v>-75.59218390804597</v>
      </c>
      <c r="AA19" s="153">
        <f>SUM(AA20:AA23)</f>
        <v>1775000</v>
      </c>
    </row>
    <row r="20" spans="1:27" ht="13.5">
      <c r="A20" s="138" t="s">
        <v>89</v>
      </c>
      <c r="B20" s="136"/>
      <c r="C20" s="155">
        <v>48189</v>
      </c>
      <c r="D20" s="155"/>
      <c r="E20" s="156"/>
      <c r="F20" s="60"/>
      <c r="G20" s="60"/>
      <c r="H20" s="60"/>
      <c r="I20" s="60"/>
      <c r="J20" s="60"/>
      <c r="K20" s="60">
        <v>84660</v>
      </c>
      <c r="L20" s="60"/>
      <c r="M20" s="60"/>
      <c r="N20" s="60">
        <v>84660</v>
      </c>
      <c r="O20" s="60"/>
      <c r="P20" s="60"/>
      <c r="Q20" s="60"/>
      <c r="R20" s="60"/>
      <c r="S20" s="60"/>
      <c r="T20" s="60"/>
      <c r="U20" s="60"/>
      <c r="V20" s="60"/>
      <c r="W20" s="60">
        <v>84660</v>
      </c>
      <c r="X20" s="60"/>
      <c r="Y20" s="60">
        <v>84660</v>
      </c>
      <c r="Z20" s="140">
        <v>0</v>
      </c>
      <c r="AA20" s="155"/>
    </row>
    <row r="21" spans="1:27" ht="13.5">
      <c r="A21" s="138" t="s">
        <v>90</v>
      </c>
      <c r="B21" s="136"/>
      <c r="C21" s="155">
        <v>4705865</v>
      </c>
      <c r="D21" s="155"/>
      <c r="E21" s="156">
        <v>1775000</v>
      </c>
      <c r="F21" s="60">
        <v>1775000</v>
      </c>
      <c r="G21" s="60">
        <v>10550</v>
      </c>
      <c r="H21" s="60">
        <v>10910</v>
      </c>
      <c r="I21" s="60">
        <v>13863</v>
      </c>
      <c r="J21" s="60">
        <v>35323</v>
      </c>
      <c r="K21" s="60">
        <v>60992</v>
      </c>
      <c r="L21" s="60">
        <v>30133</v>
      </c>
      <c r="M21" s="60">
        <v>1240</v>
      </c>
      <c r="N21" s="60">
        <v>92365</v>
      </c>
      <c r="O21" s="60"/>
      <c r="P21" s="60"/>
      <c r="Q21" s="60"/>
      <c r="R21" s="60"/>
      <c r="S21" s="60"/>
      <c r="T21" s="60"/>
      <c r="U21" s="60"/>
      <c r="V21" s="60"/>
      <c r="W21" s="60">
        <v>127688</v>
      </c>
      <c r="X21" s="60">
        <v>870000</v>
      </c>
      <c r="Y21" s="60">
        <v>-742312</v>
      </c>
      <c r="Z21" s="140">
        <v>-85.32</v>
      </c>
      <c r="AA21" s="155">
        <v>1775000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1975000</v>
      </c>
      <c r="F24" s="100">
        <v>1975000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900000</v>
      </c>
      <c r="Y24" s="100">
        <v>-900000</v>
      </c>
      <c r="Z24" s="137">
        <v>-100</v>
      </c>
      <c r="AA24" s="153">
        <v>1975000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139111022</v>
      </c>
      <c r="D25" s="168">
        <f>+D5+D9+D15+D19+D24</f>
        <v>0</v>
      </c>
      <c r="E25" s="169">
        <f t="shared" si="4"/>
        <v>153708200</v>
      </c>
      <c r="F25" s="73">
        <f t="shared" si="4"/>
        <v>153708200</v>
      </c>
      <c r="G25" s="73">
        <f t="shared" si="4"/>
        <v>37074158</v>
      </c>
      <c r="H25" s="73">
        <f t="shared" si="4"/>
        <v>1471864</v>
      </c>
      <c r="I25" s="73">
        <f t="shared" si="4"/>
        <v>2057431</v>
      </c>
      <c r="J25" s="73">
        <f t="shared" si="4"/>
        <v>40603453</v>
      </c>
      <c r="K25" s="73">
        <f t="shared" si="4"/>
        <v>2348982</v>
      </c>
      <c r="L25" s="73">
        <f t="shared" si="4"/>
        <v>1842600</v>
      </c>
      <c r="M25" s="73">
        <f t="shared" si="4"/>
        <v>29704111</v>
      </c>
      <c r="N25" s="73">
        <f t="shared" si="4"/>
        <v>33895693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74499146</v>
      </c>
      <c r="X25" s="73">
        <f t="shared" si="4"/>
        <v>92694666</v>
      </c>
      <c r="Y25" s="73">
        <f t="shared" si="4"/>
        <v>-18195520</v>
      </c>
      <c r="Z25" s="170">
        <f>+IF(X25&lt;&gt;0,+(Y25/X25)*100,0)</f>
        <v>-19.62952215610767</v>
      </c>
      <c r="AA25" s="168">
        <f>+AA5+AA9+AA15+AA19+AA24</f>
        <v>153708200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62041406</v>
      </c>
      <c r="D28" s="153">
        <f>SUM(D29:D31)</f>
        <v>0</v>
      </c>
      <c r="E28" s="154">
        <f t="shared" si="5"/>
        <v>65402800</v>
      </c>
      <c r="F28" s="100">
        <f t="shared" si="5"/>
        <v>65402800</v>
      </c>
      <c r="G28" s="100">
        <f t="shared" si="5"/>
        <v>3267146</v>
      </c>
      <c r="H28" s="100">
        <f t="shared" si="5"/>
        <v>3772511</v>
      </c>
      <c r="I28" s="100">
        <f t="shared" si="5"/>
        <v>5007406</v>
      </c>
      <c r="J28" s="100">
        <f t="shared" si="5"/>
        <v>12047063</v>
      </c>
      <c r="K28" s="100">
        <f t="shared" si="5"/>
        <v>4949041</v>
      </c>
      <c r="L28" s="100">
        <f t="shared" si="5"/>
        <v>5546313</v>
      </c>
      <c r="M28" s="100">
        <f t="shared" si="5"/>
        <v>4924589</v>
      </c>
      <c r="N28" s="100">
        <f t="shared" si="5"/>
        <v>15419943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27467006</v>
      </c>
      <c r="X28" s="100">
        <f t="shared" si="5"/>
        <v>31606500</v>
      </c>
      <c r="Y28" s="100">
        <f t="shared" si="5"/>
        <v>-4139494</v>
      </c>
      <c r="Z28" s="137">
        <f>+IF(X28&lt;&gt;0,+(Y28/X28)*100,0)</f>
        <v>-13.096970559853194</v>
      </c>
      <c r="AA28" s="153">
        <f>SUM(AA29:AA31)</f>
        <v>65402800</v>
      </c>
    </row>
    <row r="29" spans="1:27" ht="13.5">
      <c r="A29" s="138" t="s">
        <v>75</v>
      </c>
      <c r="B29" s="136"/>
      <c r="C29" s="155">
        <v>23514697</v>
      </c>
      <c r="D29" s="155"/>
      <c r="E29" s="156">
        <v>27733800</v>
      </c>
      <c r="F29" s="60">
        <v>27733800</v>
      </c>
      <c r="G29" s="60">
        <v>1090512</v>
      </c>
      <c r="H29" s="60">
        <v>1553944</v>
      </c>
      <c r="I29" s="60">
        <v>1772035</v>
      </c>
      <c r="J29" s="60">
        <v>4416491</v>
      </c>
      <c r="K29" s="60">
        <v>1297717</v>
      </c>
      <c r="L29" s="60">
        <v>2072314</v>
      </c>
      <c r="M29" s="60">
        <v>1675653</v>
      </c>
      <c r="N29" s="60">
        <v>5045684</v>
      </c>
      <c r="O29" s="60"/>
      <c r="P29" s="60"/>
      <c r="Q29" s="60"/>
      <c r="R29" s="60"/>
      <c r="S29" s="60"/>
      <c r="T29" s="60"/>
      <c r="U29" s="60"/>
      <c r="V29" s="60"/>
      <c r="W29" s="60">
        <v>9462175</v>
      </c>
      <c r="X29" s="60">
        <v>13272000</v>
      </c>
      <c r="Y29" s="60">
        <v>-3809825</v>
      </c>
      <c r="Z29" s="140">
        <v>-28.71</v>
      </c>
      <c r="AA29" s="155">
        <v>27733800</v>
      </c>
    </row>
    <row r="30" spans="1:27" ht="13.5">
      <c r="A30" s="138" t="s">
        <v>76</v>
      </c>
      <c r="B30" s="136"/>
      <c r="C30" s="157">
        <v>22000933</v>
      </c>
      <c r="D30" s="157"/>
      <c r="E30" s="158">
        <v>21278800</v>
      </c>
      <c r="F30" s="159">
        <v>21278800</v>
      </c>
      <c r="G30" s="159">
        <v>1228844</v>
      </c>
      <c r="H30" s="159">
        <v>1249674</v>
      </c>
      <c r="I30" s="159">
        <v>2075563</v>
      </c>
      <c r="J30" s="159">
        <v>4554081</v>
      </c>
      <c r="K30" s="159">
        <v>2362835</v>
      </c>
      <c r="L30" s="159">
        <v>1792106</v>
      </c>
      <c r="M30" s="159">
        <v>1824713</v>
      </c>
      <c r="N30" s="159">
        <v>5979654</v>
      </c>
      <c r="O30" s="159"/>
      <c r="P30" s="159"/>
      <c r="Q30" s="159"/>
      <c r="R30" s="159"/>
      <c r="S30" s="159"/>
      <c r="T30" s="159"/>
      <c r="U30" s="159"/>
      <c r="V30" s="159"/>
      <c r="W30" s="159">
        <v>10533735</v>
      </c>
      <c r="X30" s="159">
        <v>10139502</v>
      </c>
      <c r="Y30" s="159">
        <v>394233</v>
      </c>
      <c r="Z30" s="141">
        <v>3.89</v>
      </c>
      <c r="AA30" s="157">
        <v>21278800</v>
      </c>
    </row>
    <row r="31" spans="1:27" ht="13.5">
      <c r="A31" s="138" t="s">
        <v>77</v>
      </c>
      <c r="B31" s="136"/>
      <c r="C31" s="155">
        <v>16525776</v>
      </c>
      <c r="D31" s="155"/>
      <c r="E31" s="156">
        <v>16390200</v>
      </c>
      <c r="F31" s="60">
        <v>16390200</v>
      </c>
      <c r="G31" s="60">
        <v>947790</v>
      </c>
      <c r="H31" s="60">
        <v>968893</v>
      </c>
      <c r="I31" s="60">
        <v>1159808</v>
      </c>
      <c r="J31" s="60">
        <v>3076491</v>
      </c>
      <c r="K31" s="60">
        <v>1288489</v>
      </c>
      <c r="L31" s="60">
        <v>1681893</v>
      </c>
      <c r="M31" s="60">
        <v>1424223</v>
      </c>
      <c r="N31" s="60">
        <v>4394605</v>
      </c>
      <c r="O31" s="60"/>
      <c r="P31" s="60"/>
      <c r="Q31" s="60"/>
      <c r="R31" s="60"/>
      <c r="S31" s="60"/>
      <c r="T31" s="60"/>
      <c r="U31" s="60"/>
      <c r="V31" s="60"/>
      <c r="W31" s="60">
        <v>7471096</v>
      </c>
      <c r="X31" s="60">
        <v>8194998</v>
      </c>
      <c r="Y31" s="60">
        <v>-723902</v>
      </c>
      <c r="Z31" s="140">
        <v>-8.83</v>
      </c>
      <c r="AA31" s="155">
        <v>16390200</v>
      </c>
    </row>
    <row r="32" spans="1:27" ht="13.5">
      <c r="A32" s="135" t="s">
        <v>78</v>
      </c>
      <c r="B32" s="136"/>
      <c r="C32" s="153">
        <f aca="true" t="shared" si="6" ref="C32:Y32">SUM(C33:C37)</f>
        <v>17754175</v>
      </c>
      <c r="D32" s="153">
        <f>SUM(D33:D37)</f>
        <v>0</v>
      </c>
      <c r="E32" s="154">
        <f t="shared" si="6"/>
        <v>44008912</v>
      </c>
      <c r="F32" s="100">
        <f t="shared" si="6"/>
        <v>44008912</v>
      </c>
      <c r="G32" s="100">
        <f t="shared" si="6"/>
        <v>1004084</v>
      </c>
      <c r="H32" s="100">
        <f t="shared" si="6"/>
        <v>1237984</v>
      </c>
      <c r="I32" s="100">
        <f t="shared" si="6"/>
        <v>3642668</v>
      </c>
      <c r="J32" s="100">
        <f t="shared" si="6"/>
        <v>5884736</v>
      </c>
      <c r="K32" s="100">
        <f t="shared" si="6"/>
        <v>5510596</v>
      </c>
      <c r="L32" s="100">
        <f t="shared" si="6"/>
        <v>2089708</v>
      </c>
      <c r="M32" s="100">
        <f t="shared" si="6"/>
        <v>1365786</v>
      </c>
      <c r="N32" s="100">
        <f t="shared" si="6"/>
        <v>8966090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14850826</v>
      </c>
      <c r="X32" s="100">
        <f t="shared" si="6"/>
        <v>22879996</v>
      </c>
      <c r="Y32" s="100">
        <f t="shared" si="6"/>
        <v>-8029170</v>
      </c>
      <c r="Z32" s="137">
        <f>+IF(X32&lt;&gt;0,+(Y32/X32)*100,0)</f>
        <v>-35.092532358834326</v>
      </c>
      <c r="AA32" s="153">
        <f>SUM(AA33:AA37)</f>
        <v>44008912</v>
      </c>
    </row>
    <row r="33" spans="1:27" ht="13.5">
      <c r="A33" s="138" t="s">
        <v>79</v>
      </c>
      <c r="B33" s="136"/>
      <c r="C33" s="155">
        <v>2907753</v>
      </c>
      <c r="D33" s="155"/>
      <c r="E33" s="156">
        <v>3000000</v>
      </c>
      <c r="F33" s="60">
        <v>3000000</v>
      </c>
      <c r="G33" s="60">
        <v>296923</v>
      </c>
      <c r="H33" s="60">
        <v>487764</v>
      </c>
      <c r="I33" s="60">
        <v>305563</v>
      </c>
      <c r="J33" s="60">
        <v>1090250</v>
      </c>
      <c r="K33" s="60">
        <v>539033</v>
      </c>
      <c r="L33" s="60">
        <v>391317</v>
      </c>
      <c r="M33" s="60">
        <v>156114</v>
      </c>
      <c r="N33" s="60">
        <v>1086464</v>
      </c>
      <c r="O33" s="60"/>
      <c r="P33" s="60"/>
      <c r="Q33" s="60"/>
      <c r="R33" s="60"/>
      <c r="S33" s="60"/>
      <c r="T33" s="60"/>
      <c r="U33" s="60"/>
      <c r="V33" s="60"/>
      <c r="W33" s="60">
        <v>2176714</v>
      </c>
      <c r="X33" s="60">
        <v>1599996</v>
      </c>
      <c r="Y33" s="60">
        <v>576718</v>
      </c>
      <c r="Z33" s="140">
        <v>36.04</v>
      </c>
      <c r="AA33" s="155">
        <v>3000000</v>
      </c>
    </row>
    <row r="34" spans="1:27" ht="13.5">
      <c r="A34" s="138" t="s">
        <v>80</v>
      </c>
      <c r="B34" s="136"/>
      <c r="C34" s="155">
        <v>299750</v>
      </c>
      <c r="D34" s="155"/>
      <c r="E34" s="156">
        <v>300000</v>
      </c>
      <c r="F34" s="60">
        <v>300000</v>
      </c>
      <c r="G34" s="60">
        <v>7433</v>
      </c>
      <c r="H34" s="60">
        <v>685</v>
      </c>
      <c r="I34" s="60"/>
      <c r="J34" s="60">
        <v>8118</v>
      </c>
      <c r="K34" s="60">
        <v>1422</v>
      </c>
      <c r="L34" s="60">
        <v>151260</v>
      </c>
      <c r="M34" s="60"/>
      <c r="N34" s="60">
        <v>152682</v>
      </c>
      <c r="O34" s="60"/>
      <c r="P34" s="60"/>
      <c r="Q34" s="60"/>
      <c r="R34" s="60"/>
      <c r="S34" s="60"/>
      <c r="T34" s="60"/>
      <c r="U34" s="60"/>
      <c r="V34" s="60"/>
      <c r="W34" s="60">
        <v>160800</v>
      </c>
      <c r="X34" s="60"/>
      <c r="Y34" s="60">
        <v>160800</v>
      </c>
      <c r="Z34" s="140">
        <v>0</v>
      </c>
      <c r="AA34" s="155">
        <v>300000</v>
      </c>
    </row>
    <row r="35" spans="1:27" ht="13.5">
      <c r="A35" s="138" t="s">
        <v>81</v>
      </c>
      <c r="B35" s="136"/>
      <c r="C35" s="155">
        <v>14157401</v>
      </c>
      <c r="D35" s="155"/>
      <c r="E35" s="156">
        <v>28264412</v>
      </c>
      <c r="F35" s="60">
        <v>28264412</v>
      </c>
      <c r="G35" s="60">
        <v>485152</v>
      </c>
      <c r="H35" s="60">
        <v>564117</v>
      </c>
      <c r="I35" s="60">
        <v>877749</v>
      </c>
      <c r="J35" s="60">
        <v>1927018</v>
      </c>
      <c r="K35" s="60">
        <v>2549810</v>
      </c>
      <c r="L35" s="60">
        <v>1335931</v>
      </c>
      <c r="M35" s="60">
        <v>1048188</v>
      </c>
      <c r="N35" s="60">
        <v>4933929</v>
      </c>
      <c r="O35" s="60"/>
      <c r="P35" s="60"/>
      <c r="Q35" s="60"/>
      <c r="R35" s="60"/>
      <c r="S35" s="60"/>
      <c r="T35" s="60"/>
      <c r="U35" s="60"/>
      <c r="V35" s="60"/>
      <c r="W35" s="60">
        <v>6860947</v>
      </c>
      <c r="X35" s="60">
        <v>11080000</v>
      </c>
      <c r="Y35" s="60">
        <v>-4219053</v>
      </c>
      <c r="Z35" s="140">
        <v>-38.08</v>
      </c>
      <c r="AA35" s="155">
        <v>28264412</v>
      </c>
    </row>
    <row r="36" spans="1:27" ht="13.5">
      <c r="A36" s="138" t="s">
        <v>82</v>
      </c>
      <c r="B36" s="136"/>
      <c r="C36" s="155">
        <v>389271</v>
      </c>
      <c r="D36" s="155"/>
      <c r="E36" s="156">
        <v>1004800</v>
      </c>
      <c r="F36" s="60">
        <v>1004800</v>
      </c>
      <c r="G36" s="60">
        <v>30211</v>
      </c>
      <c r="H36" s="60">
        <v>38003</v>
      </c>
      <c r="I36" s="60">
        <v>30986</v>
      </c>
      <c r="J36" s="60">
        <v>99200</v>
      </c>
      <c r="K36" s="60">
        <v>31047</v>
      </c>
      <c r="L36" s="60">
        <v>37478</v>
      </c>
      <c r="M36" s="60">
        <v>33647</v>
      </c>
      <c r="N36" s="60">
        <v>102172</v>
      </c>
      <c r="O36" s="60"/>
      <c r="P36" s="60"/>
      <c r="Q36" s="60"/>
      <c r="R36" s="60"/>
      <c r="S36" s="60"/>
      <c r="T36" s="60"/>
      <c r="U36" s="60"/>
      <c r="V36" s="60"/>
      <c r="W36" s="60">
        <v>201372</v>
      </c>
      <c r="X36" s="60">
        <v>200000</v>
      </c>
      <c r="Y36" s="60">
        <v>1372</v>
      </c>
      <c r="Z36" s="140">
        <v>0.69</v>
      </c>
      <c r="AA36" s="155">
        <v>1004800</v>
      </c>
    </row>
    <row r="37" spans="1:27" ht="13.5">
      <c r="A37" s="138" t="s">
        <v>83</v>
      </c>
      <c r="B37" s="136"/>
      <c r="C37" s="157"/>
      <c r="D37" s="157"/>
      <c r="E37" s="158">
        <v>11439700</v>
      </c>
      <c r="F37" s="159">
        <v>11439700</v>
      </c>
      <c r="G37" s="159">
        <v>184365</v>
      </c>
      <c r="H37" s="159">
        <v>147415</v>
      </c>
      <c r="I37" s="159">
        <v>2428370</v>
      </c>
      <c r="J37" s="159">
        <v>2760150</v>
      </c>
      <c r="K37" s="159">
        <v>2389284</v>
      </c>
      <c r="L37" s="159">
        <v>173722</v>
      </c>
      <c r="M37" s="159">
        <v>127837</v>
      </c>
      <c r="N37" s="159">
        <v>2690843</v>
      </c>
      <c r="O37" s="159"/>
      <c r="P37" s="159"/>
      <c r="Q37" s="159"/>
      <c r="R37" s="159"/>
      <c r="S37" s="159"/>
      <c r="T37" s="159"/>
      <c r="U37" s="159"/>
      <c r="V37" s="159"/>
      <c r="W37" s="159">
        <v>5450993</v>
      </c>
      <c r="X37" s="159">
        <v>10000000</v>
      </c>
      <c r="Y37" s="159">
        <v>-4549007</v>
      </c>
      <c r="Z37" s="141">
        <v>-45.49</v>
      </c>
      <c r="AA37" s="157">
        <v>11439700</v>
      </c>
    </row>
    <row r="38" spans="1:27" ht="13.5">
      <c r="A38" s="135" t="s">
        <v>84</v>
      </c>
      <c r="B38" s="142"/>
      <c r="C38" s="153">
        <f aca="true" t="shared" si="7" ref="C38:Y38">SUM(C39:C41)</f>
        <v>43604363</v>
      </c>
      <c r="D38" s="153">
        <f>SUM(D39:D41)</f>
        <v>0</v>
      </c>
      <c r="E38" s="154">
        <f t="shared" si="7"/>
        <v>31897188</v>
      </c>
      <c r="F38" s="100">
        <f t="shared" si="7"/>
        <v>31897188</v>
      </c>
      <c r="G38" s="100">
        <f t="shared" si="7"/>
        <v>876105</v>
      </c>
      <c r="H38" s="100">
        <f t="shared" si="7"/>
        <v>1251335</v>
      </c>
      <c r="I38" s="100">
        <f t="shared" si="7"/>
        <v>2397953</v>
      </c>
      <c r="J38" s="100">
        <f t="shared" si="7"/>
        <v>4525393</v>
      </c>
      <c r="K38" s="100">
        <f t="shared" si="7"/>
        <v>1265692</v>
      </c>
      <c r="L38" s="100">
        <f t="shared" si="7"/>
        <v>1172760</v>
      </c>
      <c r="M38" s="100">
        <f t="shared" si="7"/>
        <v>772566</v>
      </c>
      <c r="N38" s="100">
        <f t="shared" si="7"/>
        <v>3211018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7736411</v>
      </c>
      <c r="X38" s="100">
        <f t="shared" si="7"/>
        <v>15570498</v>
      </c>
      <c r="Y38" s="100">
        <f t="shared" si="7"/>
        <v>-7834087</v>
      </c>
      <c r="Z38" s="137">
        <f>+IF(X38&lt;&gt;0,+(Y38/X38)*100,0)</f>
        <v>-50.31365727672936</v>
      </c>
      <c r="AA38" s="153">
        <f>SUM(AA39:AA41)</f>
        <v>31897188</v>
      </c>
    </row>
    <row r="39" spans="1:27" ht="13.5">
      <c r="A39" s="138" t="s">
        <v>85</v>
      </c>
      <c r="B39" s="136"/>
      <c r="C39" s="155">
        <v>37857679</v>
      </c>
      <c r="D39" s="155"/>
      <c r="E39" s="156">
        <v>24885900</v>
      </c>
      <c r="F39" s="60">
        <v>24885900</v>
      </c>
      <c r="G39" s="60">
        <v>875499</v>
      </c>
      <c r="H39" s="60">
        <v>1091803</v>
      </c>
      <c r="I39" s="60">
        <v>2079360</v>
      </c>
      <c r="J39" s="60">
        <v>4046662</v>
      </c>
      <c r="K39" s="60">
        <v>955250</v>
      </c>
      <c r="L39" s="60">
        <v>965750</v>
      </c>
      <c r="M39" s="60">
        <v>768955</v>
      </c>
      <c r="N39" s="60">
        <v>2689955</v>
      </c>
      <c r="O39" s="60"/>
      <c r="P39" s="60"/>
      <c r="Q39" s="60"/>
      <c r="R39" s="60"/>
      <c r="S39" s="60"/>
      <c r="T39" s="60"/>
      <c r="U39" s="60"/>
      <c r="V39" s="60"/>
      <c r="W39" s="60">
        <v>6736617</v>
      </c>
      <c r="X39" s="60">
        <v>12000000</v>
      </c>
      <c r="Y39" s="60">
        <v>-5263383</v>
      </c>
      <c r="Z39" s="140">
        <v>-43.86</v>
      </c>
      <c r="AA39" s="155">
        <v>24885900</v>
      </c>
    </row>
    <row r="40" spans="1:27" ht="13.5">
      <c r="A40" s="138" t="s">
        <v>86</v>
      </c>
      <c r="B40" s="136"/>
      <c r="C40" s="155">
        <v>5746684</v>
      </c>
      <c r="D40" s="155"/>
      <c r="E40" s="156">
        <v>7011288</v>
      </c>
      <c r="F40" s="60">
        <v>7011288</v>
      </c>
      <c r="G40" s="60">
        <v>606</v>
      </c>
      <c r="H40" s="60">
        <v>159532</v>
      </c>
      <c r="I40" s="60">
        <v>318593</v>
      </c>
      <c r="J40" s="60">
        <v>478731</v>
      </c>
      <c r="K40" s="60">
        <v>310442</v>
      </c>
      <c r="L40" s="60">
        <v>207010</v>
      </c>
      <c r="M40" s="60">
        <v>3611</v>
      </c>
      <c r="N40" s="60">
        <v>521063</v>
      </c>
      <c r="O40" s="60"/>
      <c r="P40" s="60"/>
      <c r="Q40" s="60"/>
      <c r="R40" s="60"/>
      <c r="S40" s="60"/>
      <c r="T40" s="60"/>
      <c r="U40" s="60"/>
      <c r="V40" s="60"/>
      <c r="W40" s="60">
        <v>999794</v>
      </c>
      <c r="X40" s="60">
        <v>3570498</v>
      </c>
      <c r="Y40" s="60">
        <v>-2570704</v>
      </c>
      <c r="Z40" s="140">
        <v>-72</v>
      </c>
      <c r="AA40" s="155">
        <v>7011288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13584101</v>
      </c>
      <c r="D42" s="153">
        <f>SUM(D43:D46)</f>
        <v>0</v>
      </c>
      <c r="E42" s="154">
        <f t="shared" si="8"/>
        <v>5392100</v>
      </c>
      <c r="F42" s="100">
        <f t="shared" si="8"/>
        <v>5392100</v>
      </c>
      <c r="G42" s="100">
        <f t="shared" si="8"/>
        <v>69634</v>
      </c>
      <c r="H42" s="100">
        <f t="shared" si="8"/>
        <v>547362</v>
      </c>
      <c r="I42" s="100">
        <f t="shared" si="8"/>
        <v>690081</v>
      </c>
      <c r="J42" s="100">
        <f t="shared" si="8"/>
        <v>1307077</v>
      </c>
      <c r="K42" s="100">
        <f t="shared" si="8"/>
        <v>598789</v>
      </c>
      <c r="L42" s="100">
        <f t="shared" si="8"/>
        <v>474817</v>
      </c>
      <c r="M42" s="100">
        <f t="shared" si="8"/>
        <v>268450</v>
      </c>
      <c r="N42" s="100">
        <f t="shared" si="8"/>
        <v>1342056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2649133</v>
      </c>
      <c r="X42" s="100">
        <f t="shared" si="8"/>
        <v>2400000</v>
      </c>
      <c r="Y42" s="100">
        <f t="shared" si="8"/>
        <v>249133</v>
      </c>
      <c r="Z42" s="137">
        <f>+IF(X42&lt;&gt;0,+(Y42/X42)*100,0)</f>
        <v>10.380541666666666</v>
      </c>
      <c r="AA42" s="153">
        <f>SUM(AA43:AA46)</f>
        <v>5392100</v>
      </c>
    </row>
    <row r="43" spans="1:27" ht="13.5">
      <c r="A43" s="138" t="s">
        <v>89</v>
      </c>
      <c r="B43" s="136"/>
      <c r="C43" s="155">
        <v>40763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13399522</v>
      </c>
      <c r="D44" s="155"/>
      <c r="E44" s="156">
        <v>5392100</v>
      </c>
      <c r="F44" s="60">
        <v>5392100</v>
      </c>
      <c r="G44" s="60">
        <v>69634</v>
      </c>
      <c r="H44" s="60">
        <v>547362</v>
      </c>
      <c r="I44" s="60">
        <v>690081</v>
      </c>
      <c r="J44" s="60">
        <v>1307077</v>
      </c>
      <c r="K44" s="60">
        <v>598789</v>
      </c>
      <c r="L44" s="60">
        <v>474817</v>
      </c>
      <c r="M44" s="60">
        <v>268450</v>
      </c>
      <c r="N44" s="60">
        <v>1342056</v>
      </c>
      <c r="O44" s="60"/>
      <c r="P44" s="60"/>
      <c r="Q44" s="60"/>
      <c r="R44" s="60"/>
      <c r="S44" s="60"/>
      <c r="T44" s="60"/>
      <c r="U44" s="60"/>
      <c r="V44" s="60"/>
      <c r="W44" s="60">
        <v>2649133</v>
      </c>
      <c r="X44" s="60">
        <v>2400000</v>
      </c>
      <c r="Y44" s="60">
        <v>249133</v>
      </c>
      <c r="Z44" s="140">
        <v>10.38</v>
      </c>
      <c r="AA44" s="155">
        <v>5392100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143816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7007200</v>
      </c>
      <c r="F47" s="100">
        <v>7007200</v>
      </c>
      <c r="G47" s="100">
        <v>60186</v>
      </c>
      <c r="H47" s="100">
        <v>127129</v>
      </c>
      <c r="I47" s="100">
        <v>118822</v>
      </c>
      <c r="J47" s="100">
        <v>306137</v>
      </c>
      <c r="K47" s="100">
        <v>357899</v>
      </c>
      <c r="L47" s="100">
        <v>348327</v>
      </c>
      <c r="M47" s="100">
        <v>203129</v>
      </c>
      <c r="N47" s="100">
        <v>909355</v>
      </c>
      <c r="O47" s="100"/>
      <c r="P47" s="100"/>
      <c r="Q47" s="100"/>
      <c r="R47" s="100"/>
      <c r="S47" s="100"/>
      <c r="T47" s="100"/>
      <c r="U47" s="100"/>
      <c r="V47" s="100"/>
      <c r="W47" s="100">
        <v>1215492</v>
      </c>
      <c r="X47" s="100">
        <v>2515998</v>
      </c>
      <c r="Y47" s="100">
        <v>-1300506</v>
      </c>
      <c r="Z47" s="137">
        <v>-51.69</v>
      </c>
      <c r="AA47" s="153">
        <v>7007200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136984045</v>
      </c>
      <c r="D48" s="168">
        <f>+D28+D32+D38+D42+D47</f>
        <v>0</v>
      </c>
      <c r="E48" s="169">
        <f t="shared" si="9"/>
        <v>153708200</v>
      </c>
      <c r="F48" s="73">
        <f t="shared" si="9"/>
        <v>153708200</v>
      </c>
      <c r="G48" s="73">
        <f t="shared" si="9"/>
        <v>5277155</v>
      </c>
      <c r="H48" s="73">
        <f t="shared" si="9"/>
        <v>6936321</v>
      </c>
      <c r="I48" s="73">
        <f t="shared" si="9"/>
        <v>11856930</v>
      </c>
      <c r="J48" s="73">
        <f t="shared" si="9"/>
        <v>24070406</v>
      </c>
      <c r="K48" s="73">
        <f t="shared" si="9"/>
        <v>12682017</v>
      </c>
      <c r="L48" s="73">
        <f t="shared" si="9"/>
        <v>9631925</v>
      </c>
      <c r="M48" s="73">
        <f t="shared" si="9"/>
        <v>7534520</v>
      </c>
      <c r="N48" s="73">
        <f t="shared" si="9"/>
        <v>29848462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53918868</v>
      </c>
      <c r="X48" s="73">
        <f t="shared" si="9"/>
        <v>74972992</v>
      </c>
      <c r="Y48" s="73">
        <f t="shared" si="9"/>
        <v>-21054124</v>
      </c>
      <c r="Z48" s="170">
        <f>+IF(X48&lt;&gt;0,+(Y48/X48)*100,0)</f>
        <v>-28.0822779488379</v>
      </c>
      <c r="AA48" s="168">
        <f>+AA28+AA32+AA38+AA42+AA47</f>
        <v>153708200</v>
      </c>
    </row>
    <row r="49" spans="1:27" ht="13.5">
      <c r="A49" s="148" t="s">
        <v>49</v>
      </c>
      <c r="B49" s="149"/>
      <c r="C49" s="171">
        <f aca="true" t="shared" si="10" ref="C49:Y49">+C25-C48</f>
        <v>2126977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31797003</v>
      </c>
      <c r="H49" s="173">
        <f t="shared" si="10"/>
        <v>-5464457</v>
      </c>
      <c r="I49" s="173">
        <f t="shared" si="10"/>
        <v>-9799499</v>
      </c>
      <c r="J49" s="173">
        <f t="shared" si="10"/>
        <v>16533047</v>
      </c>
      <c r="K49" s="173">
        <f t="shared" si="10"/>
        <v>-10333035</v>
      </c>
      <c r="L49" s="173">
        <f t="shared" si="10"/>
        <v>-7789325</v>
      </c>
      <c r="M49" s="173">
        <f t="shared" si="10"/>
        <v>22169591</v>
      </c>
      <c r="N49" s="173">
        <f t="shared" si="10"/>
        <v>4047231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20580278</v>
      </c>
      <c r="X49" s="173">
        <f>IF(F25=F48,0,X25-X48)</f>
        <v>0</v>
      </c>
      <c r="Y49" s="173">
        <f t="shared" si="10"/>
        <v>2858604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1053610</v>
      </c>
      <c r="D12" s="155">
        <v>0</v>
      </c>
      <c r="E12" s="156">
        <v>1200000</v>
      </c>
      <c r="F12" s="60">
        <v>1200000</v>
      </c>
      <c r="G12" s="60">
        <v>96221</v>
      </c>
      <c r="H12" s="60">
        <v>107622</v>
      </c>
      <c r="I12" s="60">
        <v>95817</v>
      </c>
      <c r="J12" s="60">
        <v>299660</v>
      </c>
      <c r="K12" s="60">
        <v>96210</v>
      </c>
      <c r="L12" s="60">
        <v>107227</v>
      </c>
      <c r="M12" s="60">
        <v>95777</v>
      </c>
      <c r="N12" s="60">
        <v>299214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598874</v>
      </c>
      <c r="X12" s="60">
        <v>600000</v>
      </c>
      <c r="Y12" s="60">
        <v>-1126</v>
      </c>
      <c r="Z12" s="140">
        <v>-0.19</v>
      </c>
      <c r="AA12" s="155">
        <v>1200000</v>
      </c>
    </row>
    <row r="13" spans="1:27" ht="13.5">
      <c r="A13" s="181" t="s">
        <v>109</v>
      </c>
      <c r="B13" s="185"/>
      <c r="C13" s="155">
        <v>14767367</v>
      </c>
      <c r="D13" s="155">
        <v>0</v>
      </c>
      <c r="E13" s="156">
        <v>11500000</v>
      </c>
      <c r="F13" s="60">
        <v>11500000</v>
      </c>
      <c r="G13" s="60">
        <v>162089</v>
      </c>
      <c r="H13" s="60">
        <v>1304029</v>
      </c>
      <c r="I13" s="60">
        <v>1275004</v>
      </c>
      <c r="J13" s="60">
        <v>2741122</v>
      </c>
      <c r="K13" s="60">
        <v>1742567</v>
      </c>
      <c r="L13" s="60">
        <v>1448928</v>
      </c>
      <c r="M13" s="60">
        <v>1106103</v>
      </c>
      <c r="N13" s="60">
        <v>4297598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7038720</v>
      </c>
      <c r="X13" s="60">
        <v>5749998</v>
      </c>
      <c r="Y13" s="60">
        <v>1288722</v>
      </c>
      <c r="Z13" s="140">
        <v>22.41</v>
      </c>
      <c r="AA13" s="155">
        <v>11500000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40217</v>
      </c>
      <c r="D18" s="155">
        <v>0</v>
      </c>
      <c r="E18" s="156">
        <v>30000</v>
      </c>
      <c r="F18" s="60">
        <v>30000</v>
      </c>
      <c r="G18" s="60">
        <v>3098</v>
      </c>
      <c r="H18" s="60">
        <v>3597</v>
      </c>
      <c r="I18" s="60">
        <v>0</v>
      </c>
      <c r="J18" s="60">
        <v>6695</v>
      </c>
      <c r="K18" s="60">
        <v>6527</v>
      </c>
      <c r="L18" s="60">
        <v>0</v>
      </c>
      <c r="M18" s="60">
        <v>3198</v>
      </c>
      <c r="N18" s="60">
        <v>9725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16420</v>
      </c>
      <c r="X18" s="60">
        <v>16000</v>
      </c>
      <c r="Y18" s="60">
        <v>420</v>
      </c>
      <c r="Z18" s="140">
        <v>2.63</v>
      </c>
      <c r="AA18" s="155">
        <v>30000</v>
      </c>
    </row>
    <row r="19" spans="1:27" ht="13.5">
      <c r="A19" s="181" t="s">
        <v>34</v>
      </c>
      <c r="B19" s="185"/>
      <c r="C19" s="155">
        <v>94506196</v>
      </c>
      <c r="D19" s="155">
        <v>0</v>
      </c>
      <c r="E19" s="156">
        <v>92375000</v>
      </c>
      <c r="F19" s="60">
        <v>92375000</v>
      </c>
      <c r="G19" s="60">
        <v>36811769</v>
      </c>
      <c r="H19" s="60">
        <v>39910</v>
      </c>
      <c r="I19" s="60">
        <v>601422</v>
      </c>
      <c r="J19" s="60">
        <v>37453101</v>
      </c>
      <c r="K19" s="60">
        <v>367910</v>
      </c>
      <c r="L19" s="60">
        <v>231973</v>
      </c>
      <c r="M19" s="60">
        <v>28496996</v>
      </c>
      <c r="N19" s="60">
        <v>29096879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66549980</v>
      </c>
      <c r="X19" s="60">
        <v>63936000</v>
      </c>
      <c r="Y19" s="60">
        <v>2613980</v>
      </c>
      <c r="Z19" s="140">
        <v>4.09</v>
      </c>
      <c r="AA19" s="155">
        <v>92375000</v>
      </c>
    </row>
    <row r="20" spans="1:27" ht="13.5">
      <c r="A20" s="181" t="s">
        <v>35</v>
      </c>
      <c r="B20" s="185"/>
      <c r="C20" s="155">
        <v>28743632</v>
      </c>
      <c r="D20" s="155">
        <v>0</v>
      </c>
      <c r="E20" s="156">
        <v>48603200</v>
      </c>
      <c r="F20" s="54">
        <v>48603200</v>
      </c>
      <c r="G20" s="54">
        <v>981</v>
      </c>
      <c r="H20" s="54">
        <v>16706</v>
      </c>
      <c r="I20" s="54">
        <v>85188</v>
      </c>
      <c r="J20" s="54">
        <v>102875</v>
      </c>
      <c r="K20" s="54">
        <v>135768</v>
      </c>
      <c r="L20" s="54">
        <v>54472</v>
      </c>
      <c r="M20" s="54">
        <v>2037</v>
      </c>
      <c r="N20" s="54">
        <v>192277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295152</v>
      </c>
      <c r="X20" s="54">
        <v>18392502</v>
      </c>
      <c r="Y20" s="54">
        <v>-18097350</v>
      </c>
      <c r="Z20" s="184">
        <v>-98.4</v>
      </c>
      <c r="AA20" s="130">
        <v>48603200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139111022</v>
      </c>
      <c r="D22" s="188">
        <f>SUM(D5:D21)</f>
        <v>0</v>
      </c>
      <c r="E22" s="189">
        <f t="shared" si="0"/>
        <v>153708200</v>
      </c>
      <c r="F22" s="190">
        <f t="shared" si="0"/>
        <v>153708200</v>
      </c>
      <c r="G22" s="190">
        <f t="shared" si="0"/>
        <v>37074158</v>
      </c>
      <c r="H22" s="190">
        <f t="shared" si="0"/>
        <v>1471864</v>
      </c>
      <c r="I22" s="190">
        <f t="shared" si="0"/>
        <v>2057431</v>
      </c>
      <c r="J22" s="190">
        <f t="shared" si="0"/>
        <v>40603453</v>
      </c>
      <c r="K22" s="190">
        <f t="shared" si="0"/>
        <v>2348982</v>
      </c>
      <c r="L22" s="190">
        <f t="shared" si="0"/>
        <v>1842600</v>
      </c>
      <c r="M22" s="190">
        <f t="shared" si="0"/>
        <v>29704111</v>
      </c>
      <c r="N22" s="190">
        <f t="shared" si="0"/>
        <v>33895693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74499146</v>
      </c>
      <c r="X22" s="190">
        <f t="shared" si="0"/>
        <v>88694500</v>
      </c>
      <c r="Y22" s="190">
        <f t="shared" si="0"/>
        <v>-14195354</v>
      </c>
      <c r="Z22" s="191">
        <f>+IF(X22&lt;&gt;0,+(Y22/X22)*100,0)</f>
        <v>-16.004773689462144</v>
      </c>
      <c r="AA22" s="188">
        <f>SUM(AA5:AA21)</f>
        <v>153708200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38217134</v>
      </c>
      <c r="D25" s="155">
        <v>0</v>
      </c>
      <c r="E25" s="156">
        <v>46278100</v>
      </c>
      <c r="F25" s="60">
        <v>46278100</v>
      </c>
      <c r="G25" s="60">
        <v>3719785</v>
      </c>
      <c r="H25" s="60">
        <v>3438870</v>
      </c>
      <c r="I25" s="60">
        <v>3469338</v>
      </c>
      <c r="J25" s="60">
        <v>10627993</v>
      </c>
      <c r="K25" s="60">
        <v>3502653</v>
      </c>
      <c r="L25" s="60">
        <v>3614889</v>
      </c>
      <c r="M25" s="60">
        <v>3582022</v>
      </c>
      <c r="N25" s="60">
        <v>10699564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21327557</v>
      </c>
      <c r="X25" s="60">
        <v>23639502</v>
      </c>
      <c r="Y25" s="60">
        <v>-2311945</v>
      </c>
      <c r="Z25" s="140">
        <v>-9.78</v>
      </c>
      <c r="AA25" s="155">
        <v>46278100</v>
      </c>
    </row>
    <row r="26" spans="1:27" ht="13.5">
      <c r="A26" s="183" t="s">
        <v>38</v>
      </c>
      <c r="B26" s="182"/>
      <c r="C26" s="155">
        <v>6143709</v>
      </c>
      <c r="D26" s="155">
        <v>0</v>
      </c>
      <c r="E26" s="156">
        <v>6894000</v>
      </c>
      <c r="F26" s="60">
        <v>6894000</v>
      </c>
      <c r="G26" s="60">
        <v>492403</v>
      </c>
      <c r="H26" s="60">
        <v>517903</v>
      </c>
      <c r="I26" s="60">
        <v>506321</v>
      </c>
      <c r="J26" s="60">
        <v>1516627</v>
      </c>
      <c r="K26" s="60">
        <v>478999</v>
      </c>
      <c r="L26" s="60">
        <v>532710</v>
      </c>
      <c r="M26" s="60">
        <v>509130</v>
      </c>
      <c r="N26" s="60">
        <v>1520839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3037466</v>
      </c>
      <c r="X26" s="60">
        <v>3478250</v>
      </c>
      <c r="Y26" s="60">
        <v>-440784</v>
      </c>
      <c r="Z26" s="140">
        <v>-12.67</v>
      </c>
      <c r="AA26" s="155">
        <v>6894000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1298811</v>
      </c>
      <c r="D28" s="155">
        <v>0</v>
      </c>
      <c r="E28" s="156">
        <v>1504700</v>
      </c>
      <c r="F28" s="60">
        <v>1504700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752502</v>
      </c>
      <c r="Y28" s="60">
        <v>-752502</v>
      </c>
      <c r="Z28" s="140">
        <v>-100</v>
      </c>
      <c r="AA28" s="155">
        <v>1504700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4037854</v>
      </c>
      <c r="D32" s="155">
        <v>0</v>
      </c>
      <c r="E32" s="156">
        <v>4240000</v>
      </c>
      <c r="F32" s="60">
        <v>4240000</v>
      </c>
      <c r="G32" s="60">
        <v>219310</v>
      </c>
      <c r="H32" s="60">
        <v>194411</v>
      </c>
      <c r="I32" s="60">
        <v>243401</v>
      </c>
      <c r="J32" s="60">
        <v>657122</v>
      </c>
      <c r="K32" s="60">
        <v>223305</v>
      </c>
      <c r="L32" s="60">
        <v>283495</v>
      </c>
      <c r="M32" s="60">
        <v>288579</v>
      </c>
      <c r="N32" s="60">
        <v>795379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1452501</v>
      </c>
      <c r="X32" s="60">
        <v>2119998</v>
      </c>
      <c r="Y32" s="60">
        <v>-667497</v>
      </c>
      <c r="Z32" s="140">
        <v>-31.49</v>
      </c>
      <c r="AA32" s="155">
        <v>4240000</v>
      </c>
    </row>
    <row r="33" spans="1:27" ht="13.5">
      <c r="A33" s="183" t="s">
        <v>42</v>
      </c>
      <c r="B33" s="182"/>
      <c r="C33" s="155">
        <v>12929782</v>
      </c>
      <c r="D33" s="155">
        <v>0</v>
      </c>
      <c r="E33" s="156">
        <v>21156000</v>
      </c>
      <c r="F33" s="60">
        <v>21156000</v>
      </c>
      <c r="G33" s="60">
        <v>10550</v>
      </c>
      <c r="H33" s="60">
        <v>39910</v>
      </c>
      <c r="I33" s="60">
        <v>601422</v>
      </c>
      <c r="J33" s="60">
        <v>651882</v>
      </c>
      <c r="K33" s="60">
        <v>367910</v>
      </c>
      <c r="L33" s="60">
        <v>231973</v>
      </c>
      <c r="M33" s="60">
        <v>1066996</v>
      </c>
      <c r="N33" s="60">
        <v>1666879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2318761</v>
      </c>
      <c r="X33" s="60">
        <v>18574000</v>
      </c>
      <c r="Y33" s="60">
        <v>-16255239</v>
      </c>
      <c r="Z33" s="140">
        <v>-87.52</v>
      </c>
      <c r="AA33" s="155">
        <v>21156000</v>
      </c>
    </row>
    <row r="34" spans="1:27" ht="13.5">
      <c r="A34" s="183" t="s">
        <v>43</v>
      </c>
      <c r="B34" s="182"/>
      <c r="C34" s="155">
        <v>74285518</v>
      </c>
      <c r="D34" s="155">
        <v>0</v>
      </c>
      <c r="E34" s="156">
        <v>73635400</v>
      </c>
      <c r="F34" s="60">
        <v>73635400</v>
      </c>
      <c r="G34" s="60">
        <v>835107</v>
      </c>
      <c r="H34" s="60">
        <v>2745227</v>
      </c>
      <c r="I34" s="60">
        <v>7036448</v>
      </c>
      <c r="J34" s="60">
        <v>10616782</v>
      </c>
      <c r="K34" s="60">
        <v>8109150</v>
      </c>
      <c r="L34" s="60">
        <v>4968858</v>
      </c>
      <c r="M34" s="60">
        <v>2087793</v>
      </c>
      <c r="N34" s="60">
        <v>15165801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25782583</v>
      </c>
      <c r="X34" s="60">
        <v>22409912</v>
      </c>
      <c r="Y34" s="60">
        <v>3372671</v>
      </c>
      <c r="Z34" s="140">
        <v>15.05</v>
      </c>
      <c r="AA34" s="155">
        <v>73635400</v>
      </c>
    </row>
    <row r="35" spans="1:27" ht="13.5">
      <c r="A35" s="181" t="s">
        <v>122</v>
      </c>
      <c r="B35" s="185"/>
      <c r="C35" s="155">
        <v>71237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136984045</v>
      </c>
      <c r="D36" s="188">
        <f>SUM(D25:D35)</f>
        <v>0</v>
      </c>
      <c r="E36" s="189">
        <f t="shared" si="1"/>
        <v>153708200</v>
      </c>
      <c r="F36" s="190">
        <f t="shared" si="1"/>
        <v>153708200</v>
      </c>
      <c r="G36" s="190">
        <f t="shared" si="1"/>
        <v>5277155</v>
      </c>
      <c r="H36" s="190">
        <f t="shared" si="1"/>
        <v>6936321</v>
      </c>
      <c r="I36" s="190">
        <f t="shared" si="1"/>
        <v>11856930</v>
      </c>
      <c r="J36" s="190">
        <f t="shared" si="1"/>
        <v>24070406</v>
      </c>
      <c r="K36" s="190">
        <f t="shared" si="1"/>
        <v>12682017</v>
      </c>
      <c r="L36" s="190">
        <f t="shared" si="1"/>
        <v>9631925</v>
      </c>
      <c r="M36" s="190">
        <f t="shared" si="1"/>
        <v>7534520</v>
      </c>
      <c r="N36" s="190">
        <f t="shared" si="1"/>
        <v>29848462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53918868</v>
      </c>
      <c r="X36" s="190">
        <f t="shared" si="1"/>
        <v>70974164</v>
      </c>
      <c r="Y36" s="190">
        <f t="shared" si="1"/>
        <v>-17055296</v>
      </c>
      <c r="Z36" s="191">
        <f>+IF(X36&lt;&gt;0,+(Y36/X36)*100,0)</f>
        <v>-24.030287979158164</v>
      </c>
      <c r="AA36" s="188">
        <f>SUM(AA25:AA35)</f>
        <v>153708200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2126977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31797003</v>
      </c>
      <c r="H38" s="106">
        <f t="shared" si="2"/>
        <v>-5464457</v>
      </c>
      <c r="I38" s="106">
        <f t="shared" si="2"/>
        <v>-9799499</v>
      </c>
      <c r="J38" s="106">
        <f t="shared" si="2"/>
        <v>16533047</v>
      </c>
      <c r="K38" s="106">
        <f t="shared" si="2"/>
        <v>-10333035</v>
      </c>
      <c r="L38" s="106">
        <f t="shared" si="2"/>
        <v>-7789325</v>
      </c>
      <c r="M38" s="106">
        <f t="shared" si="2"/>
        <v>22169591</v>
      </c>
      <c r="N38" s="106">
        <f t="shared" si="2"/>
        <v>4047231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20580278</v>
      </c>
      <c r="X38" s="106">
        <f>IF(F22=F36,0,X22-X36)</f>
        <v>0</v>
      </c>
      <c r="Y38" s="106">
        <f t="shared" si="2"/>
        <v>2859942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2126977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31797003</v>
      </c>
      <c r="H42" s="88">
        <f t="shared" si="3"/>
        <v>-5464457</v>
      </c>
      <c r="I42" s="88">
        <f t="shared" si="3"/>
        <v>-9799499</v>
      </c>
      <c r="J42" s="88">
        <f t="shared" si="3"/>
        <v>16533047</v>
      </c>
      <c r="K42" s="88">
        <f t="shared" si="3"/>
        <v>-10333035</v>
      </c>
      <c r="L42" s="88">
        <f t="shared" si="3"/>
        <v>-7789325</v>
      </c>
      <c r="M42" s="88">
        <f t="shared" si="3"/>
        <v>22169591</v>
      </c>
      <c r="N42" s="88">
        <f t="shared" si="3"/>
        <v>4047231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20580278</v>
      </c>
      <c r="X42" s="88">
        <f t="shared" si="3"/>
        <v>0</v>
      </c>
      <c r="Y42" s="88">
        <f t="shared" si="3"/>
        <v>2859942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2126977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31797003</v>
      </c>
      <c r="H44" s="77">
        <f t="shared" si="4"/>
        <v>-5464457</v>
      </c>
      <c r="I44" s="77">
        <f t="shared" si="4"/>
        <v>-9799499</v>
      </c>
      <c r="J44" s="77">
        <f t="shared" si="4"/>
        <v>16533047</v>
      </c>
      <c r="K44" s="77">
        <f t="shared" si="4"/>
        <v>-10333035</v>
      </c>
      <c r="L44" s="77">
        <f t="shared" si="4"/>
        <v>-7789325</v>
      </c>
      <c r="M44" s="77">
        <f t="shared" si="4"/>
        <v>22169591</v>
      </c>
      <c r="N44" s="77">
        <f t="shared" si="4"/>
        <v>4047231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20580278</v>
      </c>
      <c r="X44" s="77">
        <f t="shared" si="4"/>
        <v>0</v>
      </c>
      <c r="Y44" s="77">
        <f t="shared" si="4"/>
        <v>2859942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2126977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31797003</v>
      </c>
      <c r="H46" s="88">
        <f t="shared" si="5"/>
        <v>-5464457</v>
      </c>
      <c r="I46" s="88">
        <f t="shared" si="5"/>
        <v>-9799499</v>
      </c>
      <c r="J46" s="88">
        <f t="shared" si="5"/>
        <v>16533047</v>
      </c>
      <c r="K46" s="88">
        <f t="shared" si="5"/>
        <v>-10333035</v>
      </c>
      <c r="L46" s="88">
        <f t="shared" si="5"/>
        <v>-7789325</v>
      </c>
      <c r="M46" s="88">
        <f t="shared" si="5"/>
        <v>22169591</v>
      </c>
      <c r="N46" s="88">
        <f t="shared" si="5"/>
        <v>4047231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20580278</v>
      </c>
      <c r="X46" s="88">
        <f t="shared" si="5"/>
        <v>0</v>
      </c>
      <c r="Y46" s="88">
        <f t="shared" si="5"/>
        <v>2859942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2126977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31797003</v>
      </c>
      <c r="H48" s="220">
        <f t="shared" si="6"/>
        <v>-5464457</v>
      </c>
      <c r="I48" s="220">
        <f t="shared" si="6"/>
        <v>-9799499</v>
      </c>
      <c r="J48" s="220">
        <f t="shared" si="6"/>
        <v>16533047</v>
      </c>
      <c r="K48" s="220">
        <f t="shared" si="6"/>
        <v>-10333035</v>
      </c>
      <c r="L48" s="220">
        <f t="shared" si="6"/>
        <v>-7789325</v>
      </c>
      <c r="M48" s="219">
        <f t="shared" si="6"/>
        <v>22169591</v>
      </c>
      <c r="N48" s="219">
        <f t="shared" si="6"/>
        <v>4047231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20580278</v>
      </c>
      <c r="X48" s="220">
        <f t="shared" si="6"/>
        <v>0</v>
      </c>
      <c r="Y48" s="220">
        <f t="shared" si="6"/>
        <v>2859942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164578228</v>
      </c>
      <c r="D5" s="153">
        <f>SUM(D6:D8)</f>
        <v>0</v>
      </c>
      <c r="E5" s="154">
        <f t="shared" si="0"/>
        <v>12988000</v>
      </c>
      <c r="F5" s="100">
        <f t="shared" si="0"/>
        <v>12988000</v>
      </c>
      <c r="G5" s="100">
        <f t="shared" si="0"/>
        <v>0</v>
      </c>
      <c r="H5" s="100">
        <f t="shared" si="0"/>
        <v>1704</v>
      </c>
      <c r="I5" s="100">
        <f t="shared" si="0"/>
        <v>12851</v>
      </c>
      <c r="J5" s="100">
        <f t="shared" si="0"/>
        <v>14555</v>
      </c>
      <c r="K5" s="100">
        <f t="shared" si="0"/>
        <v>0</v>
      </c>
      <c r="L5" s="100">
        <f t="shared" si="0"/>
        <v>1989</v>
      </c>
      <c r="M5" s="100">
        <f t="shared" si="0"/>
        <v>0</v>
      </c>
      <c r="N5" s="100">
        <f t="shared" si="0"/>
        <v>1989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16544</v>
      </c>
      <c r="X5" s="100">
        <f t="shared" si="0"/>
        <v>2988000</v>
      </c>
      <c r="Y5" s="100">
        <f t="shared" si="0"/>
        <v>-2971456</v>
      </c>
      <c r="Z5" s="137">
        <f>+IF(X5&lt;&gt;0,+(Y5/X5)*100,0)</f>
        <v>-99.4463186077644</v>
      </c>
      <c r="AA5" s="153">
        <f>SUM(AA6:AA8)</f>
        <v>12988000</v>
      </c>
    </row>
    <row r="6" spans="1:27" ht="13.5">
      <c r="A6" s="138" t="s">
        <v>75</v>
      </c>
      <c r="B6" s="136"/>
      <c r="C6" s="155">
        <v>-1378110</v>
      </c>
      <c r="D6" s="155"/>
      <c r="E6" s="156">
        <v>10222000</v>
      </c>
      <c r="F6" s="60">
        <v>10222000</v>
      </c>
      <c r="G6" s="60"/>
      <c r="H6" s="60"/>
      <c r="I6" s="60">
        <v>6702</v>
      </c>
      <c r="J6" s="60">
        <v>6702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6702</v>
      </c>
      <c r="X6" s="60">
        <v>222000</v>
      </c>
      <c r="Y6" s="60">
        <v>-215298</v>
      </c>
      <c r="Z6" s="140">
        <v>-96.98</v>
      </c>
      <c r="AA6" s="62">
        <v>10222000</v>
      </c>
    </row>
    <row r="7" spans="1:27" ht="13.5">
      <c r="A7" s="138" t="s">
        <v>76</v>
      </c>
      <c r="B7" s="136"/>
      <c r="C7" s="157">
        <v>157137493</v>
      </c>
      <c r="D7" s="157"/>
      <c r="E7" s="158">
        <v>2529000</v>
      </c>
      <c r="F7" s="159">
        <v>2529000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2529000</v>
      </c>
      <c r="Y7" s="159">
        <v>-2529000</v>
      </c>
      <c r="Z7" s="141">
        <v>-100</v>
      </c>
      <c r="AA7" s="225">
        <v>2529000</v>
      </c>
    </row>
    <row r="8" spans="1:27" ht="13.5">
      <c r="A8" s="138" t="s">
        <v>77</v>
      </c>
      <c r="B8" s="136"/>
      <c r="C8" s="155">
        <v>8818845</v>
      </c>
      <c r="D8" s="155"/>
      <c r="E8" s="156">
        <v>237000</v>
      </c>
      <c r="F8" s="60">
        <v>237000</v>
      </c>
      <c r="G8" s="60"/>
      <c r="H8" s="60">
        <v>1704</v>
      </c>
      <c r="I8" s="60">
        <v>6149</v>
      </c>
      <c r="J8" s="60">
        <v>7853</v>
      </c>
      <c r="K8" s="60"/>
      <c r="L8" s="60">
        <v>1989</v>
      </c>
      <c r="M8" s="60"/>
      <c r="N8" s="60">
        <v>1989</v>
      </c>
      <c r="O8" s="60"/>
      <c r="P8" s="60"/>
      <c r="Q8" s="60"/>
      <c r="R8" s="60"/>
      <c r="S8" s="60"/>
      <c r="T8" s="60"/>
      <c r="U8" s="60"/>
      <c r="V8" s="60"/>
      <c r="W8" s="60">
        <v>9842</v>
      </c>
      <c r="X8" s="60">
        <v>237000</v>
      </c>
      <c r="Y8" s="60">
        <v>-227158</v>
      </c>
      <c r="Z8" s="140">
        <v>-95.85</v>
      </c>
      <c r="AA8" s="62">
        <v>237000</v>
      </c>
    </row>
    <row r="9" spans="1:27" ht="13.5">
      <c r="A9" s="135" t="s">
        <v>78</v>
      </c>
      <c r="B9" s="136"/>
      <c r="C9" s="153">
        <f aca="true" t="shared" si="1" ref="C9:Y9">SUM(C10:C14)</f>
        <v>7032269</v>
      </c>
      <c r="D9" s="153">
        <f>SUM(D10:D14)</f>
        <v>0</v>
      </c>
      <c r="E9" s="154">
        <f t="shared" si="1"/>
        <v>109000</v>
      </c>
      <c r="F9" s="100">
        <f t="shared" si="1"/>
        <v>109000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109000</v>
      </c>
      <c r="Y9" s="100">
        <f t="shared" si="1"/>
        <v>-109000</v>
      </c>
      <c r="Z9" s="137">
        <f>+IF(X9&lt;&gt;0,+(Y9/X9)*100,0)</f>
        <v>-100</v>
      </c>
      <c r="AA9" s="102">
        <f>SUM(AA10:AA14)</f>
        <v>109000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7003074</v>
      </c>
      <c r="D12" s="155"/>
      <c r="E12" s="156">
        <v>109000</v>
      </c>
      <c r="F12" s="60">
        <v>109000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109000</v>
      </c>
      <c r="Y12" s="60">
        <v>-109000</v>
      </c>
      <c r="Z12" s="140">
        <v>-100</v>
      </c>
      <c r="AA12" s="62">
        <v>109000</v>
      </c>
    </row>
    <row r="13" spans="1:27" ht="13.5">
      <c r="A13" s="138" t="s">
        <v>82</v>
      </c>
      <c r="B13" s="136"/>
      <c r="C13" s="155">
        <v>29195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4566992</v>
      </c>
      <c r="D15" s="153">
        <f>SUM(D16:D18)</f>
        <v>0</v>
      </c>
      <c r="E15" s="154">
        <f t="shared" si="2"/>
        <v>634000</v>
      </c>
      <c r="F15" s="100">
        <f t="shared" si="2"/>
        <v>634000</v>
      </c>
      <c r="G15" s="100">
        <f t="shared" si="2"/>
        <v>0</v>
      </c>
      <c r="H15" s="100">
        <f t="shared" si="2"/>
        <v>1777</v>
      </c>
      <c r="I15" s="100">
        <f t="shared" si="2"/>
        <v>0</v>
      </c>
      <c r="J15" s="100">
        <f t="shared" si="2"/>
        <v>1777</v>
      </c>
      <c r="K15" s="100">
        <f t="shared" si="2"/>
        <v>0</v>
      </c>
      <c r="L15" s="100">
        <f t="shared" si="2"/>
        <v>0</v>
      </c>
      <c r="M15" s="100">
        <f t="shared" si="2"/>
        <v>5498</v>
      </c>
      <c r="N15" s="100">
        <f t="shared" si="2"/>
        <v>5498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7275</v>
      </c>
      <c r="X15" s="100">
        <f t="shared" si="2"/>
        <v>634000</v>
      </c>
      <c r="Y15" s="100">
        <f t="shared" si="2"/>
        <v>-626725</v>
      </c>
      <c r="Z15" s="137">
        <f>+IF(X15&lt;&gt;0,+(Y15/X15)*100,0)</f>
        <v>-98.85252365930599</v>
      </c>
      <c r="AA15" s="102">
        <f>SUM(AA16:AA18)</f>
        <v>634000</v>
      </c>
    </row>
    <row r="16" spans="1:27" ht="13.5">
      <c r="A16" s="138" t="s">
        <v>85</v>
      </c>
      <c r="B16" s="136"/>
      <c r="C16" s="155">
        <v>3250972</v>
      </c>
      <c r="D16" s="155"/>
      <c r="E16" s="156">
        <v>634000</v>
      </c>
      <c r="F16" s="60">
        <v>634000</v>
      </c>
      <c r="G16" s="60"/>
      <c r="H16" s="60">
        <v>1777</v>
      </c>
      <c r="I16" s="60"/>
      <c r="J16" s="60">
        <v>1777</v>
      </c>
      <c r="K16" s="60"/>
      <c r="L16" s="60"/>
      <c r="M16" s="60">
        <v>5498</v>
      </c>
      <c r="N16" s="60">
        <v>5498</v>
      </c>
      <c r="O16" s="60"/>
      <c r="P16" s="60"/>
      <c r="Q16" s="60"/>
      <c r="R16" s="60"/>
      <c r="S16" s="60"/>
      <c r="T16" s="60"/>
      <c r="U16" s="60"/>
      <c r="V16" s="60"/>
      <c r="W16" s="60">
        <v>7275</v>
      </c>
      <c r="X16" s="60">
        <v>634000</v>
      </c>
      <c r="Y16" s="60">
        <v>-626725</v>
      </c>
      <c r="Z16" s="140">
        <v>-98.85</v>
      </c>
      <c r="AA16" s="62">
        <v>634000</v>
      </c>
    </row>
    <row r="17" spans="1:27" ht="13.5">
      <c r="A17" s="138" t="s">
        <v>86</v>
      </c>
      <c r="B17" s="136"/>
      <c r="C17" s="155">
        <v>4034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1311986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8549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8549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43168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176229206</v>
      </c>
      <c r="D25" s="217">
        <f>+D5+D9+D15+D19+D24</f>
        <v>0</v>
      </c>
      <c r="E25" s="230">
        <f t="shared" si="4"/>
        <v>13731000</v>
      </c>
      <c r="F25" s="219">
        <f t="shared" si="4"/>
        <v>13731000</v>
      </c>
      <c r="G25" s="219">
        <f t="shared" si="4"/>
        <v>0</v>
      </c>
      <c r="H25" s="219">
        <f t="shared" si="4"/>
        <v>3481</v>
      </c>
      <c r="I25" s="219">
        <f t="shared" si="4"/>
        <v>12851</v>
      </c>
      <c r="J25" s="219">
        <f t="shared" si="4"/>
        <v>16332</v>
      </c>
      <c r="K25" s="219">
        <f t="shared" si="4"/>
        <v>0</v>
      </c>
      <c r="L25" s="219">
        <f t="shared" si="4"/>
        <v>1989</v>
      </c>
      <c r="M25" s="219">
        <f t="shared" si="4"/>
        <v>5498</v>
      </c>
      <c r="N25" s="219">
        <f t="shared" si="4"/>
        <v>7487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23819</v>
      </c>
      <c r="X25" s="219">
        <f t="shared" si="4"/>
        <v>3731000</v>
      </c>
      <c r="Y25" s="219">
        <f t="shared" si="4"/>
        <v>-3707181</v>
      </c>
      <c r="Z25" s="231">
        <f>+IF(X25&lt;&gt;0,+(Y25/X25)*100,0)</f>
        <v>-99.36159206647012</v>
      </c>
      <c r="AA25" s="232">
        <f>+AA5+AA9+AA15+AA19+AA24</f>
        <v>13731000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176229208</v>
      </c>
      <c r="D35" s="155"/>
      <c r="E35" s="156">
        <v>13731000</v>
      </c>
      <c r="F35" s="60">
        <v>13731000</v>
      </c>
      <c r="G35" s="60"/>
      <c r="H35" s="60">
        <v>3481</v>
      </c>
      <c r="I35" s="60">
        <v>12851</v>
      </c>
      <c r="J35" s="60">
        <v>16332</v>
      </c>
      <c r="K35" s="60"/>
      <c r="L35" s="60">
        <v>1989</v>
      </c>
      <c r="M35" s="60">
        <v>5498</v>
      </c>
      <c r="N35" s="60">
        <v>7487</v>
      </c>
      <c r="O35" s="60"/>
      <c r="P35" s="60"/>
      <c r="Q35" s="60"/>
      <c r="R35" s="60"/>
      <c r="S35" s="60"/>
      <c r="T35" s="60"/>
      <c r="U35" s="60"/>
      <c r="V35" s="60"/>
      <c r="W35" s="60">
        <v>23819</v>
      </c>
      <c r="X35" s="60"/>
      <c r="Y35" s="60">
        <v>23819</v>
      </c>
      <c r="Z35" s="140"/>
      <c r="AA35" s="62">
        <v>13731000</v>
      </c>
    </row>
    <row r="36" spans="1:27" ht="13.5">
      <c r="A36" s="238" t="s">
        <v>139</v>
      </c>
      <c r="B36" s="149"/>
      <c r="C36" s="222">
        <f aca="true" t="shared" si="6" ref="C36:Y36">SUM(C32:C35)</f>
        <v>176229208</v>
      </c>
      <c r="D36" s="222">
        <f>SUM(D32:D35)</f>
        <v>0</v>
      </c>
      <c r="E36" s="218">
        <f t="shared" si="6"/>
        <v>13731000</v>
      </c>
      <c r="F36" s="220">
        <f t="shared" si="6"/>
        <v>13731000</v>
      </c>
      <c r="G36" s="220">
        <f t="shared" si="6"/>
        <v>0</v>
      </c>
      <c r="H36" s="220">
        <f t="shared" si="6"/>
        <v>3481</v>
      </c>
      <c r="I36" s="220">
        <f t="shared" si="6"/>
        <v>12851</v>
      </c>
      <c r="J36" s="220">
        <f t="shared" si="6"/>
        <v>16332</v>
      </c>
      <c r="K36" s="220">
        <f t="shared" si="6"/>
        <v>0</v>
      </c>
      <c r="L36" s="220">
        <f t="shared" si="6"/>
        <v>1989</v>
      </c>
      <c r="M36" s="220">
        <f t="shared" si="6"/>
        <v>5498</v>
      </c>
      <c r="N36" s="220">
        <f t="shared" si="6"/>
        <v>7487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23819</v>
      </c>
      <c r="X36" s="220">
        <f t="shared" si="6"/>
        <v>0</v>
      </c>
      <c r="Y36" s="220">
        <f t="shared" si="6"/>
        <v>23819</v>
      </c>
      <c r="Z36" s="221">
        <f>+IF(X36&lt;&gt;0,+(Y36/X36)*100,0)</f>
        <v>0</v>
      </c>
      <c r="AA36" s="239">
        <f>SUM(AA32:AA35)</f>
        <v>13731000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129433670</v>
      </c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>
        <v>6100</v>
      </c>
      <c r="L6" s="60">
        <v>6100</v>
      </c>
      <c r="M6" s="60">
        <v>6100</v>
      </c>
      <c r="N6" s="60">
        <v>6100</v>
      </c>
      <c r="O6" s="60"/>
      <c r="P6" s="60"/>
      <c r="Q6" s="60"/>
      <c r="R6" s="60"/>
      <c r="S6" s="60"/>
      <c r="T6" s="60"/>
      <c r="U6" s="60"/>
      <c r="V6" s="60"/>
      <c r="W6" s="60">
        <v>6100</v>
      </c>
      <c r="X6" s="60"/>
      <c r="Y6" s="60">
        <v>6100</v>
      </c>
      <c r="Z6" s="140"/>
      <c r="AA6" s="62"/>
    </row>
    <row r="7" spans="1:27" ht="13.5">
      <c r="A7" s="249" t="s">
        <v>144</v>
      </c>
      <c r="B7" s="182"/>
      <c r="C7" s="155">
        <v>125000000</v>
      </c>
      <c r="D7" s="155"/>
      <c r="E7" s="59">
        <v>163891440</v>
      </c>
      <c r="F7" s="60">
        <v>163891440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81945720</v>
      </c>
      <c r="Y7" s="60">
        <v>-81945720</v>
      </c>
      <c r="Z7" s="140">
        <v>-100</v>
      </c>
      <c r="AA7" s="62">
        <v>163891440</v>
      </c>
    </row>
    <row r="8" spans="1:27" ht="13.5">
      <c r="A8" s="249" t="s">
        <v>145</v>
      </c>
      <c r="B8" s="182"/>
      <c r="C8" s="155">
        <v>15410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4383644</v>
      </c>
      <c r="D9" s="155"/>
      <c r="E9" s="59">
        <v>15410</v>
      </c>
      <c r="F9" s="60">
        <v>15410</v>
      </c>
      <c r="G9" s="60">
        <v>18977468</v>
      </c>
      <c r="H9" s="60">
        <v>6154155</v>
      </c>
      <c r="I9" s="60">
        <v>14209175</v>
      </c>
      <c r="J9" s="60">
        <v>14209175</v>
      </c>
      <c r="K9" s="60">
        <v>13877488</v>
      </c>
      <c r="L9" s="60">
        <v>16973979</v>
      </c>
      <c r="M9" s="60">
        <v>13877488</v>
      </c>
      <c r="N9" s="60">
        <v>13877488</v>
      </c>
      <c r="O9" s="60"/>
      <c r="P9" s="60"/>
      <c r="Q9" s="60"/>
      <c r="R9" s="60"/>
      <c r="S9" s="60"/>
      <c r="T9" s="60"/>
      <c r="U9" s="60"/>
      <c r="V9" s="60"/>
      <c r="W9" s="60">
        <v>13877488</v>
      </c>
      <c r="X9" s="60">
        <v>7705</v>
      </c>
      <c r="Y9" s="60">
        <v>13869783</v>
      </c>
      <c r="Z9" s="140">
        <v>180010.16</v>
      </c>
      <c r="AA9" s="62">
        <v>15410</v>
      </c>
    </row>
    <row r="10" spans="1:27" ht="13.5">
      <c r="A10" s="249" t="s">
        <v>147</v>
      </c>
      <c r="B10" s="182"/>
      <c r="C10" s="155">
        <v>935432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259768156</v>
      </c>
      <c r="D12" s="168">
        <f>SUM(D6:D11)</f>
        <v>0</v>
      </c>
      <c r="E12" s="72">
        <f t="shared" si="0"/>
        <v>163906850</v>
      </c>
      <c r="F12" s="73">
        <f t="shared" si="0"/>
        <v>163906850</v>
      </c>
      <c r="G12" s="73">
        <f t="shared" si="0"/>
        <v>18983568</v>
      </c>
      <c r="H12" s="73">
        <f t="shared" si="0"/>
        <v>6160255</v>
      </c>
      <c r="I12" s="73">
        <f t="shared" si="0"/>
        <v>14215275</v>
      </c>
      <c r="J12" s="73">
        <f t="shared" si="0"/>
        <v>14215275</v>
      </c>
      <c r="K12" s="73">
        <f t="shared" si="0"/>
        <v>13883588</v>
      </c>
      <c r="L12" s="73">
        <f t="shared" si="0"/>
        <v>16980079</v>
      </c>
      <c r="M12" s="73">
        <f t="shared" si="0"/>
        <v>13883588</v>
      </c>
      <c r="N12" s="73">
        <f t="shared" si="0"/>
        <v>13883588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13883588</v>
      </c>
      <c r="X12" s="73">
        <f t="shared" si="0"/>
        <v>81953425</v>
      </c>
      <c r="Y12" s="73">
        <f t="shared" si="0"/>
        <v>-68069837</v>
      </c>
      <c r="Z12" s="170">
        <f>+IF(X12&lt;&gt;0,+(Y12/X12)*100,0)</f>
        <v>-83.05917293877589</v>
      </c>
      <c r="AA12" s="74">
        <f>SUM(AA6:AA11)</f>
        <v>163906850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231872</v>
      </c>
      <c r="D15" s="155"/>
      <c r="E15" s="59"/>
      <c r="F15" s="60"/>
      <c r="G15" s="60"/>
      <c r="H15" s="60"/>
      <c r="I15" s="60"/>
      <c r="J15" s="60"/>
      <c r="K15" s="60"/>
      <c r="L15" s="60">
        <v>231872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205618455</v>
      </c>
      <c r="H16" s="159">
        <v>236000000</v>
      </c>
      <c r="I16" s="159">
        <v>215267398</v>
      </c>
      <c r="J16" s="60">
        <v>215267398</v>
      </c>
      <c r="K16" s="159">
        <v>216514793</v>
      </c>
      <c r="L16" s="159">
        <v>224634937</v>
      </c>
      <c r="M16" s="60">
        <v>216514793</v>
      </c>
      <c r="N16" s="159">
        <v>216514793</v>
      </c>
      <c r="O16" s="159"/>
      <c r="P16" s="159"/>
      <c r="Q16" s="60"/>
      <c r="R16" s="159"/>
      <c r="S16" s="159"/>
      <c r="T16" s="60"/>
      <c r="U16" s="159"/>
      <c r="V16" s="159"/>
      <c r="W16" s="159">
        <v>216514793</v>
      </c>
      <c r="X16" s="60"/>
      <c r="Y16" s="159">
        <v>216514793</v>
      </c>
      <c r="Z16" s="141"/>
      <c r="AA16" s="225"/>
    </row>
    <row r="17" spans="1:27" ht="13.5">
      <c r="A17" s="249" t="s">
        <v>152</v>
      </c>
      <c r="B17" s="182"/>
      <c r="C17" s="155">
        <v>24839500</v>
      </c>
      <c r="D17" s="155"/>
      <c r="E17" s="59">
        <v>14880500</v>
      </c>
      <c r="F17" s="60">
        <v>14880500</v>
      </c>
      <c r="G17" s="60"/>
      <c r="H17" s="60">
        <v>24839500</v>
      </c>
      <c r="I17" s="60">
        <v>24839500</v>
      </c>
      <c r="J17" s="60">
        <v>24839500</v>
      </c>
      <c r="K17" s="60">
        <v>24839500</v>
      </c>
      <c r="L17" s="60">
        <v>24839500</v>
      </c>
      <c r="M17" s="60">
        <v>24839500</v>
      </c>
      <c r="N17" s="60">
        <v>24839500</v>
      </c>
      <c r="O17" s="60"/>
      <c r="P17" s="60"/>
      <c r="Q17" s="60"/>
      <c r="R17" s="60"/>
      <c r="S17" s="60"/>
      <c r="T17" s="60"/>
      <c r="U17" s="60"/>
      <c r="V17" s="60"/>
      <c r="W17" s="60">
        <v>24839500</v>
      </c>
      <c r="X17" s="60">
        <v>7440250</v>
      </c>
      <c r="Y17" s="60">
        <v>17399250</v>
      </c>
      <c r="Z17" s="140">
        <v>233.85</v>
      </c>
      <c r="AA17" s="62">
        <v>14880500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29154719</v>
      </c>
      <c r="D19" s="155"/>
      <c r="E19" s="59">
        <v>51422000</v>
      </c>
      <c r="F19" s="60">
        <v>51422000</v>
      </c>
      <c r="G19" s="60">
        <v>88114605</v>
      </c>
      <c r="H19" s="60">
        <v>29157867</v>
      </c>
      <c r="I19" s="60">
        <v>30169488</v>
      </c>
      <c r="J19" s="60">
        <v>30169488</v>
      </c>
      <c r="K19" s="60">
        <v>29169488</v>
      </c>
      <c r="L19" s="60">
        <v>29154719</v>
      </c>
      <c r="M19" s="60">
        <v>29169488</v>
      </c>
      <c r="N19" s="60">
        <v>29169488</v>
      </c>
      <c r="O19" s="60"/>
      <c r="P19" s="60"/>
      <c r="Q19" s="60"/>
      <c r="R19" s="60"/>
      <c r="S19" s="60"/>
      <c r="T19" s="60"/>
      <c r="U19" s="60"/>
      <c r="V19" s="60"/>
      <c r="W19" s="60">
        <v>29169488</v>
      </c>
      <c r="X19" s="60">
        <v>25711000</v>
      </c>
      <c r="Y19" s="60">
        <v>3458488</v>
      </c>
      <c r="Z19" s="140">
        <v>13.45</v>
      </c>
      <c r="AA19" s="62">
        <v>51422000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/>
      <c r="H22" s="60">
        <v>86885</v>
      </c>
      <c r="I22" s="60">
        <v>86885</v>
      </c>
      <c r="J22" s="60">
        <v>86885</v>
      </c>
      <c r="K22" s="60">
        <v>86885</v>
      </c>
      <c r="L22" s="60">
        <v>86885</v>
      </c>
      <c r="M22" s="60">
        <v>86885</v>
      </c>
      <c r="N22" s="60">
        <v>86885</v>
      </c>
      <c r="O22" s="60"/>
      <c r="P22" s="60"/>
      <c r="Q22" s="60"/>
      <c r="R22" s="60"/>
      <c r="S22" s="60"/>
      <c r="T22" s="60"/>
      <c r="U22" s="60"/>
      <c r="V22" s="60"/>
      <c r="W22" s="60">
        <v>86885</v>
      </c>
      <c r="X22" s="60">
        <v>43443</v>
      </c>
      <c r="Y22" s="60">
        <v>43442</v>
      </c>
      <c r="Z22" s="140">
        <v>100</v>
      </c>
      <c r="AA22" s="62">
        <v>86885</v>
      </c>
    </row>
    <row r="23" spans="1:27" ht="13.5">
      <c r="A23" s="249" t="s">
        <v>158</v>
      </c>
      <c r="B23" s="182"/>
      <c r="C23" s="155">
        <v>34033500</v>
      </c>
      <c r="D23" s="155"/>
      <c r="E23" s="59">
        <v>33357500</v>
      </c>
      <c r="F23" s="60">
        <v>33357500</v>
      </c>
      <c r="G23" s="159"/>
      <c r="H23" s="159">
        <v>34033500</v>
      </c>
      <c r="I23" s="159">
        <v>34033500</v>
      </c>
      <c r="J23" s="60">
        <v>34033500</v>
      </c>
      <c r="K23" s="159">
        <v>34033500</v>
      </c>
      <c r="L23" s="159">
        <v>34033500</v>
      </c>
      <c r="M23" s="60">
        <v>34033500</v>
      </c>
      <c r="N23" s="159">
        <v>34033500</v>
      </c>
      <c r="O23" s="159"/>
      <c r="P23" s="159"/>
      <c r="Q23" s="60"/>
      <c r="R23" s="159"/>
      <c r="S23" s="159"/>
      <c r="T23" s="60"/>
      <c r="U23" s="159"/>
      <c r="V23" s="159"/>
      <c r="W23" s="159">
        <v>34033500</v>
      </c>
      <c r="X23" s="60">
        <v>16678750</v>
      </c>
      <c r="Y23" s="159">
        <v>17354750</v>
      </c>
      <c r="Z23" s="141">
        <v>104.05</v>
      </c>
      <c r="AA23" s="225">
        <v>33357500</v>
      </c>
    </row>
    <row r="24" spans="1:27" ht="13.5">
      <c r="A24" s="250" t="s">
        <v>57</v>
      </c>
      <c r="B24" s="253"/>
      <c r="C24" s="168">
        <f aca="true" t="shared" si="1" ref="C24:Y24">SUM(C15:C23)</f>
        <v>88346476</v>
      </c>
      <c r="D24" s="168">
        <f>SUM(D15:D23)</f>
        <v>0</v>
      </c>
      <c r="E24" s="76">
        <f t="shared" si="1"/>
        <v>99746885</v>
      </c>
      <c r="F24" s="77">
        <f t="shared" si="1"/>
        <v>99746885</v>
      </c>
      <c r="G24" s="77">
        <f t="shared" si="1"/>
        <v>293733060</v>
      </c>
      <c r="H24" s="77">
        <f t="shared" si="1"/>
        <v>324117752</v>
      </c>
      <c r="I24" s="77">
        <f t="shared" si="1"/>
        <v>304396771</v>
      </c>
      <c r="J24" s="77">
        <f t="shared" si="1"/>
        <v>304396771</v>
      </c>
      <c r="K24" s="77">
        <f t="shared" si="1"/>
        <v>304644166</v>
      </c>
      <c r="L24" s="77">
        <f t="shared" si="1"/>
        <v>312981413</v>
      </c>
      <c r="M24" s="77">
        <f t="shared" si="1"/>
        <v>304644166</v>
      </c>
      <c r="N24" s="77">
        <f t="shared" si="1"/>
        <v>304644166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304644166</v>
      </c>
      <c r="X24" s="77">
        <f t="shared" si="1"/>
        <v>49873443</v>
      </c>
      <c r="Y24" s="77">
        <f t="shared" si="1"/>
        <v>254770723</v>
      </c>
      <c r="Z24" s="212">
        <f>+IF(X24&lt;&gt;0,+(Y24/X24)*100,0)</f>
        <v>510.83443948315335</v>
      </c>
      <c r="AA24" s="79">
        <f>SUM(AA15:AA23)</f>
        <v>99746885</v>
      </c>
    </row>
    <row r="25" spans="1:27" ht="13.5">
      <c r="A25" s="250" t="s">
        <v>159</v>
      </c>
      <c r="B25" s="251"/>
      <c r="C25" s="168">
        <f aca="true" t="shared" si="2" ref="C25:Y25">+C12+C24</f>
        <v>348114632</v>
      </c>
      <c r="D25" s="168">
        <f>+D12+D24</f>
        <v>0</v>
      </c>
      <c r="E25" s="72">
        <f t="shared" si="2"/>
        <v>263653735</v>
      </c>
      <c r="F25" s="73">
        <f t="shared" si="2"/>
        <v>263653735</v>
      </c>
      <c r="G25" s="73">
        <f t="shared" si="2"/>
        <v>312716628</v>
      </c>
      <c r="H25" s="73">
        <f t="shared" si="2"/>
        <v>330278007</v>
      </c>
      <c r="I25" s="73">
        <f t="shared" si="2"/>
        <v>318612046</v>
      </c>
      <c r="J25" s="73">
        <f t="shared" si="2"/>
        <v>318612046</v>
      </c>
      <c r="K25" s="73">
        <f t="shared" si="2"/>
        <v>318527754</v>
      </c>
      <c r="L25" s="73">
        <f t="shared" si="2"/>
        <v>329961492</v>
      </c>
      <c r="M25" s="73">
        <f t="shared" si="2"/>
        <v>318527754</v>
      </c>
      <c r="N25" s="73">
        <f t="shared" si="2"/>
        <v>318527754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318527754</v>
      </c>
      <c r="X25" s="73">
        <f t="shared" si="2"/>
        <v>131826868</v>
      </c>
      <c r="Y25" s="73">
        <f t="shared" si="2"/>
        <v>186700886</v>
      </c>
      <c r="Z25" s="170">
        <f>+IF(X25&lt;&gt;0,+(Y25/X25)*100,0)</f>
        <v>141.6258224385639</v>
      </c>
      <c r="AA25" s="74">
        <f>+AA12+AA24</f>
        <v>263653735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4000000</v>
      </c>
      <c r="F30" s="60">
        <v>4000000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2000000</v>
      </c>
      <c r="Y30" s="60">
        <v>-2000000</v>
      </c>
      <c r="Z30" s="140">
        <v>-100</v>
      </c>
      <c r="AA30" s="62">
        <v>4000000</v>
      </c>
    </row>
    <row r="31" spans="1:27" ht="13.5">
      <c r="A31" s="249" t="s">
        <v>163</v>
      </c>
      <c r="B31" s="182"/>
      <c r="C31" s="155">
        <v>3983870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33477160</v>
      </c>
      <c r="D32" s="155"/>
      <c r="E32" s="59">
        <v>9200000</v>
      </c>
      <c r="F32" s="60">
        <v>9200000</v>
      </c>
      <c r="G32" s="60">
        <v>5045570</v>
      </c>
      <c r="H32" s="60">
        <v>20413710</v>
      </c>
      <c r="I32" s="60">
        <v>8747749</v>
      </c>
      <c r="J32" s="60">
        <v>8747749</v>
      </c>
      <c r="K32" s="60">
        <v>8663457</v>
      </c>
      <c r="L32" s="60">
        <v>20097195</v>
      </c>
      <c r="M32" s="60">
        <v>8663457</v>
      </c>
      <c r="N32" s="60">
        <v>8663457</v>
      </c>
      <c r="O32" s="60"/>
      <c r="P32" s="60"/>
      <c r="Q32" s="60"/>
      <c r="R32" s="60"/>
      <c r="S32" s="60"/>
      <c r="T32" s="60"/>
      <c r="U32" s="60"/>
      <c r="V32" s="60"/>
      <c r="W32" s="60">
        <v>8663457</v>
      </c>
      <c r="X32" s="60">
        <v>4600000</v>
      </c>
      <c r="Y32" s="60">
        <v>4063457</v>
      </c>
      <c r="Z32" s="140">
        <v>88.34</v>
      </c>
      <c r="AA32" s="62">
        <v>9200000</v>
      </c>
    </row>
    <row r="33" spans="1:27" ht="13.5">
      <c r="A33" s="249" t="s">
        <v>165</v>
      </c>
      <c r="B33" s="182"/>
      <c r="C33" s="155">
        <v>789305</v>
      </c>
      <c r="D33" s="155"/>
      <c r="E33" s="59">
        <v>1066218</v>
      </c>
      <c r="F33" s="60">
        <v>1066218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533109</v>
      </c>
      <c r="Y33" s="60">
        <v>-533109</v>
      </c>
      <c r="Z33" s="140">
        <v>-100</v>
      </c>
      <c r="AA33" s="62">
        <v>1066218</v>
      </c>
    </row>
    <row r="34" spans="1:27" ht="13.5">
      <c r="A34" s="250" t="s">
        <v>58</v>
      </c>
      <c r="B34" s="251"/>
      <c r="C34" s="168">
        <f aca="true" t="shared" si="3" ref="C34:Y34">SUM(C29:C33)</f>
        <v>38250335</v>
      </c>
      <c r="D34" s="168">
        <f>SUM(D29:D33)</f>
        <v>0</v>
      </c>
      <c r="E34" s="72">
        <f t="shared" si="3"/>
        <v>14266218</v>
      </c>
      <c r="F34" s="73">
        <f t="shared" si="3"/>
        <v>14266218</v>
      </c>
      <c r="G34" s="73">
        <f t="shared" si="3"/>
        <v>5045570</v>
      </c>
      <c r="H34" s="73">
        <f t="shared" si="3"/>
        <v>20413710</v>
      </c>
      <c r="I34" s="73">
        <f t="shared" si="3"/>
        <v>8747749</v>
      </c>
      <c r="J34" s="73">
        <f t="shared" si="3"/>
        <v>8747749</v>
      </c>
      <c r="K34" s="73">
        <f t="shared" si="3"/>
        <v>8663457</v>
      </c>
      <c r="L34" s="73">
        <f t="shared" si="3"/>
        <v>20097195</v>
      </c>
      <c r="M34" s="73">
        <f t="shared" si="3"/>
        <v>8663457</v>
      </c>
      <c r="N34" s="73">
        <f t="shared" si="3"/>
        <v>8663457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8663457</v>
      </c>
      <c r="X34" s="73">
        <f t="shared" si="3"/>
        <v>7133109</v>
      </c>
      <c r="Y34" s="73">
        <f t="shared" si="3"/>
        <v>1530348</v>
      </c>
      <c r="Z34" s="170">
        <f>+IF(X34&lt;&gt;0,+(Y34/X34)*100,0)</f>
        <v>21.454151338497702</v>
      </c>
      <c r="AA34" s="74">
        <f>SUM(AA29:AA33)</f>
        <v>14266218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58969292</v>
      </c>
      <c r="D38" s="155"/>
      <c r="E38" s="59">
        <v>59716794</v>
      </c>
      <c r="F38" s="60">
        <v>59716794</v>
      </c>
      <c r="G38" s="60">
        <v>60657520</v>
      </c>
      <c r="H38" s="60">
        <v>58969292</v>
      </c>
      <c r="I38" s="60">
        <v>58969292</v>
      </c>
      <c r="J38" s="60">
        <v>58969292</v>
      </c>
      <c r="K38" s="60">
        <v>58969292</v>
      </c>
      <c r="L38" s="60">
        <v>58969292</v>
      </c>
      <c r="M38" s="60">
        <v>58969292</v>
      </c>
      <c r="N38" s="60">
        <v>58969292</v>
      </c>
      <c r="O38" s="60"/>
      <c r="P38" s="60"/>
      <c r="Q38" s="60"/>
      <c r="R38" s="60"/>
      <c r="S38" s="60"/>
      <c r="T38" s="60"/>
      <c r="U38" s="60"/>
      <c r="V38" s="60"/>
      <c r="W38" s="60">
        <v>58969292</v>
      </c>
      <c r="X38" s="60">
        <v>29858397</v>
      </c>
      <c r="Y38" s="60">
        <v>29110895</v>
      </c>
      <c r="Z38" s="140">
        <v>97.5</v>
      </c>
      <c r="AA38" s="62">
        <v>59716794</v>
      </c>
    </row>
    <row r="39" spans="1:27" ht="13.5">
      <c r="A39" s="250" t="s">
        <v>59</v>
      </c>
      <c r="B39" s="253"/>
      <c r="C39" s="168">
        <f aca="true" t="shared" si="4" ref="C39:Y39">SUM(C37:C38)</f>
        <v>58969292</v>
      </c>
      <c r="D39" s="168">
        <f>SUM(D37:D38)</f>
        <v>0</v>
      </c>
      <c r="E39" s="76">
        <f t="shared" si="4"/>
        <v>59716794</v>
      </c>
      <c r="F39" s="77">
        <f t="shared" si="4"/>
        <v>59716794</v>
      </c>
      <c r="G39" s="77">
        <f t="shared" si="4"/>
        <v>60657520</v>
      </c>
      <c r="H39" s="77">
        <f t="shared" si="4"/>
        <v>58969292</v>
      </c>
      <c r="I39" s="77">
        <f t="shared" si="4"/>
        <v>58969292</v>
      </c>
      <c r="J39" s="77">
        <f t="shared" si="4"/>
        <v>58969292</v>
      </c>
      <c r="K39" s="77">
        <f t="shared" si="4"/>
        <v>58969292</v>
      </c>
      <c r="L39" s="77">
        <f t="shared" si="4"/>
        <v>58969292</v>
      </c>
      <c r="M39" s="77">
        <f t="shared" si="4"/>
        <v>58969292</v>
      </c>
      <c r="N39" s="77">
        <f t="shared" si="4"/>
        <v>58969292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58969292</v>
      </c>
      <c r="X39" s="77">
        <f t="shared" si="4"/>
        <v>29858397</v>
      </c>
      <c r="Y39" s="77">
        <f t="shared" si="4"/>
        <v>29110895</v>
      </c>
      <c r="Z39" s="212">
        <f>+IF(X39&lt;&gt;0,+(Y39/X39)*100,0)</f>
        <v>97.4965099432498</v>
      </c>
      <c r="AA39" s="79">
        <f>SUM(AA37:AA38)</f>
        <v>59716794</v>
      </c>
    </row>
    <row r="40" spans="1:27" ht="13.5">
      <c r="A40" s="250" t="s">
        <v>167</v>
      </c>
      <c r="B40" s="251"/>
      <c r="C40" s="168">
        <f aca="true" t="shared" si="5" ref="C40:Y40">+C34+C39</f>
        <v>97219627</v>
      </c>
      <c r="D40" s="168">
        <f>+D34+D39</f>
        <v>0</v>
      </c>
      <c r="E40" s="72">
        <f t="shared" si="5"/>
        <v>73983012</v>
      </c>
      <c r="F40" s="73">
        <f t="shared" si="5"/>
        <v>73983012</v>
      </c>
      <c r="G40" s="73">
        <f t="shared" si="5"/>
        <v>65703090</v>
      </c>
      <c r="H40" s="73">
        <f t="shared" si="5"/>
        <v>79383002</v>
      </c>
      <c r="I40" s="73">
        <f t="shared" si="5"/>
        <v>67717041</v>
      </c>
      <c r="J40" s="73">
        <f t="shared" si="5"/>
        <v>67717041</v>
      </c>
      <c r="K40" s="73">
        <f t="shared" si="5"/>
        <v>67632749</v>
      </c>
      <c r="L40" s="73">
        <f t="shared" si="5"/>
        <v>79066487</v>
      </c>
      <c r="M40" s="73">
        <f t="shared" si="5"/>
        <v>67632749</v>
      </c>
      <c r="N40" s="73">
        <f t="shared" si="5"/>
        <v>67632749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67632749</v>
      </c>
      <c r="X40" s="73">
        <f t="shared" si="5"/>
        <v>36991506</v>
      </c>
      <c r="Y40" s="73">
        <f t="shared" si="5"/>
        <v>30641243</v>
      </c>
      <c r="Z40" s="170">
        <f>+IF(X40&lt;&gt;0,+(Y40/X40)*100,0)</f>
        <v>82.8331860833133</v>
      </c>
      <c r="AA40" s="74">
        <f>+AA34+AA39</f>
        <v>73983012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250895005</v>
      </c>
      <c r="D42" s="257">
        <f>+D25-D40</f>
        <v>0</v>
      </c>
      <c r="E42" s="258">
        <f t="shared" si="6"/>
        <v>189670723</v>
      </c>
      <c r="F42" s="259">
        <f t="shared" si="6"/>
        <v>189670723</v>
      </c>
      <c r="G42" s="259">
        <f t="shared" si="6"/>
        <v>247013538</v>
      </c>
      <c r="H42" s="259">
        <f t="shared" si="6"/>
        <v>250895005</v>
      </c>
      <c r="I42" s="259">
        <f t="shared" si="6"/>
        <v>250895005</v>
      </c>
      <c r="J42" s="259">
        <f t="shared" si="6"/>
        <v>250895005</v>
      </c>
      <c r="K42" s="259">
        <f t="shared" si="6"/>
        <v>250895005</v>
      </c>
      <c r="L42" s="259">
        <f t="shared" si="6"/>
        <v>250895005</v>
      </c>
      <c r="M42" s="259">
        <f t="shared" si="6"/>
        <v>250895005</v>
      </c>
      <c r="N42" s="259">
        <f t="shared" si="6"/>
        <v>250895005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250895005</v>
      </c>
      <c r="X42" s="259">
        <f t="shared" si="6"/>
        <v>94835362</v>
      </c>
      <c r="Y42" s="259">
        <f t="shared" si="6"/>
        <v>156059643</v>
      </c>
      <c r="Z42" s="260">
        <f>+IF(X42&lt;&gt;0,+(Y42/X42)*100,0)</f>
        <v>164.55849348684936</v>
      </c>
      <c r="AA42" s="261">
        <f>+AA25-AA40</f>
        <v>189670723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174385070</v>
      </c>
      <c r="D45" s="155"/>
      <c r="E45" s="59">
        <v>110207669</v>
      </c>
      <c r="F45" s="60">
        <v>110207669</v>
      </c>
      <c r="G45" s="60">
        <v>167550484</v>
      </c>
      <c r="H45" s="60">
        <v>174385070</v>
      </c>
      <c r="I45" s="60">
        <v>174385070</v>
      </c>
      <c r="J45" s="60">
        <v>174385070</v>
      </c>
      <c r="K45" s="60">
        <v>174385070</v>
      </c>
      <c r="L45" s="60">
        <v>174385070</v>
      </c>
      <c r="M45" s="60">
        <v>174385070</v>
      </c>
      <c r="N45" s="60">
        <v>174385070</v>
      </c>
      <c r="O45" s="60"/>
      <c r="P45" s="60"/>
      <c r="Q45" s="60"/>
      <c r="R45" s="60"/>
      <c r="S45" s="60"/>
      <c r="T45" s="60"/>
      <c r="U45" s="60"/>
      <c r="V45" s="60"/>
      <c r="W45" s="60">
        <v>174385070</v>
      </c>
      <c r="X45" s="60">
        <v>55103835</v>
      </c>
      <c r="Y45" s="60">
        <v>119281235</v>
      </c>
      <c r="Z45" s="139">
        <v>216.47</v>
      </c>
      <c r="AA45" s="62">
        <v>110207669</v>
      </c>
    </row>
    <row r="46" spans="1:27" ht="13.5">
      <c r="A46" s="249" t="s">
        <v>171</v>
      </c>
      <c r="B46" s="182"/>
      <c r="C46" s="155">
        <v>76509935</v>
      </c>
      <c r="D46" s="155"/>
      <c r="E46" s="59">
        <v>79463054</v>
      </c>
      <c r="F46" s="60">
        <v>79463054</v>
      </c>
      <c r="G46" s="60">
        <v>79463054</v>
      </c>
      <c r="H46" s="60">
        <v>76509935</v>
      </c>
      <c r="I46" s="60">
        <v>76509935</v>
      </c>
      <c r="J46" s="60">
        <v>76509935</v>
      </c>
      <c r="K46" s="60">
        <v>76509935</v>
      </c>
      <c r="L46" s="60">
        <v>76509935</v>
      </c>
      <c r="M46" s="60">
        <v>76509935</v>
      </c>
      <c r="N46" s="60">
        <v>76509935</v>
      </c>
      <c r="O46" s="60"/>
      <c r="P46" s="60"/>
      <c r="Q46" s="60"/>
      <c r="R46" s="60"/>
      <c r="S46" s="60"/>
      <c r="T46" s="60"/>
      <c r="U46" s="60"/>
      <c r="V46" s="60"/>
      <c r="W46" s="60">
        <v>76509935</v>
      </c>
      <c r="X46" s="60">
        <v>39731527</v>
      </c>
      <c r="Y46" s="60">
        <v>36778408</v>
      </c>
      <c r="Z46" s="139">
        <v>92.57</v>
      </c>
      <c r="AA46" s="62">
        <v>79463054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250895005</v>
      </c>
      <c r="D48" s="217">
        <f>SUM(D45:D47)</f>
        <v>0</v>
      </c>
      <c r="E48" s="264">
        <f t="shared" si="7"/>
        <v>189670723</v>
      </c>
      <c r="F48" s="219">
        <f t="shared" si="7"/>
        <v>189670723</v>
      </c>
      <c r="G48" s="219">
        <f t="shared" si="7"/>
        <v>247013538</v>
      </c>
      <c r="H48" s="219">
        <f t="shared" si="7"/>
        <v>250895005</v>
      </c>
      <c r="I48" s="219">
        <f t="shared" si="7"/>
        <v>250895005</v>
      </c>
      <c r="J48" s="219">
        <f t="shared" si="7"/>
        <v>250895005</v>
      </c>
      <c r="K48" s="219">
        <f t="shared" si="7"/>
        <v>250895005</v>
      </c>
      <c r="L48" s="219">
        <f t="shared" si="7"/>
        <v>250895005</v>
      </c>
      <c r="M48" s="219">
        <f t="shared" si="7"/>
        <v>250895005</v>
      </c>
      <c r="N48" s="219">
        <f t="shared" si="7"/>
        <v>250895005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250895005</v>
      </c>
      <c r="X48" s="219">
        <f t="shared" si="7"/>
        <v>94835362</v>
      </c>
      <c r="Y48" s="219">
        <f t="shared" si="7"/>
        <v>156059643</v>
      </c>
      <c r="Z48" s="265">
        <f>+IF(X48&lt;&gt;0,+(Y48/X48)*100,0)</f>
        <v>164.55849348684936</v>
      </c>
      <c r="AA48" s="232">
        <f>SUM(AA45:AA47)</f>
        <v>189670723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23700265</v>
      </c>
      <c r="D6" s="155"/>
      <c r="E6" s="59">
        <v>49833200</v>
      </c>
      <c r="F6" s="60">
        <v>49833200</v>
      </c>
      <c r="G6" s="60">
        <v>100300</v>
      </c>
      <c r="H6" s="60">
        <v>127925</v>
      </c>
      <c r="I6" s="60">
        <v>181005</v>
      </c>
      <c r="J6" s="60">
        <v>409230</v>
      </c>
      <c r="K6" s="60">
        <v>238505</v>
      </c>
      <c r="L6" s="60">
        <v>161699</v>
      </c>
      <c r="M6" s="60">
        <v>101012</v>
      </c>
      <c r="N6" s="60">
        <v>501216</v>
      </c>
      <c r="O6" s="60"/>
      <c r="P6" s="60"/>
      <c r="Q6" s="60"/>
      <c r="R6" s="60"/>
      <c r="S6" s="60"/>
      <c r="T6" s="60"/>
      <c r="U6" s="60"/>
      <c r="V6" s="60"/>
      <c r="W6" s="60">
        <v>910446</v>
      </c>
      <c r="X6" s="60">
        <v>18869668</v>
      </c>
      <c r="Y6" s="60">
        <v>-17959222</v>
      </c>
      <c r="Z6" s="140">
        <v>-95.18</v>
      </c>
      <c r="AA6" s="62">
        <v>49833200</v>
      </c>
    </row>
    <row r="7" spans="1:27" ht="13.5">
      <c r="A7" s="249" t="s">
        <v>178</v>
      </c>
      <c r="B7" s="182"/>
      <c r="C7" s="155">
        <v>90288350</v>
      </c>
      <c r="D7" s="155"/>
      <c r="E7" s="59">
        <v>92375000</v>
      </c>
      <c r="F7" s="60">
        <v>92375000</v>
      </c>
      <c r="G7" s="60">
        <v>36811769</v>
      </c>
      <c r="H7" s="60">
        <v>39910</v>
      </c>
      <c r="I7" s="60">
        <v>601422</v>
      </c>
      <c r="J7" s="60">
        <v>37453101</v>
      </c>
      <c r="K7" s="60">
        <v>367910</v>
      </c>
      <c r="L7" s="60">
        <v>231973</v>
      </c>
      <c r="M7" s="60">
        <v>28496996</v>
      </c>
      <c r="N7" s="60">
        <v>29096879</v>
      </c>
      <c r="O7" s="60"/>
      <c r="P7" s="60"/>
      <c r="Q7" s="60"/>
      <c r="R7" s="60"/>
      <c r="S7" s="60"/>
      <c r="T7" s="60"/>
      <c r="U7" s="60"/>
      <c r="V7" s="60"/>
      <c r="W7" s="60">
        <v>66549980</v>
      </c>
      <c r="X7" s="60">
        <v>68075000</v>
      </c>
      <c r="Y7" s="60">
        <v>-1525020</v>
      </c>
      <c r="Z7" s="140">
        <v>-2.24</v>
      </c>
      <c r="AA7" s="62">
        <v>92375000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14767367</v>
      </c>
      <c r="D9" s="155"/>
      <c r="E9" s="59">
        <v>11500000</v>
      </c>
      <c r="F9" s="60">
        <v>11500000</v>
      </c>
      <c r="G9" s="60">
        <v>162089</v>
      </c>
      <c r="H9" s="60">
        <v>1304029</v>
      </c>
      <c r="I9" s="60">
        <v>1275004</v>
      </c>
      <c r="J9" s="60">
        <v>2741122</v>
      </c>
      <c r="K9" s="60">
        <v>1742567</v>
      </c>
      <c r="L9" s="60">
        <v>1448928</v>
      </c>
      <c r="M9" s="60">
        <v>1106103</v>
      </c>
      <c r="N9" s="60">
        <v>4297598</v>
      </c>
      <c r="O9" s="60"/>
      <c r="P9" s="60"/>
      <c r="Q9" s="60"/>
      <c r="R9" s="60"/>
      <c r="S9" s="60"/>
      <c r="T9" s="60"/>
      <c r="U9" s="60"/>
      <c r="V9" s="60"/>
      <c r="W9" s="60">
        <v>7038720</v>
      </c>
      <c r="X9" s="60">
        <v>5749998</v>
      </c>
      <c r="Y9" s="60">
        <v>1288722</v>
      </c>
      <c r="Z9" s="140">
        <v>22.41</v>
      </c>
      <c r="AA9" s="62">
        <v>11500000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-58570707</v>
      </c>
      <c r="D12" s="155"/>
      <c r="E12" s="59">
        <v>-132552200</v>
      </c>
      <c r="F12" s="60">
        <v>-132552200</v>
      </c>
      <c r="G12" s="60">
        <v>-5279818</v>
      </c>
      <c r="H12" s="60">
        <v>-6896411</v>
      </c>
      <c r="I12" s="60">
        <v>-11255508</v>
      </c>
      <c r="J12" s="60">
        <v>-23431737</v>
      </c>
      <c r="K12" s="60">
        <v>-12314107</v>
      </c>
      <c r="L12" s="60">
        <v>-8804952</v>
      </c>
      <c r="M12" s="60">
        <v>-6409675</v>
      </c>
      <c r="N12" s="60">
        <v>-27528734</v>
      </c>
      <c r="O12" s="60"/>
      <c r="P12" s="60"/>
      <c r="Q12" s="60"/>
      <c r="R12" s="60"/>
      <c r="S12" s="60"/>
      <c r="T12" s="60"/>
      <c r="U12" s="60"/>
      <c r="V12" s="60"/>
      <c r="W12" s="60">
        <v>-50960471</v>
      </c>
      <c r="X12" s="60">
        <v>-56399692</v>
      </c>
      <c r="Y12" s="60">
        <v>5439221</v>
      </c>
      <c r="Z12" s="140">
        <v>-9.64</v>
      </c>
      <c r="AA12" s="62">
        <v>-132552200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-24883610</v>
      </c>
      <c r="D14" s="155"/>
      <c r="E14" s="59">
        <v>-21156000</v>
      </c>
      <c r="F14" s="60">
        <v>-21156000</v>
      </c>
      <c r="G14" s="60">
        <v>-10550</v>
      </c>
      <c r="H14" s="60">
        <v>-39910</v>
      </c>
      <c r="I14" s="60">
        <v>-601422</v>
      </c>
      <c r="J14" s="60">
        <v>-651882</v>
      </c>
      <c r="K14" s="60">
        <v>-367910</v>
      </c>
      <c r="L14" s="60">
        <v>-231973</v>
      </c>
      <c r="M14" s="60">
        <v>-1066996</v>
      </c>
      <c r="N14" s="60">
        <v>-1666879</v>
      </c>
      <c r="O14" s="60"/>
      <c r="P14" s="60"/>
      <c r="Q14" s="60"/>
      <c r="R14" s="60"/>
      <c r="S14" s="60"/>
      <c r="T14" s="60"/>
      <c r="U14" s="60"/>
      <c r="V14" s="60"/>
      <c r="W14" s="60">
        <v>-2318761</v>
      </c>
      <c r="X14" s="60">
        <v>-18574000</v>
      </c>
      <c r="Y14" s="60">
        <v>16255239</v>
      </c>
      <c r="Z14" s="140">
        <v>-87.52</v>
      </c>
      <c r="AA14" s="62">
        <v>-21156000</v>
      </c>
    </row>
    <row r="15" spans="1:27" ht="13.5">
      <c r="A15" s="250" t="s">
        <v>184</v>
      </c>
      <c r="B15" s="251"/>
      <c r="C15" s="168">
        <f aca="true" t="shared" si="0" ref="C15:Y15">SUM(C6:C14)</f>
        <v>45301665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31783790</v>
      </c>
      <c r="H15" s="73">
        <f t="shared" si="0"/>
        <v>-5464457</v>
      </c>
      <c r="I15" s="73">
        <f t="shared" si="0"/>
        <v>-9799499</v>
      </c>
      <c r="J15" s="73">
        <f t="shared" si="0"/>
        <v>16519834</v>
      </c>
      <c r="K15" s="73">
        <f t="shared" si="0"/>
        <v>-10333035</v>
      </c>
      <c r="L15" s="73">
        <f t="shared" si="0"/>
        <v>-7194325</v>
      </c>
      <c r="M15" s="73">
        <f t="shared" si="0"/>
        <v>22227440</v>
      </c>
      <c r="N15" s="73">
        <f t="shared" si="0"/>
        <v>4700080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21219914</v>
      </c>
      <c r="X15" s="73">
        <f t="shared" si="0"/>
        <v>17720974</v>
      </c>
      <c r="Y15" s="73">
        <f t="shared" si="0"/>
        <v>3498940</v>
      </c>
      <c r="Z15" s="170">
        <f>+IF(X15&lt;&gt;0,+(Y15/X15)*100,0)</f>
        <v>19.74462577508437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35207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10405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-2746003</v>
      </c>
      <c r="D24" s="155"/>
      <c r="E24" s="59">
        <v>-13731000</v>
      </c>
      <c r="F24" s="60">
        <v>-13731000</v>
      </c>
      <c r="G24" s="60"/>
      <c r="H24" s="60">
        <v>-3481</v>
      </c>
      <c r="I24" s="60">
        <v>-12851</v>
      </c>
      <c r="J24" s="60">
        <v>-16332</v>
      </c>
      <c r="K24" s="60"/>
      <c r="L24" s="60">
        <v>-1989</v>
      </c>
      <c r="M24" s="60">
        <v>-5498</v>
      </c>
      <c r="N24" s="60">
        <v>-7487</v>
      </c>
      <c r="O24" s="60"/>
      <c r="P24" s="60"/>
      <c r="Q24" s="60"/>
      <c r="R24" s="60"/>
      <c r="S24" s="60"/>
      <c r="T24" s="60"/>
      <c r="U24" s="60"/>
      <c r="V24" s="60"/>
      <c r="W24" s="60">
        <v>-23819</v>
      </c>
      <c r="X24" s="60">
        <v>-3731000</v>
      </c>
      <c r="Y24" s="60">
        <v>3707181</v>
      </c>
      <c r="Z24" s="140">
        <v>-99.36</v>
      </c>
      <c r="AA24" s="62">
        <v>-13731000</v>
      </c>
    </row>
    <row r="25" spans="1:27" ht="13.5">
      <c r="A25" s="250" t="s">
        <v>191</v>
      </c>
      <c r="B25" s="251"/>
      <c r="C25" s="168">
        <f aca="true" t="shared" si="1" ref="C25:Y25">SUM(C19:C24)</f>
        <v>-2700391</v>
      </c>
      <c r="D25" s="168">
        <f>SUM(D19:D24)</f>
        <v>0</v>
      </c>
      <c r="E25" s="72">
        <f t="shared" si="1"/>
        <v>-13731000</v>
      </c>
      <c r="F25" s="73">
        <f t="shared" si="1"/>
        <v>-13731000</v>
      </c>
      <c r="G25" s="73">
        <f t="shared" si="1"/>
        <v>0</v>
      </c>
      <c r="H25" s="73">
        <f t="shared" si="1"/>
        <v>-3481</v>
      </c>
      <c r="I25" s="73">
        <f t="shared" si="1"/>
        <v>-12851</v>
      </c>
      <c r="J25" s="73">
        <f t="shared" si="1"/>
        <v>-16332</v>
      </c>
      <c r="K25" s="73">
        <f t="shared" si="1"/>
        <v>0</v>
      </c>
      <c r="L25" s="73">
        <f t="shared" si="1"/>
        <v>-1989</v>
      </c>
      <c r="M25" s="73">
        <f t="shared" si="1"/>
        <v>-5498</v>
      </c>
      <c r="N25" s="73">
        <f t="shared" si="1"/>
        <v>-7487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-23819</v>
      </c>
      <c r="X25" s="73">
        <f t="shared" si="1"/>
        <v>-3731000</v>
      </c>
      <c r="Y25" s="73">
        <f t="shared" si="1"/>
        <v>3707181</v>
      </c>
      <c r="Z25" s="170">
        <f>+IF(X25&lt;&gt;0,+(Y25/X25)*100,0)</f>
        <v>-99.36159206647012</v>
      </c>
      <c r="AA25" s="74">
        <f>SUM(AA19:AA24)</f>
        <v>-13731000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-208942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-3781481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-3990423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38610851</v>
      </c>
      <c r="D36" s="153">
        <f>+D15+D25+D34</f>
        <v>0</v>
      </c>
      <c r="E36" s="99">
        <f t="shared" si="3"/>
        <v>-13731000</v>
      </c>
      <c r="F36" s="100">
        <f t="shared" si="3"/>
        <v>-13731000</v>
      </c>
      <c r="G36" s="100">
        <f t="shared" si="3"/>
        <v>31783790</v>
      </c>
      <c r="H36" s="100">
        <f t="shared" si="3"/>
        <v>-5467938</v>
      </c>
      <c r="I36" s="100">
        <f t="shared" si="3"/>
        <v>-9812350</v>
      </c>
      <c r="J36" s="100">
        <f t="shared" si="3"/>
        <v>16503502</v>
      </c>
      <c r="K36" s="100">
        <f t="shared" si="3"/>
        <v>-10333035</v>
      </c>
      <c r="L36" s="100">
        <f t="shared" si="3"/>
        <v>-7196314</v>
      </c>
      <c r="M36" s="100">
        <f t="shared" si="3"/>
        <v>22221942</v>
      </c>
      <c r="N36" s="100">
        <f t="shared" si="3"/>
        <v>4692593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21196095</v>
      </c>
      <c r="X36" s="100">
        <f t="shared" si="3"/>
        <v>13989974</v>
      </c>
      <c r="Y36" s="100">
        <f t="shared" si="3"/>
        <v>7206121</v>
      </c>
      <c r="Z36" s="137">
        <f>+IF(X36&lt;&gt;0,+(Y36/X36)*100,0)</f>
        <v>51.509180789042205</v>
      </c>
      <c r="AA36" s="102">
        <f>+AA15+AA25+AA34</f>
        <v>-13731000</v>
      </c>
    </row>
    <row r="37" spans="1:27" ht="13.5">
      <c r="A37" s="249" t="s">
        <v>199</v>
      </c>
      <c r="B37" s="182"/>
      <c r="C37" s="153">
        <v>90822819</v>
      </c>
      <c r="D37" s="153"/>
      <c r="E37" s="99">
        <v>104811399</v>
      </c>
      <c r="F37" s="100">
        <v>104811399</v>
      </c>
      <c r="G37" s="100"/>
      <c r="H37" s="100">
        <v>31783790</v>
      </c>
      <c r="I37" s="100">
        <v>26315852</v>
      </c>
      <c r="J37" s="100"/>
      <c r="K37" s="100">
        <v>16503502</v>
      </c>
      <c r="L37" s="100">
        <v>6170467</v>
      </c>
      <c r="M37" s="100">
        <v>-1025847</v>
      </c>
      <c r="N37" s="100">
        <v>16503502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104811399</v>
      </c>
      <c r="Y37" s="100">
        <v>-104811399</v>
      </c>
      <c r="Z37" s="137">
        <v>-100</v>
      </c>
      <c r="AA37" s="102">
        <v>104811399</v>
      </c>
    </row>
    <row r="38" spans="1:27" ht="13.5">
      <c r="A38" s="269" t="s">
        <v>200</v>
      </c>
      <c r="B38" s="256"/>
      <c r="C38" s="257">
        <v>129433670</v>
      </c>
      <c r="D38" s="257"/>
      <c r="E38" s="258">
        <v>91080399</v>
      </c>
      <c r="F38" s="259">
        <v>91080399</v>
      </c>
      <c r="G38" s="259">
        <v>31783790</v>
      </c>
      <c r="H38" s="259">
        <v>26315852</v>
      </c>
      <c r="I38" s="259">
        <v>16503502</v>
      </c>
      <c r="J38" s="259">
        <v>16503502</v>
      </c>
      <c r="K38" s="259">
        <v>6170467</v>
      </c>
      <c r="L38" s="259">
        <v>-1025847</v>
      </c>
      <c r="M38" s="259">
        <v>21196095</v>
      </c>
      <c r="N38" s="259">
        <v>21196095</v>
      </c>
      <c r="O38" s="259"/>
      <c r="P38" s="259"/>
      <c r="Q38" s="259"/>
      <c r="R38" s="259"/>
      <c r="S38" s="259"/>
      <c r="T38" s="259"/>
      <c r="U38" s="259"/>
      <c r="V38" s="259"/>
      <c r="W38" s="259">
        <v>21196095</v>
      </c>
      <c r="X38" s="259">
        <v>118801373</v>
      </c>
      <c r="Y38" s="259">
        <v>-97605278</v>
      </c>
      <c r="Z38" s="260">
        <v>-82.16</v>
      </c>
      <c r="AA38" s="261">
        <v>91080399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176229206</v>
      </c>
      <c r="D5" s="200">
        <f t="shared" si="0"/>
        <v>0</v>
      </c>
      <c r="E5" s="106">
        <f t="shared" si="0"/>
        <v>13731000</v>
      </c>
      <c r="F5" s="106">
        <f t="shared" si="0"/>
        <v>13731000</v>
      </c>
      <c r="G5" s="106">
        <f t="shared" si="0"/>
        <v>0</v>
      </c>
      <c r="H5" s="106">
        <f t="shared" si="0"/>
        <v>3481</v>
      </c>
      <c r="I5" s="106">
        <f t="shared" si="0"/>
        <v>12851</v>
      </c>
      <c r="J5" s="106">
        <f t="shared" si="0"/>
        <v>16332</v>
      </c>
      <c r="K5" s="106">
        <f t="shared" si="0"/>
        <v>0</v>
      </c>
      <c r="L5" s="106">
        <f t="shared" si="0"/>
        <v>1989</v>
      </c>
      <c r="M5" s="106">
        <f t="shared" si="0"/>
        <v>5498</v>
      </c>
      <c r="N5" s="106">
        <f t="shared" si="0"/>
        <v>7487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23819</v>
      </c>
      <c r="X5" s="106">
        <f t="shared" si="0"/>
        <v>6865500</v>
      </c>
      <c r="Y5" s="106">
        <f t="shared" si="0"/>
        <v>-6841681</v>
      </c>
      <c r="Z5" s="201">
        <f>+IF(X5&lt;&gt;0,+(Y5/X5)*100,0)</f>
        <v>-99.65306241351686</v>
      </c>
      <c r="AA5" s="199">
        <f>SUM(AA11:AA18)</f>
        <v>13731000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3142571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3142571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165584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>
        <v>67391000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48647001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56709280</v>
      </c>
      <c r="D15" s="156"/>
      <c r="E15" s="60">
        <v>13731000</v>
      </c>
      <c r="F15" s="60">
        <v>13731000</v>
      </c>
      <c r="G15" s="60"/>
      <c r="H15" s="60">
        <v>3481</v>
      </c>
      <c r="I15" s="60">
        <v>12851</v>
      </c>
      <c r="J15" s="60">
        <v>16332</v>
      </c>
      <c r="K15" s="60"/>
      <c r="L15" s="60">
        <v>1989</v>
      </c>
      <c r="M15" s="60">
        <v>5498</v>
      </c>
      <c r="N15" s="60">
        <v>7487</v>
      </c>
      <c r="O15" s="60"/>
      <c r="P15" s="60"/>
      <c r="Q15" s="60"/>
      <c r="R15" s="60"/>
      <c r="S15" s="60"/>
      <c r="T15" s="60"/>
      <c r="U15" s="60"/>
      <c r="V15" s="60"/>
      <c r="W15" s="60">
        <v>23819</v>
      </c>
      <c r="X15" s="60">
        <v>6865500</v>
      </c>
      <c r="Y15" s="60">
        <v>-6841681</v>
      </c>
      <c r="Z15" s="140">
        <v>-99.65</v>
      </c>
      <c r="AA15" s="155">
        <v>13731000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173770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3142571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3142571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165584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67391000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48647001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56709280</v>
      </c>
      <c r="D45" s="129">
        <f t="shared" si="7"/>
        <v>0</v>
      </c>
      <c r="E45" s="54">
        <f t="shared" si="7"/>
        <v>13731000</v>
      </c>
      <c r="F45" s="54">
        <f t="shared" si="7"/>
        <v>13731000</v>
      </c>
      <c r="G45" s="54">
        <f t="shared" si="7"/>
        <v>0</v>
      </c>
      <c r="H45" s="54">
        <f t="shared" si="7"/>
        <v>3481</v>
      </c>
      <c r="I45" s="54">
        <f t="shared" si="7"/>
        <v>12851</v>
      </c>
      <c r="J45" s="54">
        <f t="shared" si="7"/>
        <v>16332</v>
      </c>
      <c r="K45" s="54">
        <f t="shared" si="7"/>
        <v>0</v>
      </c>
      <c r="L45" s="54">
        <f t="shared" si="7"/>
        <v>1989</v>
      </c>
      <c r="M45" s="54">
        <f t="shared" si="7"/>
        <v>5498</v>
      </c>
      <c r="N45" s="54">
        <f t="shared" si="7"/>
        <v>7487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23819</v>
      </c>
      <c r="X45" s="54">
        <f t="shared" si="7"/>
        <v>6865500</v>
      </c>
      <c r="Y45" s="54">
        <f t="shared" si="7"/>
        <v>-6841681</v>
      </c>
      <c r="Z45" s="184">
        <f t="shared" si="5"/>
        <v>-99.65306241351686</v>
      </c>
      <c r="AA45" s="130">
        <f t="shared" si="8"/>
        <v>13731000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173770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176229206</v>
      </c>
      <c r="D49" s="218">
        <f t="shared" si="9"/>
        <v>0</v>
      </c>
      <c r="E49" s="220">
        <f t="shared" si="9"/>
        <v>13731000</v>
      </c>
      <c r="F49" s="220">
        <f t="shared" si="9"/>
        <v>13731000</v>
      </c>
      <c r="G49" s="220">
        <f t="shared" si="9"/>
        <v>0</v>
      </c>
      <c r="H49" s="220">
        <f t="shared" si="9"/>
        <v>3481</v>
      </c>
      <c r="I49" s="220">
        <f t="shared" si="9"/>
        <v>12851</v>
      </c>
      <c r="J49" s="220">
        <f t="shared" si="9"/>
        <v>16332</v>
      </c>
      <c r="K49" s="220">
        <f t="shared" si="9"/>
        <v>0</v>
      </c>
      <c r="L49" s="220">
        <f t="shared" si="9"/>
        <v>1989</v>
      </c>
      <c r="M49" s="220">
        <f t="shared" si="9"/>
        <v>5498</v>
      </c>
      <c r="N49" s="220">
        <f t="shared" si="9"/>
        <v>7487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23819</v>
      </c>
      <c r="X49" s="220">
        <f t="shared" si="9"/>
        <v>6865500</v>
      </c>
      <c r="Y49" s="220">
        <f t="shared" si="9"/>
        <v>-6841681</v>
      </c>
      <c r="Z49" s="221">
        <f t="shared" si="5"/>
        <v>-99.65306241351686</v>
      </c>
      <c r="AA49" s="222">
        <f>SUM(AA41:AA48)</f>
        <v>13731000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1232000</v>
      </c>
      <c r="F51" s="54">
        <f t="shared" si="10"/>
        <v>1232000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616000</v>
      </c>
      <c r="Y51" s="54">
        <f t="shared" si="10"/>
        <v>-616000</v>
      </c>
      <c r="Z51" s="184">
        <f>+IF(X51&lt;&gt;0,+(Y51/X51)*100,0)</f>
        <v>-100</v>
      </c>
      <c r="AA51" s="130">
        <f>SUM(AA57:AA61)</f>
        <v>1232000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1232000</v>
      </c>
      <c r="F61" s="60">
        <v>1232000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616000</v>
      </c>
      <c r="Y61" s="60">
        <v>-616000</v>
      </c>
      <c r="Z61" s="140">
        <v>-100</v>
      </c>
      <c r="AA61" s="155">
        <v>1232000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3578</v>
      </c>
      <c r="H66" s="275">
        <v>30260</v>
      </c>
      <c r="I66" s="275">
        <v>47617</v>
      </c>
      <c r="J66" s="275">
        <v>81455</v>
      </c>
      <c r="K66" s="275">
        <v>19203</v>
      </c>
      <c r="L66" s="275">
        <v>76575</v>
      </c>
      <c r="M66" s="275">
        <v>59498</v>
      </c>
      <c r="N66" s="275">
        <v>155276</v>
      </c>
      <c r="O66" s="275"/>
      <c r="P66" s="275"/>
      <c r="Q66" s="275"/>
      <c r="R66" s="275"/>
      <c r="S66" s="275"/>
      <c r="T66" s="275"/>
      <c r="U66" s="275"/>
      <c r="V66" s="275"/>
      <c r="W66" s="275">
        <v>236731</v>
      </c>
      <c r="X66" s="275"/>
      <c r="Y66" s="275">
        <v>236731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1232000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1232000</v>
      </c>
      <c r="F69" s="220">
        <f t="shared" si="12"/>
        <v>0</v>
      </c>
      <c r="G69" s="220">
        <f t="shared" si="12"/>
        <v>3578</v>
      </c>
      <c r="H69" s="220">
        <f t="shared" si="12"/>
        <v>30260</v>
      </c>
      <c r="I69" s="220">
        <f t="shared" si="12"/>
        <v>47617</v>
      </c>
      <c r="J69" s="220">
        <f t="shared" si="12"/>
        <v>81455</v>
      </c>
      <c r="K69" s="220">
        <f t="shared" si="12"/>
        <v>19203</v>
      </c>
      <c r="L69" s="220">
        <f t="shared" si="12"/>
        <v>76575</v>
      </c>
      <c r="M69" s="220">
        <f t="shared" si="12"/>
        <v>59498</v>
      </c>
      <c r="N69" s="220">
        <f t="shared" si="12"/>
        <v>155276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236731</v>
      </c>
      <c r="X69" s="220">
        <f t="shared" si="12"/>
        <v>0</v>
      </c>
      <c r="Y69" s="220">
        <f t="shared" si="12"/>
        <v>236731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3142571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3142571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3142571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165584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165584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67391000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67391000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48647001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>
        <v>48647001</v>
      </c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56709280</v>
      </c>
      <c r="D40" s="331">
        <f t="shared" si="9"/>
        <v>0</v>
      </c>
      <c r="E40" s="330">
        <f t="shared" si="9"/>
        <v>13731000</v>
      </c>
      <c r="F40" s="332">
        <f t="shared" si="9"/>
        <v>13731000</v>
      </c>
      <c r="G40" s="332">
        <f t="shared" si="9"/>
        <v>0</v>
      </c>
      <c r="H40" s="330">
        <f t="shared" si="9"/>
        <v>3481</v>
      </c>
      <c r="I40" s="330">
        <f t="shared" si="9"/>
        <v>12851</v>
      </c>
      <c r="J40" s="332">
        <f t="shared" si="9"/>
        <v>16332</v>
      </c>
      <c r="K40" s="332">
        <f t="shared" si="9"/>
        <v>0</v>
      </c>
      <c r="L40" s="330">
        <f t="shared" si="9"/>
        <v>1989</v>
      </c>
      <c r="M40" s="330">
        <f t="shared" si="9"/>
        <v>5498</v>
      </c>
      <c r="N40" s="332">
        <f t="shared" si="9"/>
        <v>7487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23819</v>
      </c>
      <c r="X40" s="330">
        <f t="shared" si="9"/>
        <v>6865500</v>
      </c>
      <c r="Y40" s="332">
        <f t="shared" si="9"/>
        <v>-6841681</v>
      </c>
      <c r="Z40" s="323">
        <f>+IF(X40&lt;&gt;0,+(Y40/X40)*100,0)</f>
        <v>-99.65306241351686</v>
      </c>
      <c r="AA40" s="337">
        <f>SUM(AA41:AA49)</f>
        <v>13731000</v>
      </c>
    </row>
    <row r="41" spans="1:27" ht="13.5">
      <c r="A41" s="348" t="s">
        <v>247</v>
      </c>
      <c r="B41" s="142"/>
      <c r="C41" s="349">
        <v>7990658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367331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3412744</v>
      </c>
      <c r="D43" s="356"/>
      <c r="E43" s="305">
        <v>38000</v>
      </c>
      <c r="F43" s="357">
        <v>38000</v>
      </c>
      <c r="G43" s="357"/>
      <c r="H43" s="305"/>
      <c r="I43" s="305"/>
      <c r="J43" s="357"/>
      <c r="K43" s="357"/>
      <c r="L43" s="305">
        <v>1989</v>
      </c>
      <c r="M43" s="305"/>
      <c r="N43" s="357">
        <v>1989</v>
      </c>
      <c r="O43" s="357"/>
      <c r="P43" s="305"/>
      <c r="Q43" s="305"/>
      <c r="R43" s="357"/>
      <c r="S43" s="357"/>
      <c r="T43" s="305"/>
      <c r="U43" s="305"/>
      <c r="V43" s="357"/>
      <c r="W43" s="357">
        <v>1989</v>
      </c>
      <c r="X43" s="305">
        <v>19000</v>
      </c>
      <c r="Y43" s="357">
        <v>-17011</v>
      </c>
      <c r="Z43" s="358">
        <v>-89.53</v>
      </c>
      <c r="AA43" s="303">
        <v>38000</v>
      </c>
    </row>
    <row r="44" spans="1:27" ht="13.5">
      <c r="A44" s="348" t="s">
        <v>250</v>
      </c>
      <c r="B44" s="136"/>
      <c r="C44" s="60">
        <v>5505204</v>
      </c>
      <c r="D44" s="355"/>
      <c r="E44" s="54">
        <v>3693000</v>
      </c>
      <c r="F44" s="53">
        <v>3693000</v>
      </c>
      <c r="G44" s="53"/>
      <c r="H44" s="54">
        <v>3481</v>
      </c>
      <c r="I44" s="54">
        <v>12851</v>
      </c>
      <c r="J44" s="53">
        <v>16332</v>
      </c>
      <c r="K44" s="53"/>
      <c r="L44" s="54"/>
      <c r="M44" s="54">
        <v>5498</v>
      </c>
      <c r="N44" s="53">
        <v>5498</v>
      </c>
      <c r="O44" s="53"/>
      <c r="P44" s="54"/>
      <c r="Q44" s="54"/>
      <c r="R44" s="53"/>
      <c r="S44" s="53"/>
      <c r="T44" s="54"/>
      <c r="U44" s="54"/>
      <c r="V44" s="53"/>
      <c r="W44" s="53">
        <v>21830</v>
      </c>
      <c r="X44" s="54">
        <v>1846500</v>
      </c>
      <c r="Y44" s="53">
        <v>-1824670</v>
      </c>
      <c r="Z44" s="94">
        <v>-98.82</v>
      </c>
      <c r="AA44" s="95">
        <v>3693000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32676733</v>
      </c>
      <c r="D48" s="355"/>
      <c r="E48" s="54">
        <v>10000000</v>
      </c>
      <c r="F48" s="53">
        <v>10000000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5000000</v>
      </c>
      <c r="Y48" s="53">
        <v>-5000000</v>
      </c>
      <c r="Z48" s="94">
        <v>-100</v>
      </c>
      <c r="AA48" s="95">
        <v>10000000</v>
      </c>
    </row>
    <row r="49" spans="1:27" ht="13.5">
      <c r="A49" s="348" t="s">
        <v>93</v>
      </c>
      <c r="B49" s="136"/>
      <c r="C49" s="54">
        <v>6756610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173770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173770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176229206</v>
      </c>
      <c r="D60" s="333">
        <f t="shared" si="14"/>
        <v>0</v>
      </c>
      <c r="E60" s="219">
        <f t="shared" si="14"/>
        <v>13731000</v>
      </c>
      <c r="F60" s="264">
        <f t="shared" si="14"/>
        <v>13731000</v>
      </c>
      <c r="G60" s="264">
        <f t="shared" si="14"/>
        <v>0</v>
      </c>
      <c r="H60" s="219">
        <f t="shared" si="14"/>
        <v>3481</v>
      </c>
      <c r="I60" s="219">
        <f t="shared" si="14"/>
        <v>12851</v>
      </c>
      <c r="J60" s="264">
        <f t="shared" si="14"/>
        <v>16332</v>
      </c>
      <c r="K60" s="264">
        <f t="shared" si="14"/>
        <v>0</v>
      </c>
      <c r="L60" s="219">
        <f t="shared" si="14"/>
        <v>1989</v>
      </c>
      <c r="M60" s="219">
        <f t="shared" si="14"/>
        <v>5498</v>
      </c>
      <c r="N60" s="264">
        <f t="shared" si="14"/>
        <v>7487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23819</v>
      </c>
      <c r="X60" s="219">
        <f t="shared" si="14"/>
        <v>6865500</v>
      </c>
      <c r="Y60" s="264">
        <f t="shared" si="14"/>
        <v>-6841681</v>
      </c>
      <c r="Z60" s="324">
        <f>+IF(X60&lt;&gt;0,+(Y60/X60)*100,0)</f>
        <v>-99.65306241351686</v>
      </c>
      <c r="AA60" s="232">
        <f>+AA57+AA54+AA51+AA40+AA37+AA34+AA22+AA5</f>
        <v>13731000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367331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367331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2015-02-02T10:22:22Z</dcterms:created>
  <dcterms:modified xsi:type="dcterms:W3CDTF">2015-02-02T10:25:17Z</dcterms:modified>
  <cp:category/>
  <cp:version/>
  <cp:contentType/>
  <cp:contentStatus/>
</cp:coreProperties>
</file>