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<sst xmlns="http://schemas.openxmlformats.org/spreadsheetml/2006/main" count="855" uniqueCount="302">
  <si>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Amathole(DC12)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</si>
  <si>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</si>
  <si>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</si>
  <si>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</si>
  <si>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</si>
  <si>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</si>
  <si>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</si>
  <si>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</si>
  <si>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</si>
  <si>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</si>
  <si>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</si>
  <si>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</si>
  <si>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</si>
  <si>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</si>
  <si>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</si>
  <si>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</si>
  <si>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</si>
  <si>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</si>
  <si>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</si>
  <si>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</si>
  <si>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</si>
  <si>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</si>
  <si>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</si>
  <si>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</si>
  <si>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</si>
  <si>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</si>
  <si>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</si>
  <si>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</si>
  <si>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</si>
  <si>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</si>
  <si>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</si>
  <si>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</si>
  <si>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</si>
  <si>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</si>
  <si>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</si>
  <si>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</si>
  <si>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</si>
  <si>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</si>
  <si>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</si>
  <si>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</si>
  <si>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</si>
  <si>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</si>
  <si>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</si>
  <si>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</si>
  <si>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</si>
  <si>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</si>
  <si>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</si>
  <si>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</si>
  <si>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</si>
  <si>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</si>
  <si>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</si>
  <si>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</si>
  <si>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</si>
  <si>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</si>
  <si>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</si>
  <si>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</si>
  <si>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</si>
  <si>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</si>
  <si>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</si>
  <si>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</si>
  <si>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</si>
  <si>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</si>
  <si>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</si>
  <si>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</si>
  <si>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</si>
  <si>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</si>
  <si>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</si>
  <si>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</si>
  <si>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</si>
  <si>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</si>
  <si>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Amathole(DC12)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</si>
  <si>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</si>
  <si>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</si>
  <si>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</si>
  <si>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</si>
  <si>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</si>
  <si>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</si>
  <si>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</si>
  <si>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</si>
  <si>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</si>
  <si>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</si>
  <si>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</si>
  <si>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</si>
  <si>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</si>
  <si>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</si>
  <si>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</si>
  <si>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</si>
  <si>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</si>
  <si>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</si>
  <si>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</si>
  <si>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</si>
  <si>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</si>
  <si>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</si>
  <si>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</si>
  <si>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</si>
  <si>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</si>
  <si>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</si>
  <si>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</si>
  <si>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</si>
  <si>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</si>
  <si>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Amathole(DC12)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</si>
  <si>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</si>
  <si>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</si>
  <si>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</si>
  <si>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</si>
  <si>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</si>
  <si>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</si>
  <si>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</si>
  <si>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</si>
  <si>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</si>
  <si>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</si>
  <si>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</si>
  <si>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</si>
  <si>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</si>
  <si>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</si>
  <si>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</si>
  <si>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</si>
  <si>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</si>
  <si>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</si>
  <si>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</si>
  <si>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</si>
  <si>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</si>
  <si>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</si>
  <si>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</si>
  <si>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</si>
  <si>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</si>
  <si>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</si>
  <si>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</si>
  <si>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</si>
  <si>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Amathole(DC12)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</si>
  <si>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</si>
  <si>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</si>
  <si>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</si>
  <si>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</si>
  <si>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</si>
  <si>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</si>
  <si>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</si>
  <si>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</si>
  <si>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</si>
  <si>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</si>
  <si>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Amathole(DC12)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</si>
  <si>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</si>
  <si>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</si>
  <si>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</si>
  <si>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</si>
  <si>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</si>
  <si>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</si>
  <si>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</si>
  <si>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</si>
  <si>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</si>
  <si>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</si>
  <si>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</si>
  <si>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</si>
  <si>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</si>
  <si>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</si>
  <si>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</si>
  <si>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</si>
  <si>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</si>
  <si>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</si>
  <si>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</si>
  <si>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</si>
  <si>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</si>
  <si>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</si>
  <si>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</si>
  <si>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</si>
  <si>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</si>
  <si>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</si>
  <si>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</si>
  <si>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</si>
  <si>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</si>
  <si>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</si>
  <si>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</si>
  <si>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</si>
  <si>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</si>
  <si>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Amathole(DC12)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</si>
  <si>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</si>
  <si>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</si>
  <si>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</si>
  <si>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</si>
  <si>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</si>
  <si>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</si>
  <si>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</si>
  <si>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</si>
  <si>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</si>
  <si>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</si>
  <si>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</si>
  <si>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</si>
  <si>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</si>
  <si>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</si>
  <si>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</si>
  <si>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</si>
  <si>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</si>
  <si>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</si>
  <si>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</si>
  <si>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</si>
  <si>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</si>
  <si>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</si>
  <si>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</si>
  <si>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</si>
  <si>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</si>
  <si>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</si>
  <si>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Amathole(DC12)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</si>
  <si>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</si>
  <si>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</si>
  <si>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</si>
  <si>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</si>
  <si>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</si>
  <si>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</si>
  <si>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</si>
  <si>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</si>
  <si>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</si>
  <si>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</si>
  <si>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</si>
  <si>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</si>
  <si>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</si>
  <si>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</si>
  <si>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</si>
  <si>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</si>
  <si>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</si>
  <si>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</si>
  <si>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</si>
  <si>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</si>
  <si>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</si>
  <si>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</si>
  <si>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</si>
  <si>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</si>
  <si>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Amathole(DC12)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</si>
  <si>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</si>
  <si>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</si>
  <si>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</si>
  <si>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</si>
  <si>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</si>
  <si>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</si>
  <si>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</si>
  <si>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</si>
  <si>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</si>
  <si>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</si>
  <si>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</si>
  <si>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</si>
  <si>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</si>
  <si>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</si>
  <si>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</si>
  <si>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</si>
  <si>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</si>
  <si>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</si>
  <si>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</si>
  <si>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</si>
  <si>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</si>
  <si>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</si>
  <si>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</si>
  <si>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</si>
  <si>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</si>
  <si>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</si>
  <si>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</si>
  <si>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</si>
  <si>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</si>
  <si>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</si>
  <si>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</si>
  <si>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</si>
  <si>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</si>
  <si>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</si>
  <si>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</si>
  <si>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Amathole(DC12)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</si>
  <si>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</si>
  <si>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</si>
  <si>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Amathole(DC12)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</si>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</sst>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200458056</v>
      </c>
      <c r="C6" s="19">
        <v>0</v>
      </c>
      <c r="D6" s="59">
        <v>156197913</v>
      </c>
      <c r="E6" s="60">
        <v>156197913</v>
      </c>
      <c r="F6" s="60">
        <v>23123809</v>
      </c>
      <c r="G6" s="60">
        <v>20723439</v>
      </c>
      <c r="H6" s="60">
        <v>22802618</v>
      </c>
      <c r="I6" s="60">
        <v>66649866</v>
      </c>
      <c r="J6" s="60">
        <v>18031390</v>
      </c>
      <c r="K6" s="60">
        <v>19575938</v>
      </c>
      <c r="L6" s="60">
        <v>18959913</v>
      </c>
      <c r="M6" s="60">
        <v>56567241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123217107</v>
      </c>
      <c r="W6" s="60">
        <v>69717930</v>
      </c>
      <c r="X6" s="60">
        <v>53499177</v>
      </c>
      <c r="Y6" s="61">
        <v>76.74</v>
      </c>
      <c r="Z6" s="62">
        <v>156197913</v>
      </c>
    </row>
    <row r="7" spans="1:26" ht="13.5">
      <c r="A7" s="58" t="s">
        <v>33</v>
      </c>
      <c r="B7" s="19">
        <v>32462037</v>
      </c>
      <c r="C7" s="19">
        <v>0</v>
      </c>
      <c r="D7" s="59">
        <v>13450363</v>
      </c>
      <c r="E7" s="60">
        <v>13450363</v>
      </c>
      <c r="F7" s="60">
        <v>-6987626</v>
      </c>
      <c r="G7" s="60">
        <v>3206375</v>
      </c>
      <c r="H7" s="60">
        <v>4383089</v>
      </c>
      <c r="I7" s="60">
        <v>601838</v>
      </c>
      <c r="J7" s="60">
        <v>3404795</v>
      </c>
      <c r="K7" s="60">
        <v>4119678</v>
      </c>
      <c r="L7" s="60">
        <v>1748033</v>
      </c>
      <c r="M7" s="60">
        <v>9272506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9874344</v>
      </c>
      <c r="W7" s="60">
        <v>6470198</v>
      </c>
      <c r="X7" s="60">
        <v>3404146</v>
      </c>
      <c r="Y7" s="61">
        <v>52.61</v>
      </c>
      <c r="Z7" s="62">
        <v>13450363</v>
      </c>
    </row>
    <row r="8" spans="1:26" ht="13.5">
      <c r="A8" s="58" t="s">
        <v>34</v>
      </c>
      <c r="B8" s="19">
        <v>1124974361</v>
      </c>
      <c r="C8" s="19">
        <v>0</v>
      </c>
      <c r="D8" s="59">
        <v>681519788</v>
      </c>
      <c r="E8" s="60">
        <v>681519788</v>
      </c>
      <c r="F8" s="60">
        <v>262655000</v>
      </c>
      <c r="G8" s="60">
        <v>0</v>
      </c>
      <c r="H8" s="60">
        <v>0</v>
      </c>
      <c r="I8" s="60">
        <v>262655000</v>
      </c>
      <c r="J8" s="60">
        <v>0</v>
      </c>
      <c r="K8" s="60">
        <v>221184000</v>
      </c>
      <c r="L8" s="60">
        <v>0</v>
      </c>
      <c r="M8" s="60">
        <v>221184000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483839000</v>
      </c>
      <c r="W8" s="60">
        <v>340759894</v>
      </c>
      <c r="X8" s="60">
        <v>143079106</v>
      </c>
      <c r="Y8" s="61">
        <v>41.99</v>
      </c>
      <c r="Z8" s="62">
        <v>681519788</v>
      </c>
    </row>
    <row r="9" spans="1:26" ht="13.5">
      <c r="A9" s="58" t="s">
        <v>35</v>
      </c>
      <c r="B9" s="19">
        <v>94216816</v>
      </c>
      <c r="C9" s="19">
        <v>0</v>
      </c>
      <c r="D9" s="59">
        <v>548831543</v>
      </c>
      <c r="E9" s="60">
        <v>548831543</v>
      </c>
      <c r="F9" s="60">
        <v>3471301</v>
      </c>
      <c r="G9" s="60">
        <v>3784242</v>
      </c>
      <c r="H9" s="60">
        <v>3201707</v>
      </c>
      <c r="I9" s="60">
        <v>10457250</v>
      </c>
      <c r="J9" s="60">
        <v>3979826</v>
      </c>
      <c r="K9" s="60">
        <v>4114814</v>
      </c>
      <c r="L9" s="60">
        <v>3134378</v>
      </c>
      <c r="M9" s="60">
        <v>11229018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21686268</v>
      </c>
      <c r="W9" s="60">
        <v>263961167</v>
      </c>
      <c r="X9" s="60">
        <v>-242274899</v>
      </c>
      <c r="Y9" s="61">
        <v>-91.78</v>
      </c>
      <c r="Z9" s="62">
        <v>548831543</v>
      </c>
    </row>
    <row r="10" spans="1:26" ht="25.5">
      <c r="A10" s="63" t="s">
        <v>277</v>
      </c>
      <c r="B10" s="64">
        <f>SUM(B5:B9)</f>
        <v>1452111270</v>
      </c>
      <c r="C10" s="64">
        <f>SUM(C5:C9)</f>
        <v>0</v>
      </c>
      <c r="D10" s="65">
        <f aca="true" t="shared" si="0" ref="D10:Z10">SUM(D5:D9)</f>
        <v>1399999607</v>
      </c>
      <c r="E10" s="66">
        <f t="shared" si="0"/>
        <v>1399999607</v>
      </c>
      <c r="F10" s="66">
        <f t="shared" si="0"/>
        <v>282262484</v>
      </c>
      <c r="G10" s="66">
        <f t="shared" si="0"/>
        <v>27714056</v>
      </c>
      <c r="H10" s="66">
        <f t="shared" si="0"/>
        <v>30387414</v>
      </c>
      <c r="I10" s="66">
        <f t="shared" si="0"/>
        <v>340363954</v>
      </c>
      <c r="J10" s="66">
        <f t="shared" si="0"/>
        <v>25416011</v>
      </c>
      <c r="K10" s="66">
        <f t="shared" si="0"/>
        <v>248994430</v>
      </c>
      <c r="L10" s="66">
        <f t="shared" si="0"/>
        <v>23842324</v>
      </c>
      <c r="M10" s="66">
        <f t="shared" si="0"/>
        <v>298252765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638616719</v>
      </c>
      <c r="W10" s="66">
        <f t="shared" si="0"/>
        <v>680909189</v>
      </c>
      <c r="X10" s="66">
        <f t="shared" si="0"/>
        <v>-42292470</v>
      </c>
      <c r="Y10" s="67">
        <f>+IF(W10&lt;&gt;0,(X10/W10)*100,0)</f>
        <v>-6.211176274785153</v>
      </c>
      <c r="Z10" s="68">
        <f t="shared" si="0"/>
        <v>1399999607</v>
      </c>
    </row>
    <row r="11" spans="1:26" ht="13.5">
      <c r="A11" s="58" t="s">
        <v>37</v>
      </c>
      <c r="B11" s="19">
        <v>464158301</v>
      </c>
      <c r="C11" s="19">
        <v>0</v>
      </c>
      <c r="D11" s="59">
        <v>521705056</v>
      </c>
      <c r="E11" s="60">
        <v>521705056</v>
      </c>
      <c r="F11" s="60">
        <v>42624505</v>
      </c>
      <c r="G11" s="60">
        <v>42778479</v>
      </c>
      <c r="H11" s="60">
        <v>50523340</v>
      </c>
      <c r="I11" s="60">
        <v>135926324</v>
      </c>
      <c r="J11" s="60">
        <v>46084015</v>
      </c>
      <c r="K11" s="60">
        <v>48814075</v>
      </c>
      <c r="L11" s="60">
        <v>48823489</v>
      </c>
      <c r="M11" s="60">
        <v>143721579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279647903</v>
      </c>
      <c r="W11" s="60">
        <v>199080211</v>
      </c>
      <c r="X11" s="60">
        <v>80567692</v>
      </c>
      <c r="Y11" s="61">
        <v>40.47</v>
      </c>
      <c r="Z11" s="62">
        <v>521705056</v>
      </c>
    </row>
    <row r="12" spans="1:26" ht="13.5">
      <c r="A12" s="58" t="s">
        <v>38</v>
      </c>
      <c r="B12" s="19">
        <v>12252661</v>
      </c>
      <c r="C12" s="19">
        <v>0</v>
      </c>
      <c r="D12" s="59">
        <v>15659101</v>
      </c>
      <c r="E12" s="60">
        <v>15659101</v>
      </c>
      <c r="F12" s="60">
        <v>1028492</v>
      </c>
      <c r="G12" s="60">
        <v>1074839</v>
      </c>
      <c r="H12" s="60">
        <v>1114037</v>
      </c>
      <c r="I12" s="60">
        <v>3217368</v>
      </c>
      <c r="J12" s="60">
        <v>1042133</v>
      </c>
      <c r="K12" s="60">
        <v>1088719</v>
      </c>
      <c r="L12" s="60">
        <v>1038568</v>
      </c>
      <c r="M12" s="60">
        <v>3169420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6386788</v>
      </c>
      <c r="W12" s="60">
        <v>7532859</v>
      </c>
      <c r="X12" s="60">
        <v>-1146071</v>
      </c>
      <c r="Y12" s="61">
        <v>-15.21</v>
      </c>
      <c r="Z12" s="62">
        <v>15659101</v>
      </c>
    </row>
    <row r="13" spans="1:26" ht="13.5">
      <c r="A13" s="58" t="s">
        <v>278</v>
      </c>
      <c r="B13" s="19">
        <v>103642299</v>
      </c>
      <c r="C13" s="19">
        <v>0</v>
      </c>
      <c r="D13" s="59">
        <v>153349033</v>
      </c>
      <c r="E13" s="60">
        <v>153349033</v>
      </c>
      <c r="F13" s="60">
        <v>0</v>
      </c>
      <c r="G13" s="60">
        <v>0</v>
      </c>
      <c r="H13" s="60">
        <v>8995192</v>
      </c>
      <c r="I13" s="60">
        <v>8995192</v>
      </c>
      <c r="J13" s="60">
        <v>52462</v>
      </c>
      <c r="K13" s="60">
        <v>179372</v>
      </c>
      <c r="L13" s="60">
        <v>17885462</v>
      </c>
      <c r="M13" s="60">
        <v>18117296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27112488</v>
      </c>
      <c r="W13" s="60">
        <v>58518510</v>
      </c>
      <c r="X13" s="60">
        <v>-31406022</v>
      </c>
      <c r="Y13" s="61">
        <v>-53.67</v>
      </c>
      <c r="Z13" s="62">
        <v>153349033</v>
      </c>
    </row>
    <row r="14" spans="1:26" ht="13.5">
      <c r="A14" s="58" t="s">
        <v>40</v>
      </c>
      <c r="B14" s="19">
        <v>14476675</v>
      </c>
      <c r="C14" s="19">
        <v>0</v>
      </c>
      <c r="D14" s="59">
        <v>15790339</v>
      </c>
      <c r="E14" s="60">
        <v>15790339</v>
      </c>
      <c r="F14" s="60">
        <v>0</v>
      </c>
      <c r="G14" s="60">
        <v>0</v>
      </c>
      <c r="H14" s="60">
        <v>3932000</v>
      </c>
      <c r="I14" s="60">
        <v>3932000</v>
      </c>
      <c r="J14" s="60">
        <v>154254</v>
      </c>
      <c r="K14" s="60">
        <v>1000368</v>
      </c>
      <c r="L14" s="60">
        <v>1305424</v>
      </c>
      <c r="M14" s="60">
        <v>2460046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6392046</v>
      </c>
      <c r="W14" s="60">
        <v>7595999</v>
      </c>
      <c r="X14" s="60">
        <v>-1203953</v>
      </c>
      <c r="Y14" s="61">
        <v>-15.85</v>
      </c>
      <c r="Z14" s="62">
        <v>15790339</v>
      </c>
    </row>
    <row r="15" spans="1:26" ht="13.5">
      <c r="A15" s="58" t="s">
        <v>41</v>
      </c>
      <c r="B15" s="19">
        <v>62048818</v>
      </c>
      <c r="C15" s="19">
        <v>0</v>
      </c>
      <c r="D15" s="59">
        <v>69917501</v>
      </c>
      <c r="E15" s="60">
        <v>69917501</v>
      </c>
      <c r="F15" s="60">
        <v>5909788</v>
      </c>
      <c r="G15" s="60">
        <v>-1143853</v>
      </c>
      <c r="H15" s="60">
        <v>6227457</v>
      </c>
      <c r="I15" s="60">
        <v>10993392</v>
      </c>
      <c r="J15" s="60">
        <v>6133438</v>
      </c>
      <c r="K15" s="60">
        <v>5143</v>
      </c>
      <c r="L15" s="60">
        <v>5780117</v>
      </c>
      <c r="M15" s="60">
        <v>11918698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22912090</v>
      </c>
      <c r="W15" s="60">
        <v>26681387</v>
      </c>
      <c r="X15" s="60">
        <v>-3769297</v>
      </c>
      <c r="Y15" s="61">
        <v>-14.13</v>
      </c>
      <c r="Z15" s="62">
        <v>69917501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617381999</v>
      </c>
      <c r="C17" s="19">
        <v>0</v>
      </c>
      <c r="D17" s="59">
        <v>581265968</v>
      </c>
      <c r="E17" s="60">
        <v>581265968</v>
      </c>
      <c r="F17" s="60">
        <v>44133000</v>
      </c>
      <c r="G17" s="60">
        <v>29244111</v>
      </c>
      <c r="H17" s="60">
        <v>45840075</v>
      </c>
      <c r="I17" s="60">
        <v>119217186</v>
      </c>
      <c r="J17" s="60">
        <v>62172753</v>
      </c>
      <c r="K17" s="60">
        <v>39244587</v>
      </c>
      <c r="L17" s="60">
        <v>49062284</v>
      </c>
      <c r="M17" s="60">
        <v>150479624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269696810</v>
      </c>
      <c r="W17" s="60">
        <v>265224906</v>
      </c>
      <c r="X17" s="60">
        <v>4471904</v>
      </c>
      <c r="Y17" s="61">
        <v>1.69</v>
      </c>
      <c r="Z17" s="62">
        <v>581265968</v>
      </c>
    </row>
    <row r="18" spans="1:26" ht="13.5">
      <c r="A18" s="70" t="s">
        <v>44</v>
      </c>
      <c r="B18" s="71">
        <f>SUM(B11:B17)</f>
        <v>1273960753</v>
      </c>
      <c r="C18" s="71">
        <f>SUM(C11:C17)</f>
        <v>0</v>
      </c>
      <c r="D18" s="72">
        <f aca="true" t="shared" si="1" ref="D18:Z18">SUM(D11:D17)</f>
        <v>1357686998</v>
      </c>
      <c r="E18" s="73">
        <f t="shared" si="1"/>
        <v>1357686998</v>
      </c>
      <c r="F18" s="73">
        <f t="shared" si="1"/>
        <v>93695785</v>
      </c>
      <c r="G18" s="73">
        <f t="shared" si="1"/>
        <v>71953576</v>
      </c>
      <c r="H18" s="73">
        <f t="shared" si="1"/>
        <v>116632101</v>
      </c>
      <c r="I18" s="73">
        <f t="shared" si="1"/>
        <v>282281462</v>
      </c>
      <c r="J18" s="73">
        <f t="shared" si="1"/>
        <v>115639055</v>
      </c>
      <c r="K18" s="73">
        <f t="shared" si="1"/>
        <v>90332264</v>
      </c>
      <c r="L18" s="73">
        <f t="shared" si="1"/>
        <v>123895344</v>
      </c>
      <c r="M18" s="73">
        <f t="shared" si="1"/>
        <v>329866663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612148125</v>
      </c>
      <c r="W18" s="73">
        <f t="shared" si="1"/>
        <v>564633872</v>
      </c>
      <c r="X18" s="73">
        <f t="shared" si="1"/>
        <v>47514253</v>
      </c>
      <c r="Y18" s="67">
        <f>+IF(W18&lt;&gt;0,(X18/W18)*100,0)</f>
        <v>8.415055375919778</v>
      </c>
      <c r="Z18" s="74">
        <f t="shared" si="1"/>
        <v>1357686998</v>
      </c>
    </row>
    <row r="19" spans="1:26" ht="13.5">
      <c r="A19" s="70" t="s">
        <v>45</v>
      </c>
      <c r="B19" s="75">
        <f>+B10-B18</f>
        <v>178150517</v>
      </c>
      <c r="C19" s="75">
        <f>+C10-C18</f>
        <v>0</v>
      </c>
      <c r="D19" s="76">
        <f aca="true" t="shared" si="2" ref="D19:Z19">+D10-D18</f>
        <v>42312609</v>
      </c>
      <c r="E19" s="77">
        <f t="shared" si="2"/>
        <v>42312609</v>
      </c>
      <c r="F19" s="77">
        <f t="shared" si="2"/>
        <v>188566699</v>
      </c>
      <c r="G19" s="77">
        <f t="shared" si="2"/>
        <v>-44239520</v>
      </c>
      <c r="H19" s="77">
        <f t="shared" si="2"/>
        <v>-86244687</v>
      </c>
      <c r="I19" s="77">
        <f t="shared" si="2"/>
        <v>58082492</v>
      </c>
      <c r="J19" s="77">
        <f t="shared" si="2"/>
        <v>-90223044</v>
      </c>
      <c r="K19" s="77">
        <f t="shared" si="2"/>
        <v>158662166</v>
      </c>
      <c r="L19" s="77">
        <f t="shared" si="2"/>
        <v>-100053020</v>
      </c>
      <c r="M19" s="77">
        <f t="shared" si="2"/>
        <v>-31613898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26468594</v>
      </c>
      <c r="W19" s="77">
        <f>IF(E10=E18,0,W10-W18)</f>
        <v>116275317</v>
      </c>
      <c r="X19" s="77">
        <f t="shared" si="2"/>
        <v>-89806723</v>
      </c>
      <c r="Y19" s="78">
        <f>+IF(W19&lt;&gt;0,(X19/W19)*100,0)</f>
        <v>-77.23627448807558</v>
      </c>
      <c r="Z19" s="79">
        <f t="shared" si="2"/>
        <v>42312609</v>
      </c>
    </row>
    <row r="20" spans="1:26" ht="13.5">
      <c r="A20" s="58" t="s">
        <v>46</v>
      </c>
      <c r="B20" s="19">
        <v>0</v>
      </c>
      <c r="C20" s="19">
        <v>0</v>
      </c>
      <c r="D20" s="59">
        <v>470727193</v>
      </c>
      <c r="E20" s="60">
        <v>470727193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235363596</v>
      </c>
      <c r="X20" s="60">
        <v>-235363596</v>
      </c>
      <c r="Y20" s="61">
        <v>-100</v>
      </c>
      <c r="Z20" s="62">
        <v>470727193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178150517</v>
      </c>
      <c r="C22" s="86">
        <f>SUM(C19:C21)</f>
        <v>0</v>
      </c>
      <c r="D22" s="87">
        <f aca="true" t="shared" si="3" ref="D22:Z22">SUM(D19:D21)</f>
        <v>513039802</v>
      </c>
      <c r="E22" s="88">
        <f t="shared" si="3"/>
        <v>513039802</v>
      </c>
      <c r="F22" s="88">
        <f t="shared" si="3"/>
        <v>188566699</v>
      </c>
      <c r="G22" s="88">
        <f t="shared" si="3"/>
        <v>-44239520</v>
      </c>
      <c r="H22" s="88">
        <f t="shared" si="3"/>
        <v>-86244687</v>
      </c>
      <c r="I22" s="88">
        <f t="shared" si="3"/>
        <v>58082492</v>
      </c>
      <c r="J22" s="88">
        <f t="shared" si="3"/>
        <v>-90223044</v>
      </c>
      <c r="K22" s="88">
        <f t="shared" si="3"/>
        <v>158662166</v>
      </c>
      <c r="L22" s="88">
        <f t="shared" si="3"/>
        <v>-100053020</v>
      </c>
      <c r="M22" s="88">
        <f t="shared" si="3"/>
        <v>-31613898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26468594</v>
      </c>
      <c r="W22" s="88">
        <f t="shared" si="3"/>
        <v>351638913</v>
      </c>
      <c r="X22" s="88">
        <f t="shared" si="3"/>
        <v>-325170319</v>
      </c>
      <c r="Y22" s="89">
        <f>+IF(W22&lt;&gt;0,(X22/W22)*100,0)</f>
        <v>-92.47279154227166</v>
      </c>
      <c r="Z22" s="90">
        <f t="shared" si="3"/>
        <v>513039802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178150517</v>
      </c>
      <c r="C24" s="75">
        <f>SUM(C22:C23)</f>
        <v>0</v>
      </c>
      <c r="D24" s="76">
        <f aca="true" t="shared" si="4" ref="D24:Z24">SUM(D22:D23)</f>
        <v>513039802</v>
      </c>
      <c r="E24" s="77">
        <f t="shared" si="4"/>
        <v>513039802</v>
      </c>
      <c r="F24" s="77">
        <f t="shared" si="4"/>
        <v>188566699</v>
      </c>
      <c r="G24" s="77">
        <f t="shared" si="4"/>
        <v>-44239520</v>
      </c>
      <c r="H24" s="77">
        <f t="shared" si="4"/>
        <v>-86244687</v>
      </c>
      <c r="I24" s="77">
        <f t="shared" si="4"/>
        <v>58082492</v>
      </c>
      <c r="J24" s="77">
        <f t="shared" si="4"/>
        <v>-90223044</v>
      </c>
      <c r="K24" s="77">
        <f t="shared" si="4"/>
        <v>158662166</v>
      </c>
      <c r="L24" s="77">
        <f t="shared" si="4"/>
        <v>-100053020</v>
      </c>
      <c r="M24" s="77">
        <f t="shared" si="4"/>
        <v>-31613898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26468594</v>
      </c>
      <c r="W24" s="77">
        <f t="shared" si="4"/>
        <v>351638913</v>
      </c>
      <c r="X24" s="77">
        <f t="shared" si="4"/>
        <v>-325170319</v>
      </c>
      <c r="Y24" s="78">
        <f>+IF(W24&lt;&gt;0,(X24/W24)*100,0)</f>
        <v>-92.47279154227166</v>
      </c>
      <c r="Z24" s="79">
        <f t="shared" si="4"/>
        <v>513039802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477270437</v>
      </c>
      <c r="C27" s="22">
        <v>0</v>
      </c>
      <c r="D27" s="99">
        <v>513039813</v>
      </c>
      <c r="E27" s="100">
        <v>513039813</v>
      </c>
      <c r="F27" s="100">
        <v>60786764</v>
      </c>
      <c r="G27" s="100">
        <v>28325209</v>
      </c>
      <c r="H27" s="100">
        <v>32857036</v>
      </c>
      <c r="I27" s="100">
        <v>121969009</v>
      </c>
      <c r="J27" s="100">
        <v>31577589</v>
      </c>
      <c r="K27" s="100">
        <v>41834792</v>
      </c>
      <c r="L27" s="100">
        <v>54816245</v>
      </c>
      <c r="M27" s="100">
        <v>128228626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250197635</v>
      </c>
      <c r="W27" s="100">
        <v>256519907</v>
      </c>
      <c r="X27" s="100">
        <v>-6322272</v>
      </c>
      <c r="Y27" s="101">
        <v>-2.46</v>
      </c>
      <c r="Z27" s="102">
        <v>513039813</v>
      </c>
    </row>
    <row r="28" spans="1:26" ht="13.5">
      <c r="A28" s="103" t="s">
        <v>46</v>
      </c>
      <c r="B28" s="19">
        <v>458100680</v>
      </c>
      <c r="C28" s="19">
        <v>0</v>
      </c>
      <c r="D28" s="59">
        <v>470727193</v>
      </c>
      <c r="E28" s="60">
        <v>470727193</v>
      </c>
      <c r="F28" s="60">
        <v>60786764</v>
      </c>
      <c r="G28" s="60">
        <v>27433861</v>
      </c>
      <c r="H28" s="60">
        <v>30124440</v>
      </c>
      <c r="I28" s="60">
        <v>118345065</v>
      </c>
      <c r="J28" s="60">
        <v>26964506</v>
      </c>
      <c r="K28" s="60">
        <v>37583192</v>
      </c>
      <c r="L28" s="60">
        <v>50941027</v>
      </c>
      <c r="M28" s="60">
        <v>115488725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233833790</v>
      </c>
      <c r="W28" s="60">
        <v>235363597</v>
      </c>
      <c r="X28" s="60">
        <v>-1529807</v>
      </c>
      <c r="Y28" s="61">
        <v>-0.65</v>
      </c>
      <c r="Z28" s="62">
        <v>470727193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471627</v>
      </c>
      <c r="H29" s="60">
        <v>0</v>
      </c>
      <c r="I29" s="60">
        <v>471627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471627</v>
      </c>
      <c r="W29" s="60"/>
      <c r="X29" s="60">
        <v>471627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19169757</v>
      </c>
      <c r="C31" s="19">
        <v>0</v>
      </c>
      <c r="D31" s="59">
        <v>42312620</v>
      </c>
      <c r="E31" s="60">
        <v>42312620</v>
      </c>
      <c r="F31" s="60">
        <v>0</v>
      </c>
      <c r="G31" s="60">
        <v>419721</v>
      </c>
      <c r="H31" s="60">
        <v>2732597</v>
      </c>
      <c r="I31" s="60">
        <v>3152318</v>
      </c>
      <c r="J31" s="60">
        <v>4613083</v>
      </c>
      <c r="K31" s="60">
        <v>4251600</v>
      </c>
      <c r="L31" s="60">
        <v>3875216</v>
      </c>
      <c r="M31" s="60">
        <v>12739899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15892217</v>
      </c>
      <c r="W31" s="60">
        <v>21156310</v>
      </c>
      <c r="X31" s="60">
        <v>-5264093</v>
      </c>
      <c r="Y31" s="61">
        <v>-24.88</v>
      </c>
      <c r="Z31" s="62">
        <v>42312620</v>
      </c>
    </row>
    <row r="32" spans="1:26" ht="13.5">
      <c r="A32" s="70" t="s">
        <v>54</v>
      </c>
      <c r="B32" s="22">
        <f>SUM(B28:B31)</f>
        <v>477270437</v>
      </c>
      <c r="C32" s="22">
        <f>SUM(C28:C31)</f>
        <v>0</v>
      </c>
      <c r="D32" s="99">
        <f aca="true" t="shared" si="5" ref="D32:Z32">SUM(D28:D31)</f>
        <v>513039813</v>
      </c>
      <c r="E32" s="100">
        <f t="shared" si="5"/>
        <v>513039813</v>
      </c>
      <c r="F32" s="100">
        <f t="shared" si="5"/>
        <v>60786764</v>
      </c>
      <c r="G32" s="100">
        <f t="shared" si="5"/>
        <v>28325209</v>
      </c>
      <c r="H32" s="100">
        <f t="shared" si="5"/>
        <v>32857037</v>
      </c>
      <c r="I32" s="100">
        <f t="shared" si="5"/>
        <v>121969010</v>
      </c>
      <c r="J32" s="100">
        <f t="shared" si="5"/>
        <v>31577589</v>
      </c>
      <c r="K32" s="100">
        <f t="shared" si="5"/>
        <v>41834792</v>
      </c>
      <c r="L32" s="100">
        <f t="shared" si="5"/>
        <v>54816243</v>
      </c>
      <c r="M32" s="100">
        <f t="shared" si="5"/>
        <v>128228624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250197634</v>
      </c>
      <c r="W32" s="100">
        <f t="shared" si="5"/>
        <v>256519907</v>
      </c>
      <c r="X32" s="100">
        <f t="shared" si="5"/>
        <v>-6322273</v>
      </c>
      <c r="Y32" s="101">
        <f>+IF(W32&lt;&gt;0,(X32/W32)*100,0)</f>
        <v>-2.4646325012116894</v>
      </c>
      <c r="Z32" s="102">
        <f t="shared" si="5"/>
        <v>513039813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634881839</v>
      </c>
      <c r="C35" s="19">
        <v>0</v>
      </c>
      <c r="D35" s="59">
        <v>1715336558</v>
      </c>
      <c r="E35" s="60">
        <v>1715336558</v>
      </c>
      <c r="F35" s="60">
        <v>796729199</v>
      </c>
      <c r="G35" s="60">
        <v>796729199</v>
      </c>
      <c r="H35" s="60">
        <v>609001835</v>
      </c>
      <c r="I35" s="60">
        <v>609001835</v>
      </c>
      <c r="J35" s="60">
        <v>498143548</v>
      </c>
      <c r="K35" s="60">
        <v>749379534</v>
      </c>
      <c r="L35" s="60">
        <v>836123482</v>
      </c>
      <c r="M35" s="60">
        <v>836123482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836123482</v>
      </c>
      <c r="W35" s="60">
        <v>857668279</v>
      </c>
      <c r="X35" s="60">
        <v>-21544797</v>
      </c>
      <c r="Y35" s="61">
        <v>-2.51</v>
      </c>
      <c r="Z35" s="62">
        <v>1715336558</v>
      </c>
    </row>
    <row r="36" spans="1:26" ht="13.5">
      <c r="A36" s="58" t="s">
        <v>57</v>
      </c>
      <c r="B36" s="19">
        <v>3689035228</v>
      </c>
      <c r="C36" s="19">
        <v>0</v>
      </c>
      <c r="D36" s="59">
        <v>2434332232</v>
      </c>
      <c r="E36" s="60">
        <v>2434332232</v>
      </c>
      <c r="F36" s="60">
        <v>3689033400</v>
      </c>
      <c r="G36" s="60">
        <v>3689033400</v>
      </c>
      <c r="H36" s="60">
        <v>3683699137</v>
      </c>
      <c r="I36" s="60">
        <v>3683699137</v>
      </c>
      <c r="J36" s="60">
        <v>3688343124</v>
      </c>
      <c r="K36" s="60">
        <v>3692511352</v>
      </c>
      <c r="L36" s="60">
        <v>3691696335</v>
      </c>
      <c r="M36" s="60">
        <v>3691696335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3691696335</v>
      </c>
      <c r="W36" s="60">
        <v>1217166116</v>
      </c>
      <c r="X36" s="60">
        <v>2474530219</v>
      </c>
      <c r="Y36" s="61">
        <v>203.3</v>
      </c>
      <c r="Z36" s="62">
        <v>2434332232</v>
      </c>
    </row>
    <row r="37" spans="1:26" ht="13.5">
      <c r="A37" s="58" t="s">
        <v>58</v>
      </c>
      <c r="B37" s="19">
        <v>252454547</v>
      </c>
      <c r="C37" s="19">
        <v>0</v>
      </c>
      <c r="D37" s="59">
        <v>334262252</v>
      </c>
      <c r="E37" s="60">
        <v>334262252</v>
      </c>
      <c r="F37" s="60">
        <v>226254768</v>
      </c>
      <c r="G37" s="60">
        <v>226254768</v>
      </c>
      <c r="H37" s="60">
        <v>156990059</v>
      </c>
      <c r="I37" s="60">
        <v>156990059</v>
      </c>
      <c r="J37" s="60">
        <v>143211297</v>
      </c>
      <c r="K37" s="60">
        <v>238478785</v>
      </c>
      <c r="L37" s="60">
        <v>234825231</v>
      </c>
      <c r="M37" s="60">
        <v>234825231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234825231</v>
      </c>
      <c r="W37" s="60">
        <v>167131126</v>
      </c>
      <c r="X37" s="60">
        <v>67694105</v>
      </c>
      <c r="Y37" s="61">
        <v>40.5</v>
      </c>
      <c r="Z37" s="62">
        <v>334262252</v>
      </c>
    </row>
    <row r="38" spans="1:26" ht="13.5">
      <c r="A38" s="58" t="s">
        <v>59</v>
      </c>
      <c r="B38" s="19">
        <v>188117921</v>
      </c>
      <c r="C38" s="19">
        <v>0</v>
      </c>
      <c r="D38" s="59">
        <v>221437365</v>
      </c>
      <c r="E38" s="60">
        <v>221437365</v>
      </c>
      <c r="F38" s="60">
        <v>188065736</v>
      </c>
      <c r="G38" s="60">
        <v>188065736</v>
      </c>
      <c r="H38" s="60">
        <v>196274120</v>
      </c>
      <c r="I38" s="60">
        <v>196274120</v>
      </c>
      <c r="J38" s="60">
        <v>195236335</v>
      </c>
      <c r="K38" s="60">
        <v>196739802</v>
      </c>
      <c r="L38" s="60">
        <v>483775988</v>
      </c>
      <c r="M38" s="60">
        <v>483775988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483775988</v>
      </c>
      <c r="W38" s="60">
        <v>110718683</v>
      </c>
      <c r="X38" s="60">
        <v>373057305</v>
      </c>
      <c r="Y38" s="61">
        <v>336.94</v>
      </c>
      <c r="Z38" s="62">
        <v>221437365</v>
      </c>
    </row>
    <row r="39" spans="1:26" ht="13.5">
      <c r="A39" s="58" t="s">
        <v>60</v>
      </c>
      <c r="B39" s="19">
        <v>3883344599</v>
      </c>
      <c r="C39" s="19">
        <v>0</v>
      </c>
      <c r="D39" s="59">
        <v>3593969173</v>
      </c>
      <c r="E39" s="60">
        <v>3593969173</v>
      </c>
      <c r="F39" s="60">
        <v>4071442095</v>
      </c>
      <c r="G39" s="60">
        <v>4071442095</v>
      </c>
      <c r="H39" s="60">
        <v>3939436793</v>
      </c>
      <c r="I39" s="60">
        <v>3939436793</v>
      </c>
      <c r="J39" s="60">
        <v>3848039040</v>
      </c>
      <c r="K39" s="60">
        <v>4006672299</v>
      </c>
      <c r="L39" s="60">
        <v>3809218598</v>
      </c>
      <c r="M39" s="60">
        <v>3809218598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3809218598</v>
      </c>
      <c r="W39" s="60">
        <v>1796984587</v>
      </c>
      <c r="X39" s="60">
        <v>2012234011</v>
      </c>
      <c r="Y39" s="61">
        <v>111.98</v>
      </c>
      <c r="Z39" s="62">
        <v>3593969173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315933838</v>
      </c>
      <c r="C42" s="19">
        <v>0</v>
      </c>
      <c r="D42" s="59">
        <v>785576091</v>
      </c>
      <c r="E42" s="60">
        <v>785576091</v>
      </c>
      <c r="F42" s="60">
        <v>138492435</v>
      </c>
      <c r="G42" s="60">
        <v>-172409984</v>
      </c>
      <c r="H42" s="60">
        <v>-112950481</v>
      </c>
      <c r="I42" s="60">
        <v>-146868030</v>
      </c>
      <c r="J42" s="60">
        <v>-90860154</v>
      </c>
      <c r="K42" s="60">
        <v>286471837</v>
      </c>
      <c r="L42" s="60">
        <v>-142624770</v>
      </c>
      <c r="M42" s="60">
        <v>52986913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-93881117</v>
      </c>
      <c r="W42" s="60">
        <v>455634528</v>
      </c>
      <c r="X42" s="60">
        <v>-549515645</v>
      </c>
      <c r="Y42" s="61">
        <v>-120.6</v>
      </c>
      <c r="Z42" s="62">
        <v>785576091</v>
      </c>
    </row>
    <row r="43" spans="1:26" ht="13.5">
      <c r="A43" s="58" t="s">
        <v>63</v>
      </c>
      <c r="B43" s="19">
        <v>-391378107</v>
      </c>
      <c r="C43" s="19">
        <v>0</v>
      </c>
      <c r="D43" s="59">
        <v>-513039812</v>
      </c>
      <c r="E43" s="60">
        <v>-513039812</v>
      </c>
      <c r="F43" s="60">
        <v>-294242686</v>
      </c>
      <c r="G43" s="60">
        <v>0</v>
      </c>
      <c r="H43" s="60">
        <v>127000000</v>
      </c>
      <c r="I43" s="60">
        <v>-167242686</v>
      </c>
      <c r="J43" s="60">
        <v>85000000</v>
      </c>
      <c r="K43" s="60">
        <v>12000000</v>
      </c>
      <c r="L43" s="60">
        <v>-100000000</v>
      </c>
      <c r="M43" s="60">
        <v>-3000000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-170242686</v>
      </c>
      <c r="W43" s="60">
        <v>-235998314</v>
      </c>
      <c r="X43" s="60">
        <v>65755628</v>
      </c>
      <c r="Y43" s="61">
        <v>-27.86</v>
      </c>
      <c r="Z43" s="62">
        <v>-513039812</v>
      </c>
    </row>
    <row r="44" spans="1:26" ht="13.5">
      <c r="A44" s="58" t="s">
        <v>64</v>
      </c>
      <c r="B44" s="19">
        <v>530854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116150039</v>
      </c>
      <c r="C45" s="22">
        <v>0</v>
      </c>
      <c r="D45" s="99">
        <v>635210942</v>
      </c>
      <c r="E45" s="100">
        <v>635210942</v>
      </c>
      <c r="F45" s="100">
        <v>639074350</v>
      </c>
      <c r="G45" s="100">
        <v>466664366</v>
      </c>
      <c r="H45" s="100">
        <v>480713885</v>
      </c>
      <c r="I45" s="100">
        <v>480713885</v>
      </c>
      <c r="J45" s="100">
        <v>474853731</v>
      </c>
      <c r="K45" s="100">
        <v>773325568</v>
      </c>
      <c r="L45" s="100">
        <v>530700798</v>
      </c>
      <c r="M45" s="100">
        <v>530700798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530700798</v>
      </c>
      <c r="W45" s="100">
        <v>582310877</v>
      </c>
      <c r="X45" s="100">
        <v>-51610079</v>
      </c>
      <c r="Y45" s="101">
        <v>-8.86</v>
      </c>
      <c r="Z45" s="102">
        <v>635210942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48334024</v>
      </c>
      <c r="C49" s="52">
        <v>0</v>
      </c>
      <c r="D49" s="129">
        <v>19481823</v>
      </c>
      <c r="E49" s="54">
        <v>19943641</v>
      </c>
      <c r="F49" s="54">
        <v>0</v>
      </c>
      <c r="G49" s="54">
        <v>0</v>
      </c>
      <c r="H49" s="54">
        <v>0</v>
      </c>
      <c r="I49" s="54">
        <v>20126562</v>
      </c>
      <c r="J49" s="54">
        <v>0</v>
      </c>
      <c r="K49" s="54">
        <v>0</v>
      </c>
      <c r="L49" s="54">
        <v>0</v>
      </c>
      <c r="M49" s="54">
        <v>20383610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17272504</v>
      </c>
      <c r="W49" s="54">
        <v>93184639</v>
      </c>
      <c r="X49" s="54">
        <v>326032703</v>
      </c>
      <c r="Y49" s="54">
        <v>564759506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-1366482</v>
      </c>
      <c r="C51" s="52">
        <v>0</v>
      </c>
      <c r="D51" s="129">
        <v>-204815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-1571297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32.29898111844348</v>
      </c>
      <c r="C58" s="5">
        <f>IF(C67=0,0,+(C76/C67)*100)</f>
        <v>0</v>
      </c>
      <c r="D58" s="6">
        <f aca="true" t="shared" si="6" ref="D58:Z58">IF(D67=0,0,+(D76/D67)*100)</f>
        <v>100.000001604439</v>
      </c>
      <c r="E58" s="7">
        <f t="shared" si="6"/>
        <v>100.000001604439</v>
      </c>
      <c r="F58" s="7">
        <f t="shared" si="6"/>
        <v>32.71344192479202</v>
      </c>
      <c r="G58" s="7">
        <f t="shared" si="6"/>
        <v>50.437053031849274</v>
      </c>
      <c r="H58" s="7">
        <f t="shared" si="6"/>
        <v>44.087918179948865</v>
      </c>
      <c r="I58" s="7">
        <f t="shared" si="6"/>
        <v>42.09475684431935</v>
      </c>
      <c r="J58" s="7">
        <f t="shared" si="6"/>
        <v>51.473334274049854</v>
      </c>
      <c r="K58" s="7">
        <f t="shared" si="6"/>
        <v>43.10463520700365</v>
      </c>
      <c r="L58" s="7">
        <f t="shared" si="6"/>
        <v>16.985962457711285</v>
      </c>
      <c r="M58" s="7">
        <f t="shared" si="6"/>
        <v>37.024211993283714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39.743855163976875</v>
      </c>
      <c r="W58" s="7">
        <f t="shared" si="6"/>
        <v>100.00118303554476</v>
      </c>
      <c r="X58" s="7">
        <f t="shared" si="6"/>
        <v>0</v>
      </c>
      <c r="Y58" s="7">
        <f t="shared" si="6"/>
        <v>0</v>
      </c>
      <c r="Z58" s="8">
        <f t="shared" si="6"/>
        <v>100.000001604439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37.44029823376118</v>
      </c>
      <c r="C60" s="12">
        <f t="shared" si="7"/>
        <v>0</v>
      </c>
      <c r="D60" s="3">
        <f t="shared" si="7"/>
        <v>100.00000064021341</v>
      </c>
      <c r="E60" s="13">
        <f t="shared" si="7"/>
        <v>100.00000064021341</v>
      </c>
      <c r="F60" s="13">
        <f t="shared" si="7"/>
        <v>37.23684969029107</v>
      </c>
      <c r="G60" s="13">
        <f t="shared" si="7"/>
        <v>57.153506230312445</v>
      </c>
      <c r="H60" s="13">
        <f t="shared" si="7"/>
        <v>49.496509567454055</v>
      </c>
      <c r="I60" s="13">
        <f t="shared" si="7"/>
        <v>47.62387669316544</v>
      </c>
      <c r="J60" s="13">
        <f t="shared" si="7"/>
        <v>59.679486717330164</v>
      </c>
      <c r="K60" s="13">
        <f t="shared" si="7"/>
        <v>49.327439635331906</v>
      </c>
      <c r="L60" s="13">
        <f t="shared" si="7"/>
        <v>19.595369451326068</v>
      </c>
      <c r="M60" s="13">
        <f t="shared" si="7"/>
        <v>42.661820823115626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45.34586662548407</v>
      </c>
      <c r="W60" s="13">
        <f t="shared" si="7"/>
        <v>100.00143435124937</v>
      </c>
      <c r="X60" s="13">
        <f t="shared" si="7"/>
        <v>0</v>
      </c>
      <c r="Y60" s="13">
        <f t="shared" si="7"/>
        <v>0</v>
      </c>
      <c r="Z60" s="14">
        <f t="shared" si="7"/>
        <v>100.00000064021341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53.39403117913839</v>
      </c>
      <c r="C62" s="12">
        <f t="shared" si="7"/>
        <v>0</v>
      </c>
      <c r="D62" s="3">
        <f t="shared" si="7"/>
        <v>99.99999798716259</v>
      </c>
      <c r="E62" s="13">
        <f t="shared" si="7"/>
        <v>99.99999798716259</v>
      </c>
      <c r="F62" s="13">
        <f t="shared" si="7"/>
        <v>54.038599546570644</v>
      </c>
      <c r="G62" s="13">
        <f t="shared" si="7"/>
        <v>87.525505732527</v>
      </c>
      <c r="H62" s="13">
        <f t="shared" si="7"/>
        <v>72.2865947483419</v>
      </c>
      <c r="I62" s="13">
        <f t="shared" si="7"/>
        <v>70.4110579428243</v>
      </c>
      <c r="J62" s="13">
        <f t="shared" si="7"/>
        <v>98.78767304186383</v>
      </c>
      <c r="K62" s="13">
        <f t="shared" si="7"/>
        <v>77.41901008820162</v>
      </c>
      <c r="L62" s="13">
        <f t="shared" si="7"/>
        <v>31.34152136499926</v>
      </c>
      <c r="M62" s="13">
        <f t="shared" si="7"/>
        <v>68.51959482135445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69.58145125434835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99.99999798716259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100.00000366838381</v>
      </c>
      <c r="E63" s="13">
        <f t="shared" si="7"/>
        <v>100.00000366838381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100.00480678618229</v>
      </c>
      <c r="X63" s="13">
        <f t="shared" si="7"/>
        <v>0</v>
      </c>
      <c r="Y63" s="13">
        <f t="shared" si="7"/>
        <v>0</v>
      </c>
      <c r="Z63" s="14">
        <f t="shared" si="7"/>
        <v>100.00000366838381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100.0000431822186</v>
      </c>
      <c r="E65" s="13">
        <f t="shared" si="7"/>
        <v>100.0000431822186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100.0000431822186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100.0000064970229</v>
      </c>
      <c r="E66" s="16">
        <f t="shared" si="7"/>
        <v>100.0000064970229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100.0000064970229</v>
      </c>
    </row>
    <row r="67" spans="1:26" ht="13.5" hidden="1">
      <c r="A67" s="41" t="s">
        <v>285</v>
      </c>
      <c r="B67" s="24">
        <v>232366754</v>
      </c>
      <c r="C67" s="24"/>
      <c r="D67" s="25">
        <v>186981243</v>
      </c>
      <c r="E67" s="26">
        <v>186981243</v>
      </c>
      <c r="F67" s="26">
        <v>26321223</v>
      </c>
      <c r="G67" s="26">
        <v>23483077</v>
      </c>
      <c r="H67" s="26">
        <v>25599984</v>
      </c>
      <c r="I67" s="26">
        <v>75404284</v>
      </c>
      <c r="J67" s="26">
        <v>20906050</v>
      </c>
      <c r="K67" s="26">
        <v>22402020</v>
      </c>
      <c r="L67" s="26">
        <v>21872561</v>
      </c>
      <c r="M67" s="26">
        <v>65180631</v>
      </c>
      <c r="N67" s="26"/>
      <c r="O67" s="26"/>
      <c r="P67" s="26"/>
      <c r="Q67" s="26"/>
      <c r="R67" s="26"/>
      <c r="S67" s="26"/>
      <c r="T67" s="26"/>
      <c r="U67" s="26"/>
      <c r="V67" s="26">
        <v>140584915</v>
      </c>
      <c r="W67" s="26">
        <v>84528314</v>
      </c>
      <c r="X67" s="26"/>
      <c r="Y67" s="25"/>
      <c r="Z67" s="27">
        <v>186981243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200458056</v>
      </c>
      <c r="C69" s="19"/>
      <c r="D69" s="20">
        <v>156197913</v>
      </c>
      <c r="E69" s="21">
        <v>156197913</v>
      </c>
      <c r="F69" s="21">
        <v>23123809</v>
      </c>
      <c r="G69" s="21">
        <v>20723439</v>
      </c>
      <c r="H69" s="21">
        <v>22802618</v>
      </c>
      <c r="I69" s="21">
        <v>66649866</v>
      </c>
      <c r="J69" s="21">
        <v>18031390</v>
      </c>
      <c r="K69" s="21">
        <v>19575938</v>
      </c>
      <c r="L69" s="21">
        <v>18959913</v>
      </c>
      <c r="M69" s="21">
        <v>56567241</v>
      </c>
      <c r="N69" s="21"/>
      <c r="O69" s="21"/>
      <c r="P69" s="21"/>
      <c r="Q69" s="21"/>
      <c r="R69" s="21"/>
      <c r="S69" s="21"/>
      <c r="T69" s="21"/>
      <c r="U69" s="21"/>
      <c r="V69" s="21">
        <v>123217107</v>
      </c>
      <c r="W69" s="21">
        <v>69717930</v>
      </c>
      <c r="X69" s="21"/>
      <c r="Y69" s="20"/>
      <c r="Z69" s="23">
        <v>156197913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140562704</v>
      </c>
      <c r="C71" s="19"/>
      <c r="D71" s="20">
        <v>99362223</v>
      </c>
      <c r="E71" s="21">
        <v>99362223</v>
      </c>
      <c r="F71" s="21">
        <v>15934125</v>
      </c>
      <c r="G71" s="21">
        <v>13532252</v>
      </c>
      <c r="H71" s="21">
        <v>15613545</v>
      </c>
      <c r="I71" s="21">
        <v>45079922</v>
      </c>
      <c r="J71" s="21">
        <v>10893101</v>
      </c>
      <c r="K71" s="21">
        <v>12472788</v>
      </c>
      <c r="L71" s="21">
        <v>11854131</v>
      </c>
      <c r="M71" s="21">
        <v>35220020</v>
      </c>
      <c r="N71" s="21"/>
      <c r="O71" s="21"/>
      <c r="P71" s="21"/>
      <c r="Q71" s="21"/>
      <c r="R71" s="21"/>
      <c r="S71" s="21"/>
      <c r="T71" s="21"/>
      <c r="U71" s="21"/>
      <c r="V71" s="21">
        <v>80299942</v>
      </c>
      <c r="W71" s="21">
        <v>47799853</v>
      </c>
      <c r="X71" s="21"/>
      <c r="Y71" s="20"/>
      <c r="Z71" s="23">
        <v>99362223</v>
      </c>
    </row>
    <row r="72" spans="1:26" ht="13.5" hidden="1">
      <c r="A72" s="39" t="s">
        <v>105</v>
      </c>
      <c r="B72" s="19">
        <v>55938133</v>
      </c>
      <c r="C72" s="19"/>
      <c r="D72" s="20">
        <v>54519922</v>
      </c>
      <c r="E72" s="21">
        <v>54519922</v>
      </c>
      <c r="F72" s="21">
        <v>6853321</v>
      </c>
      <c r="G72" s="21">
        <v>6854700</v>
      </c>
      <c r="H72" s="21">
        <v>6851632</v>
      </c>
      <c r="I72" s="21">
        <v>20559653</v>
      </c>
      <c r="J72" s="21">
        <v>6800498</v>
      </c>
      <c r="K72" s="21">
        <v>6772866</v>
      </c>
      <c r="L72" s="21">
        <v>6773291</v>
      </c>
      <c r="M72" s="21">
        <v>20346655</v>
      </c>
      <c r="N72" s="21"/>
      <c r="O72" s="21"/>
      <c r="P72" s="21"/>
      <c r="Q72" s="21"/>
      <c r="R72" s="21"/>
      <c r="S72" s="21"/>
      <c r="T72" s="21"/>
      <c r="U72" s="21"/>
      <c r="V72" s="21">
        <v>40906308</v>
      </c>
      <c r="W72" s="21">
        <v>20803921</v>
      </c>
      <c r="X72" s="21"/>
      <c r="Y72" s="20"/>
      <c r="Z72" s="23">
        <v>54519922</v>
      </c>
    </row>
    <row r="73" spans="1:26" ht="13.5" hidden="1">
      <c r="A73" s="39" t="s">
        <v>106</v>
      </c>
      <c r="B73" s="19">
        <v>269817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3687402</v>
      </c>
      <c r="C74" s="19"/>
      <c r="D74" s="20">
        <v>2315768</v>
      </c>
      <c r="E74" s="21">
        <v>2315768</v>
      </c>
      <c r="F74" s="21">
        <v>336363</v>
      </c>
      <c r="G74" s="21">
        <v>336487</v>
      </c>
      <c r="H74" s="21">
        <v>337441</v>
      </c>
      <c r="I74" s="21">
        <v>1010291</v>
      </c>
      <c r="J74" s="21">
        <v>337791</v>
      </c>
      <c r="K74" s="21">
        <v>330284</v>
      </c>
      <c r="L74" s="21">
        <v>332491</v>
      </c>
      <c r="M74" s="21">
        <v>1000566</v>
      </c>
      <c r="N74" s="21"/>
      <c r="O74" s="21"/>
      <c r="P74" s="21"/>
      <c r="Q74" s="21"/>
      <c r="R74" s="21"/>
      <c r="S74" s="21"/>
      <c r="T74" s="21"/>
      <c r="U74" s="21"/>
      <c r="V74" s="21">
        <v>2010857</v>
      </c>
      <c r="W74" s="21">
        <v>1114156</v>
      </c>
      <c r="X74" s="21"/>
      <c r="Y74" s="20"/>
      <c r="Z74" s="23">
        <v>2315768</v>
      </c>
    </row>
    <row r="75" spans="1:26" ht="13.5" hidden="1">
      <c r="A75" s="40" t="s">
        <v>110</v>
      </c>
      <c r="B75" s="28">
        <v>31908698</v>
      </c>
      <c r="C75" s="28"/>
      <c r="D75" s="29">
        <v>30783330</v>
      </c>
      <c r="E75" s="30">
        <v>30783330</v>
      </c>
      <c r="F75" s="30">
        <v>3197414</v>
      </c>
      <c r="G75" s="30">
        <v>2759638</v>
      </c>
      <c r="H75" s="30">
        <v>2797366</v>
      </c>
      <c r="I75" s="30">
        <v>8754418</v>
      </c>
      <c r="J75" s="30">
        <v>2874660</v>
      </c>
      <c r="K75" s="30">
        <v>2826082</v>
      </c>
      <c r="L75" s="30">
        <v>2912648</v>
      </c>
      <c r="M75" s="30">
        <v>8613390</v>
      </c>
      <c r="N75" s="30"/>
      <c r="O75" s="30"/>
      <c r="P75" s="30"/>
      <c r="Q75" s="30"/>
      <c r="R75" s="30"/>
      <c r="S75" s="30"/>
      <c r="T75" s="30"/>
      <c r="U75" s="30"/>
      <c r="V75" s="30">
        <v>17367808</v>
      </c>
      <c r="W75" s="30">
        <v>14810384</v>
      </c>
      <c r="X75" s="30"/>
      <c r="Y75" s="29"/>
      <c r="Z75" s="31">
        <v>30783330</v>
      </c>
    </row>
    <row r="76" spans="1:26" ht="13.5" hidden="1">
      <c r="A76" s="42" t="s">
        <v>286</v>
      </c>
      <c r="B76" s="32">
        <v>75052094</v>
      </c>
      <c r="C76" s="32"/>
      <c r="D76" s="33">
        <v>186981246</v>
      </c>
      <c r="E76" s="34">
        <v>186981246</v>
      </c>
      <c r="F76" s="34">
        <v>8610578</v>
      </c>
      <c r="G76" s="34">
        <v>11844172</v>
      </c>
      <c r="H76" s="34">
        <v>11286500</v>
      </c>
      <c r="I76" s="34">
        <v>31741250</v>
      </c>
      <c r="J76" s="34">
        <v>10761041</v>
      </c>
      <c r="K76" s="34">
        <v>9656309</v>
      </c>
      <c r="L76" s="34">
        <v>3715265</v>
      </c>
      <c r="M76" s="34">
        <v>24132615</v>
      </c>
      <c r="N76" s="34"/>
      <c r="O76" s="34"/>
      <c r="P76" s="34"/>
      <c r="Q76" s="34"/>
      <c r="R76" s="34"/>
      <c r="S76" s="34"/>
      <c r="T76" s="34"/>
      <c r="U76" s="34"/>
      <c r="V76" s="34">
        <v>55873865</v>
      </c>
      <c r="W76" s="34">
        <v>84529314</v>
      </c>
      <c r="X76" s="34"/>
      <c r="Y76" s="33"/>
      <c r="Z76" s="35">
        <v>186981246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75052094</v>
      </c>
      <c r="C78" s="19"/>
      <c r="D78" s="20">
        <v>156197914</v>
      </c>
      <c r="E78" s="21">
        <v>156197914</v>
      </c>
      <c r="F78" s="21">
        <v>8610578</v>
      </c>
      <c r="G78" s="21">
        <v>11844172</v>
      </c>
      <c r="H78" s="21">
        <v>11286500</v>
      </c>
      <c r="I78" s="21">
        <v>31741250</v>
      </c>
      <c r="J78" s="21">
        <v>10761041</v>
      </c>
      <c r="K78" s="21">
        <v>9656309</v>
      </c>
      <c r="L78" s="21">
        <v>3715265</v>
      </c>
      <c r="M78" s="21">
        <v>24132615</v>
      </c>
      <c r="N78" s="21"/>
      <c r="O78" s="21"/>
      <c r="P78" s="21"/>
      <c r="Q78" s="21"/>
      <c r="R78" s="21"/>
      <c r="S78" s="21"/>
      <c r="T78" s="21"/>
      <c r="U78" s="21"/>
      <c r="V78" s="21">
        <v>55873865</v>
      </c>
      <c r="W78" s="21">
        <v>69718930</v>
      </c>
      <c r="X78" s="21"/>
      <c r="Y78" s="20"/>
      <c r="Z78" s="23">
        <v>156197914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75052094</v>
      </c>
      <c r="C80" s="19"/>
      <c r="D80" s="20">
        <v>99362221</v>
      </c>
      <c r="E80" s="21">
        <v>99362221</v>
      </c>
      <c r="F80" s="21">
        <v>8610578</v>
      </c>
      <c r="G80" s="21">
        <v>11844172</v>
      </c>
      <c r="H80" s="21">
        <v>11286500</v>
      </c>
      <c r="I80" s="21">
        <v>31741250</v>
      </c>
      <c r="J80" s="21">
        <v>10761041</v>
      </c>
      <c r="K80" s="21">
        <v>9656309</v>
      </c>
      <c r="L80" s="21">
        <v>3715265</v>
      </c>
      <c r="M80" s="21">
        <v>24132615</v>
      </c>
      <c r="N80" s="21"/>
      <c r="O80" s="21"/>
      <c r="P80" s="21"/>
      <c r="Q80" s="21"/>
      <c r="R80" s="21"/>
      <c r="S80" s="21"/>
      <c r="T80" s="21"/>
      <c r="U80" s="21"/>
      <c r="V80" s="21">
        <v>55873865</v>
      </c>
      <c r="W80" s="21">
        <v>47799853</v>
      </c>
      <c r="X80" s="21"/>
      <c r="Y80" s="20"/>
      <c r="Z80" s="23">
        <v>99362221</v>
      </c>
    </row>
    <row r="81" spans="1:26" ht="13.5" hidden="1">
      <c r="A81" s="39" t="s">
        <v>105</v>
      </c>
      <c r="B81" s="19"/>
      <c r="C81" s="19"/>
      <c r="D81" s="20">
        <v>54519924</v>
      </c>
      <c r="E81" s="21">
        <v>54519924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20804921</v>
      </c>
      <c r="X81" s="21"/>
      <c r="Y81" s="20"/>
      <c r="Z81" s="23">
        <v>54519924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2315769</v>
      </c>
      <c r="E83" s="21">
        <v>2315769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1114156</v>
      </c>
      <c r="X83" s="21"/>
      <c r="Y83" s="20"/>
      <c r="Z83" s="23">
        <v>2315769</v>
      </c>
    </row>
    <row r="84" spans="1:26" ht="13.5" hidden="1">
      <c r="A84" s="40" t="s">
        <v>110</v>
      </c>
      <c r="B84" s="28"/>
      <c r="C84" s="28"/>
      <c r="D84" s="29">
        <v>30783332</v>
      </c>
      <c r="E84" s="30">
        <v>30783332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14810384</v>
      </c>
      <c r="X84" s="30"/>
      <c r="Y84" s="29"/>
      <c r="Z84" s="31">
        <v>30783332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1115445971</v>
      </c>
      <c r="D5" s="153">
        <f>SUM(D6:D8)</f>
        <v>0</v>
      </c>
      <c r="E5" s="154">
        <f t="shared" si="0"/>
        <v>1387522724</v>
      </c>
      <c r="F5" s="100">
        <f t="shared" si="0"/>
        <v>1387522724</v>
      </c>
      <c r="G5" s="100">
        <f t="shared" si="0"/>
        <v>228756329</v>
      </c>
      <c r="H5" s="100">
        <f t="shared" si="0"/>
        <v>3340173</v>
      </c>
      <c r="I5" s="100">
        <f t="shared" si="0"/>
        <v>4479957</v>
      </c>
      <c r="J5" s="100">
        <f t="shared" si="0"/>
        <v>236576459</v>
      </c>
      <c r="K5" s="100">
        <f t="shared" si="0"/>
        <v>4799297</v>
      </c>
      <c r="L5" s="100">
        <f t="shared" si="0"/>
        <v>203594318</v>
      </c>
      <c r="M5" s="100">
        <f t="shared" si="0"/>
        <v>1836153</v>
      </c>
      <c r="N5" s="100">
        <f t="shared" si="0"/>
        <v>210229768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446806227</v>
      </c>
      <c r="X5" s="100">
        <f t="shared" si="0"/>
        <v>937072228</v>
      </c>
      <c r="Y5" s="100">
        <f t="shared" si="0"/>
        <v>-490266001</v>
      </c>
      <c r="Z5" s="137">
        <f>+IF(X5&lt;&gt;0,+(Y5/X5)*100,0)</f>
        <v>-52.31891271032312</v>
      </c>
      <c r="AA5" s="153">
        <f>SUM(AA6:AA8)</f>
        <v>1387522724</v>
      </c>
    </row>
    <row r="6" spans="1:27" ht="13.5">
      <c r="A6" s="138" t="s">
        <v>75</v>
      </c>
      <c r="B6" s="136"/>
      <c r="C6" s="155">
        <v>925676122</v>
      </c>
      <c r="D6" s="155"/>
      <c r="E6" s="156">
        <v>1153397307</v>
      </c>
      <c r="F6" s="60">
        <v>1153397307</v>
      </c>
      <c r="G6" s="60">
        <v>175656707</v>
      </c>
      <c r="H6" s="60">
        <v>832223</v>
      </c>
      <c r="I6" s="60">
        <v>1050309</v>
      </c>
      <c r="J6" s="60">
        <v>177539239</v>
      </c>
      <c r="K6" s="60">
        <v>1362664</v>
      </c>
      <c r="L6" s="60">
        <v>149045351</v>
      </c>
      <c r="M6" s="60">
        <v>801770</v>
      </c>
      <c r="N6" s="60">
        <v>151209785</v>
      </c>
      <c r="O6" s="60"/>
      <c r="P6" s="60"/>
      <c r="Q6" s="60"/>
      <c r="R6" s="60"/>
      <c r="S6" s="60"/>
      <c r="T6" s="60"/>
      <c r="U6" s="60"/>
      <c r="V6" s="60"/>
      <c r="W6" s="60">
        <v>328749024</v>
      </c>
      <c r="X6" s="60">
        <v>807526131</v>
      </c>
      <c r="Y6" s="60">
        <v>-478777107</v>
      </c>
      <c r="Z6" s="140">
        <v>-59.29</v>
      </c>
      <c r="AA6" s="155">
        <v>1153397307</v>
      </c>
    </row>
    <row r="7" spans="1:27" ht="13.5">
      <c r="A7" s="138" t="s">
        <v>76</v>
      </c>
      <c r="B7" s="136"/>
      <c r="C7" s="157">
        <v>103993927</v>
      </c>
      <c r="D7" s="157"/>
      <c r="E7" s="158">
        <v>106838155</v>
      </c>
      <c r="F7" s="159">
        <v>106838155</v>
      </c>
      <c r="G7" s="159">
        <v>22038747</v>
      </c>
      <c r="H7" s="159">
        <v>2484505</v>
      </c>
      <c r="I7" s="159">
        <v>3398266</v>
      </c>
      <c r="J7" s="159">
        <v>27921518</v>
      </c>
      <c r="K7" s="159">
        <v>3096986</v>
      </c>
      <c r="L7" s="159">
        <v>28177975</v>
      </c>
      <c r="M7" s="159">
        <v>997789</v>
      </c>
      <c r="N7" s="159">
        <v>32272750</v>
      </c>
      <c r="O7" s="159"/>
      <c r="P7" s="159"/>
      <c r="Q7" s="159"/>
      <c r="R7" s="159"/>
      <c r="S7" s="159"/>
      <c r="T7" s="159"/>
      <c r="U7" s="159"/>
      <c r="V7" s="159"/>
      <c r="W7" s="159">
        <v>60194268</v>
      </c>
      <c r="X7" s="159">
        <v>49974000</v>
      </c>
      <c r="Y7" s="159">
        <v>10220268</v>
      </c>
      <c r="Z7" s="141">
        <v>20.45</v>
      </c>
      <c r="AA7" s="157">
        <v>106838155</v>
      </c>
    </row>
    <row r="8" spans="1:27" ht="13.5">
      <c r="A8" s="138" t="s">
        <v>77</v>
      </c>
      <c r="B8" s="136"/>
      <c r="C8" s="155">
        <v>85775922</v>
      </c>
      <c r="D8" s="155"/>
      <c r="E8" s="156">
        <v>127287262</v>
      </c>
      <c r="F8" s="60">
        <v>127287262</v>
      </c>
      <c r="G8" s="60">
        <v>31060875</v>
      </c>
      <c r="H8" s="60">
        <v>23445</v>
      </c>
      <c r="I8" s="60">
        <v>31382</v>
      </c>
      <c r="J8" s="60">
        <v>31115702</v>
      </c>
      <c r="K8" s="60">
        <v>339647</v>
      </c>
      <c r="L8" s="60">
        <v>26370992</v>
      </c>
      <c r="M8" s="60">
        <v>36594</v>
      </c>
      <c r="N8" s="60">
        <v>26747233</v>
      </c>
      <c r="O8" s="60"/>
      <c r="P8" s="60"/>
      <c r="Q8" s="60"/>
      <c r="R8" s="60"/>
      <c r="S8" s="60"/>
      <c r="T8" s="60"/>
      <c r="U8" s="60"/>
      <c r="V8" s="60"/>
      <c r="W8" s="60">
        <v>57862935</v>
      </c>
      <c r="X8" s="60">
        <v>79572097</v>
      </c>
      <c r="Y8" s="60">
        <v>-21709162</v>
      </c>
      <c r="Z8" s="140">
        <v>-27.28</v>
      </c>
      <c r="AA8" s="155">
        <v>127287262</v>
      </c>
    </row>
    <row r="9" spans="1:27" ht="13.5">
      <c r="A9" s="135" t="s">
        <v>78</v>
      </c>
      <c r="B9" s="136"/>
      <c r="C9" s="153">
        <f aca="true" t="shared" si="1" ref="C9:Y9">SUM(C10:C14)</f>
        <v>73090433</v>
      </c>
      <c r="D9" s="153">
        <f>SUM(D10:D14)</f>
        <v>0</v>
      </c>
      <c r="E9" s="154">
        <f t="shared" si="1"/>
        <v>89819948</v>
      </c>
      <c r="F9" s="100">
        <f t="shared" si="1"/>
        <v>89819948</v>
      </c>
      <c r="G9" s="100">
        <f t="shared" si="1"/>
        <v>27327264</v>
      </c>
      <c r="H9" s="100">
        <f t="shared" si="1"/>
        <v>336487</v>
      </c>
      <c r="I9" s="100">
        <f t="shared" si="1"/>
        <v>337441</v>
      </c>
      <c r="J9" s="100">
        <f t="shared" si="1"/>
        <v>28001192</v>
      </c>
      <c r="K9" s="100">
        <f t="shared" si="1"/>
        <v>477684</v>
      </c>
      <c r="L9" s="100">
        <f t="shared" si="1"/>
        <v>23153033</v>
      </c>
      <c r="M9" s="100">
        <f t="shared" si="1"/>
        <v>336507</v>
      </c>
      <c r="N9" s="100">
        <f t="shared" si="1"/>
        <v>23967224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51968416</v>
      </c>
      <c r="X9" s="100">
        <f t="shared" si="1"/>
        <v>62884315</v>
      </c>
      <c r="Y9" s="100">
        <f t="shared" si="1"/>
        <v>-10915899</v>
      </c>
      <c r="Z9" s="137">
        <f>+IF(X9&lt;&gt;0,+(Y9/X9)*100,0)</f>
        <v>-17.358699065100733</v>
      </c>
      <c r="AA9" s="153">
        <f>SUM(AA10:AA14)</f>
        <v>89819948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3687402</v>
      </c>
      <c r="D12" s="155"/>
      <c r="E12" s="156">
        <v>3467230</v>
      </c>
      <c r="F12" s="60">
        <v>3467230</v>
      </c>
      <c r="G12" s="60">
        <v>336363</v>
      </c>
      <c r="H12" s="60">
        <v>336487</v>
      </c>
      <c r="I12" s="60">
        <v>337441</v>
      </c>
      <c r="J12" s="60">
        <v>1010291</v>
      </c>
      <c r="K12" s="60">
        <v>337791</v>
      </c>
      <c r="L12" s="60">
        <v>330284</v>
      </c>
      <c r="M12" s="60">
        <v>332491</v>
      </c>
      <c r="N12" s="60">
        <v>1000566</v>
      </c>
      <c r="O12" s="60"/>
      <c r="P12" s="60"/>
      <c r="Q12" s="60"/>
      <c r="R12" s="60"/>
      <c r="S12" s="60"/>
      <c r="T12" s="60"/>
      <c r="U12" s="60"/>
      <c r="V12" s="60"/>
      <c r="W12" s="60">
        <v>2010857</v>
      </c>
      <c r="X12" s="60">
        <v>2427495</v>
      </c>
      <c r="Y12" s="60">
        <v>-416638</v>
      </c>
      <c r="Z12" s="140">
        <v>-17.16</v>
      </c>
      <c r="AA12" s="155">
        <v>3467230</v>
      </c>
    </row>
    <row r="13" spans="1:27" ht="13.5">
      <c r="A13" s="138" t="s">
        <v>82</v>
      </c>
      <c r="B13" s="136"/>
      <c r="C13" s="155">
        <v>570</v>
      </c>
      <c r="D13" s="155"/>
      <c r="E13" s="156">
        <v>2381403</v>
      </c>
      <c r="F13" s="60">
        <v>2381403</v>
      </c>
      <c r="G13" s="60">
        <v>43</v>
      </c>
      <c r="H13" s="60"/>
      <c r="I13" s="60"/>
      <c r="J13" s="60">
        <v>43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43</v>
      </c>
      <c r="X13" s="60">
        <v>1666414</v>
      </c>
      <c r="Y13" s="60">
        <v>-1666371</v>
      </c>
      <c r="Z13" s="140">
        <v>-100</v>
      </c>
      <c r="AA13" s="155">
        <v>2381403</v>
      </c>
    </row>
    <row r="14" spans="1:27" ht="13.5">
      <c r="A14" s="138" t="s">
        <v>83</v>
      </c>
      <c r="B14" s="136"/>
      <c r="C14" s="157">
        <v>69402461</v>
      </c>
      <c r="D14" s="157"/>
      <c r="E14" s="158">
        <v>83971315</v>
      </c>
      <c r="F14" s="159">
        <v>83971315</v>
      </c>
      <c r="G14" s="159">
        <v>26990858</v>
      </c>
      <c r="H14" s="159"/>
      <c r="I14" s="159"/>
      <c r="J14" s="159">
        <v>26990858</v>
      </c>
      <c r="K14" s="159">
        <v>139893</v>
      </c>
      <c r="L14" s="159">
        <v>22822749</v>
      </c>
      <c r="M14" s="159">
        <v>4016</v>
      </c>
      <c r="N14" s="159">
        <v>22966658</v>
      </c>
      <c r="O14" s="159"/>
      <c r="P14" s="159"/>
      <c r="Q14" s="159"/>
      <c r="R14" s="159"/>
      <c r="S14" s="159"/>
      <c r="T14" s="159"/>
      <c r="U14" s="159"/>
      <c r="V14" s="159"/>
      <c r="W14" s="159">
        <v>49957516</v>
      </c>
      <c r="X14" s="159">
        <v>58790406</v>
      </c>
      <c r="Y14" s="159">
        <v>-8832890</v>
      </c>
      <c r="Z14" s="141">
        <v>-15.02</v>
      </c>
      <c r="AA14" s="157">
        <v>83971315</v>
      </c>
    </row>
    <row r="15" spans="1:27" ht="13.5">
      <c r="A15" s="135" t="s">
        <v>84</v>
      </c>
      <c r="B15" s="142"/>
      <c r="C15" s="153">
        <f aca="true" t="shared" si="2" ref="C15:Y15">SUM(C16:C18)</f>
        <v>24223798</v>
      </c>
      <c r="D15" s="153">
        <f>SUM(D16:D18)</f>
        <v>0</v>
      </c>
      <c r="E15" s="154">
        <f t="shared" si="2"/>
        <v>4741674</v>
      </c>
      <c r="F15" s="100">
        <f t="shared" si="2"/>
        <v>4741674</v>
      </c>
      <c r="G15" s="100">
        <f t="shared" si="2"/>
        <v>300</v>
      </c>
      <c r="H15" s="100">
        <f t="shared" si="2"/>
        <v>300</v>
      </c>
      <c r="I15" s="100">
        <f t="shared" si="2"/>
        <v>300</v>
      </c>
      <c r="J15" s="100">
        <f t="shared" si="2"/>
        <v>900</v>
      </c>
      <c r="K15" s="100">
        <f t="shared" si="2"/>
        <v>0</v>
      </c>
      <c r="L15" s="100">
        <f t="shared" si="2"/>
        <v>300</v>
      </c>
      <c r="M15" s="100">
        <f t="shared" si="2"/>
        <v>300</v>
      </c>
      <c r="N15" s="100">
        <f t="shared" si="2"/>
        <v>600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1500</v>
      </c>
      <c r="X15" s="100">
        <f t="shared" si="2"/>
        <v>3320029</v>
      </c>
      <c r="Y15" s="100">
        <f t="shared" si="2"/>
        <v>-3318529</v>
      </c>
      <c r="Z15" s="137">
        <f>+IF(X15&lt;&gt;0,+(Y15/X15)*100,0)</f>
        <v>-99.95481967175589</v>
      </c>
      <c r="AA15" s="153">
        <f>SUM(AA16:AA18)</f>
        <v>4741674</v>
      </c>
    </row>
    <row r="16" spans="1:27" ht="13.5">
      <c r="A16" s="138" t="s">
        <v>85</v>
      </c>
      <c r="B16" s="136"/>
      <c r="C16" s="155">
        <v>24223798</v>
      </c>
      <c r="D16" s="155"/>
      <c r="E16" s="156">
        <v>4741674</v>
      </c>
      <c r="F16" s="60">
        <v>4741674</v>
      </c>
      <c r="G16" s="60">
        <v>300</v>
      </c>
      <c r="H16" s="60">
        <v>300</v>
      </c>
      <c r="I16" s="60">
        <v>300</v>
      </c>
      <c r="J16" s="60">
        <v>900</v>
      </c>
      <c r="K16" s="60"/>
      <c r="L16" s="60">
        <v>300</v>
      </c>
      <c r="M16" s="60">
        <v>300</v>
      </c>
      <c r="N16" s="60">
        <v>600</v>
      </c>
      <c r="O16" s="60"/>
      <c r="P16" s="60"/>
      <c r="Q16" s="60"/>
      <c r="R16" s="60"/>
      <c r="S16" s="60"/>
      <c r="T16" s="60"/>
      <c r="U16" s="60"/>
      <c r="V16" s="60"/>
      <c r="W16" s="60">
        <v>1500</v>
      </c>
      <c r="X16" s="60">
        <v>3320029</v>
      </c>
      <c r="Y16" s="60">
        <v>-3318529</v>
      </c>
      <c r="Z16" s="140">
        <v>-99.95</v>
      </c>
      <c r="AA16" s="155">
        <v>4741674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239351068</v>
      </c>
      <c r="D19" s="153">
        <f>SUM(D20:D23)</f>
        <v>0</v>
      </c>
      <c r="E19" s="154">
        <f t="shared" si="3"/>
        <v>388642454</v>
      </c>
      <c r="F19" s="100">
        <f t="shared" si="3"/>
        <v>388642454</v>
      </c>
      <c r="G19" s="100">
        <f t="shared" si="3"/>
        <v>26178591</v>
      </c>
      <c r="H19" s="100">
        <f t="shared" si="3"/>
        <v>24037096</v>
      </c>
      <c r="I19" s="100">
        <f t="shared" si="3"/>
        <v>25569716</v>
      </c>
      <c r="J19" s="100">
        <f t="shared" si="3"/>
        <v>75785403</v>
      </c>
      <c r="K19" s="100">
        <f t="shared" si="3"/>
        <v>20139030</v>
      </c>
      <c r="L19" s="100">
        <f t="shared" si="3"/>
        <v>22246779</v>
      </c>
      <c r="M19" s="100">
        <f t="shared" si="3"/>
        <v>21669364</v>
      </c>
      <c r="N19" s="100">
        <f t="shared" si="3"/>
        <v>64055173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139840576</v>
      </c>
      <c r="X19" s="100">
        <f t="shared" si="3"/>
        <v>181791240</v>
      </c>
      <c r="Y19" s="100">
        <f t="shared" si="3"/>
        <v>-41950664</v>
      </c>
      <c r="Z19" s="137">
        <f>+IF(X19&lt;&gt;0,+(Y19/X19)*100,0)</f>
        <v>-23.07628464385853</v>
      </c>
      <c r="AA19" s="153">
        <f>SUM(AA20:AA23)</f>
        <v>388642454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181188740</v>
      </c>
      <c r="D21" s="155"/>
      <c r="E21" s="156">
        <v>291067529</v>
      </c>
      <c r="F21" s="60">
        <v>291067529</v>
      </c>
      <c r="G21" s="60">
        <v>19166286</v>
      </c>
      <c r="H21" s="60">
        <v>17012190</v>
      </c>
      <c r="I21" s="60">
        <v>18578469</v>
      </c>
      <c r="J21" s="60">
        <v>54756945</v>
      </c>
      <c r="K21" s="60">
        <v>13083939</v>
      </c>
      <c r="L21" s="60">
        <v>15334346</v>
      </c>
      <c r="M21" s="60">
        <v>14781123</v>
      </c>
      <c r="N21" s="60">
        <v>43199408</v>
      </c>
      <c r="O21" s="60"/>
      <c r="P21" s="60"/>
      <c r="Q21" s="60"/>
      <c r="R21" s="60"/>
      <c r="S21" s="60"/>
      <c r="T21" s="60"/>
      <c r="U21" s="60"/>
      <c r="V21" s="60"/>
      <c r="W21" s="60">
        <v>97956353</v>
      </c>
      <c r="X21" s="60">
        <v>136149896</v>
      </c>
      <c r="Y21" s="60">
        <v>-38193543</v>
      </c>
      <c r="Z21" s="140">
        <v>-28.05</v>
      </c>
      <c r="AA21" s="155">
        <v>291067529</v>
      </c>
    </row>
    <row r="22" spans="1:27" ht="13.5">
      <c r="A22" s="138" t="s">
        <v>91</v>
      </c>
      <c r="B22" s="136"/>
      <c r="C22" s="157">
        <v>57352878</v>
      </c>
      <c r="D22" s="157"/>
      <c r="E22" s="158">
        <v>97574925</v>
      </c>
      <c r="F22" s="159">
        <v>97574925</v>
      </c>
      <c r="G22" s="159">
        <v>6940804</v>
      </c>
      <c r="H22" s="159">
        <v>6953405</v>
      </c>
      <c r="I22" s="159">
        <v>6919746</v>
      </c>
      <c r="J22" s="159">
        <v>20813955</v>
      </c>
      <c r="K22" s="159">
        <v>6983590</v>
      </c>
      <c r="L22" s="159">
        <v>6840932</v>
      </c>
      <c r="M22" s="159">
        <v>6816740</v>
      </c>
      <c r="N22" s="159">
        <v>20641262</v>
      </c>
      <c r="O22" s="159"/>
      <c r="P22" s="159"/>
      <c r="Q22" s="159"/>
      <c r="R22" s="159"/>
      <c r="S22" s="159"/>
      <c r="T22" s="159"/>
      <c r="U22" s="159"/>
      <c r="V22" s="159"/>
      <c r="W22" s="159">
        <v>41455217</v>
      </c>
      <c r="X22" s="159">
        <v>45279324</v>
      </c>
      <c r="Y22" s="159">
        <v>-3824107</v>
      </c>
      <c r="Z22" s="141">
        <v>-8.45</v>
      </c>
      <c r="AA22" s="157">
        <v>97574925</v>
      </c>
    </row>
    <row r="23" spans="1:27" ht="13.5">
      <c r="A23" s="138" t="s">
        <v>92</v>
      </c>
      <c r="B23" s="136"/>
      <c r="C23" s="155">
        <v>809450</v>
      </c>
      <c r="D23" s="155"/>
      <c r="E23" s="156"/>
      <c r="F23" s="60"/>
      <c r="G23" s="60">
        <v>71501</v>
      </c>
      <c r="H23" s="60">
        <v>71501</v>
      </c>
      <c r="I23" s="60">
        <v>71501</v>
      </c>
      <c r="J23" s="60">
        <v>214503</v>
      </c>
      <c r="K23" s="60">
        <v>71501</v>
      </c>
      <c r="L23" s="60">
        <v>71501</v>
      </c>
      <c r="M23" s="60">
        <v>71501</v>
      </c>
      <c r="N23" s="60">
        <v>214503</v>
      </c>
      <c r="O23" s="60"/>
      <c r="P23" s="60"/>
      <c r="Q23" s="60"/>
      <c r="R23" s="60"/>
      <c r="S23" s="60"/>
      <c r="T23" s="60"/>
      <c r="U23" s="60"/>
      <c r="V23" s="60"/>
      <c r="W23" s="60">
        <v>429006</v>
      </c>
      <c r="X23" s="60">
        <v>362020</v>
      </c>
      <c r="Y23" s="60">
        <v>66986</v>
      </c>
      <c r="Z23" s="140">
        <v>18.5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1452111270</v>
      </c>
      <c r="D25" s="168">
        <f>+D5+D9+D15+D19+D24</f>
        <v>0</v>
      </c>
      <c r="E25" s="169">
        <f t="shared" si="4"/>
        <v>1870726800</v>
      </c>
      <c r="F25" s="73">
        <f t="shared" si="4"/>
        <v>1870726800</v>
      </c>
      <c r="G25" s="73">
        <f t="shared" si="4"/>
        <v>282262484</v>
      </c>
      <c r="H25" s="73">
        <f t="shared" si="4"/>
        <v>27714056</v>
      </c>
      <c r="I25" s="73">
        <f t="shared" si="4"/>
        <v>30387414</v>
      </c>
      <c r="J25" s="73">
        <f t="shared" si="4"/>
        <v>340363954</v>
      </c>
      <c r="K25" s="73">
        <f t="shared" si="4"/>
        <v>25416011</v>
      </c>
      <c r="L25" s="73">
        <f t="shared" si="4"/>
        <v>248994430</v>
      </c>
      <c r="M25" s="73">
        <f t="shared" si="4"/>
        <v>23842324</v>
      </c>
      <c r="N25" s="73">
        <f t="shared" si="4"/>
        <v>298252765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638616719</v>
      </c>
      <c r="X25" s="73">
        <f t="shared" si="4"/>
        <v>1185067812</v>
      </c>
      <c r="Y25" s="73">
        <f t="shared" si="4"/>
        <v>-546451093</v>
      </c>
      <c r="Z25" s="170">
        <f>+IF(X25&lt;&gt;0,+(Y25/X25)*100,0)</f>
        <v>-46.1113775487474</v>
      </c>
      <c r="AA25" s="168">
        <f>+AA5+AA9+AA15+AA19+AA24</f>
        <v>1870726800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445236907</v>
      </c>
      <c r="D28" s="153">
        <f>SUM(D29:D31)</f>
        <v>0</v>
      </c>
      <c r="E28" s="154">
        <f t="shared" si="5"/>
        <v>529028374</v>
      </c>
      <c r="F28" s="100">
        <f t="shared" si="5"/>
        <v>529028374</v>
      </c>
      <c r="G28" s="100">
        <f t="shared" si="5"/>
        <v>33865558</v>
      </c>
      <c r="H28" s="100">
        <f t="shared" si="5"/>
        <v>28554326</v>
      </c>
      <c r="I28" s="100">
        <f t="shared" si="5"/>
        <v>52840529</v>
      </c>
      <c r="J28" s="100">
        <f t="shared" si="5"/>
        <v>115260413</v>
      </c>
      <c r="K28" s="100">
        <f t="shared" si="5"/>
        <v>41324692</v>
      </c>
      <c r="L28" s="100">
        <f t="shared" si="5"/>
        <v>42046519</v>
      </c>
      <c r="M28" s="100">
        <f t="shared" si="5"/>
        <v>47624680</v>
      </c>
      <c r="N28" s="100">
        <f t="shared" si="5"/>
        <v>130995891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246256304</v>
      </c>
      <c r="X28" s="100">
        <f t="shared" si="5"/>
        <v>330256186</v>
      </c>
      <c r="Y28" s="100">
        <f t="shared" si="5"/>
        <v>-83999882</v>
      </c>
      <c r="Z28" s="137">
        <f>+IF(X28&lt;&gt;0,+(Y28/X28)*100,0)</f>
        <v>-25.434764150034724</v>
      </c>
      <c r="AA28" s="153">
        <f>SUM(AA29:AA31)</f>
        <v>529028374</v>
      </c>
    </row>
    <row r="29" spans="1:27" ht="13.5">
      <c r="A29" s="138" t="s">
        <v>75</v>
      </c>
      <c r="B29" s="136"/>
      <c r="C29" s="155">
        <v>209349383</v>
      </c>
      <c r="D29" s="155"/>
      <c r="E29" s="156">
        <v>247368384</v>
      </c>
      <c r="F29" s="60">
        <v>247368384</v>
      </c>
      <c r="G29" s="60">
        <v>18792942</v>
      </c>
      <c r="H29" s="60">
        <v>11518079</v>
      </c>
      <c r="I29" s="60">
        <v>21247142</v>
      </c>
      <c r="J29" s="60">
        <v>51558163</v>
      </c>
      <c r="K29" s="60">
        <v>21865009</v>
      </c>
      <c r="L29" s="60">
        <v>20082569</v>
      </c>
      <c r="M29" s="60">
        <v>23982230</v>
      </c>
      <c r="N29" s="60">
        <v>65929808</v>
      </c>
      <c r="O29" s="60"/>
      <c r="P29" s="60"/>
      <c r="Q29" s="60"/>
      <c r="R29" s="60"/>
      <c r="S29" s="60"/>
      <c r="T29" s="60"/>
      <c r="U29" s="60"/>
      <c r="V29" s="60"/>
      <c r="W29" s="60">
        <v>117487971</v>
      </c>
      <c r="X29" s="60">
        <v>173188757</v>
      </c>
      <c r="Y29" s="60">
        <v>-55700786</v>
      </c>
      <c r="Z29" s="140">
        <v>-32.16</v>
      </c>
      <c r="AA29" s="155">
        <v>247368384</v>
      </c>
    </row>
    <row r="30" spans="1:27" ht="13.5">
      <c r="A30" s="138" t="s">
        <v>76</v>
      </c>
      <c r="B30" s="136"/>
      <c r="C30" s="157">
        <v>115882450</v>
      </c>
      <c r="D30" s="157"/>
      <c r="E30" s="158">
        <v>120786247</v>
      </c>
      <c r="F30" s="159">
        <v>120786247</v>
      </c>
      <c r="G30" s="159">
        <v>7518947</v>
      </c>
      <c r="H30" s="159">
        <v>8222508</v>
      </c>
      <c r="I30" s="159">
        <v>10146772</v>
      </c>
      <c r="J30" s="159">
        <v>25888227</v>
      </c>
      <c r="K30" s="159">
        <v>10373607</v>
      </c>
      <c r="L30" s="159">
        <v>9719713</v>
      </c>
      <c r="M30" s="159">
        <v>9964827</v>
      </c>
      <c r="N30" s="159">
        <v>30058147</v>
      </c>
      <c r="O30" s="159"/>
      <c r="P30" s="159"/>
      <c r="Q30" s="159"/>
      <c r="R30" s="159"/>
      <c r="S30" s="159"/>
      <c r="T30" s="159"/>
      <c r="U30" s="159"/>
      <c r="V30" s="159"/>
      <c r="W30" s="159">
        <v>55946374</v>
      </c>
      <c r="X30" s="159">
        <v>56498886</v>
      </c>
      <c r="Y30" s="159">
        <v>-552512</v>
      </c>
      <c r="Z30" s="141">
        <v>-0.98</v>
      </c>
      <c r="AA30" s="157">
        <v>120786247</v>
      </c>
    </row>
    <row r="31" spans="1:27" ht="13.5">
      <c r="A31" s="138" t="s">
        <v>77</v>
      </c>
      <c r="B31" s="136"/>
      <c r="C31" s="155">
        <v>120005074</v>
      </c>
      <c r="D31" s="155"/>
      <c r="E31" s="156">
        <v>160873743</v>
      </c>
      <c r="F31" s="60">
        <v>160873743</v>
      </c>
      <c r="G31" s="60">
        <v>7553669</v>
      </c>
      <c r="H31" s="60">
        <v>8813739</v>
      </c>
      <c r="I31" s="60">
        <v>21446615</v>
      </c>
      <c r="J31" s="60">
        <v>37814023</v>
      </c>
      <c r="K31" s="60">
        <v>9086076</v>
      </c>
      <c r="L31" s="60">
        <v>12244237</v>
      </c>
      <c r="M31" s="60">
        <v>13677623</v>
      </c>
      <c r="N31" s="60">
        <v>35007936</v>
      </c>
      <c r="O31" s="60"/>
      <c r="P31" s="60"/>
      <c r="Q31" s="60"/>
      <c r="R31" s="60"/>
      <c r="S31" s="60"/>
      <c r="T31" s="60"/>
      <c r="U31" s="60"/>
      <c r="V31" s="60"/>
      <c r="W31" s="60">
        <v>72821959</v>
      </c>
      <c r="X31" s="60">
        <v>100568543</v>
      </c>
      <c r="Y31" s="60">
        <v>-27746584</v>
      </c>
      <c r="Z31" s="140">
        <v>-27.59</v>
      </c>
      <c r="AA31" s="155">
        <v>160873743</v>
      </c>
    </row>
    <row r="32" spans="1:27" ht="13.5">
      <c r="A32" s="135" t="s">
        <v>78</v>
      </c>
      <c r="B32" s="136"/>
      <c r="C32" s="153">
        <f aca="true" t="shared" si="6" ref="C32:Y32">SUM(C33:C37)</f>
        <v>116015668</v>
      </c>
      <c r="D32" s="153">
        <f>SUM(D33:D37)</f>
        <v>0</v>
      </c>
      <c r="E32" s="154">
        <f t="shared" si="6"/>
        <v>96645656</v>
      </c>
      <c r="F32" s="100">
        <f t="shared" si="6"/>
        <v>96645656</v>
      </c>
      <c r="G32" s="100">
        <f t="shared" si="6"/>
        <v>6638775</v>
      </c>
      <c r="H32" s="100">
        <f t="shared" si="6"/>
        <v>7119168</v>
      </c>
      <c r="I32" s="100">
        <f t="shared" si="6"/>
        <v>7893333</v>
      </c>
      <c r="J32" s="100">
        <f t="shared" si="6"/>
        <v>21651276</v>
      </c>
      <c r="K32" s="100">
        <f t="shared" si="6"/>
        <v>8278046</v>
      </c>
      <c r="L32" s="100">
        <f t="shared" si="6"/>
        <v>7193907</v>
      </c>
      <c r="M32" s="100">
        <f t="shared" si="6"/>
        <v>8923990</v>
      </c>
      <c r="N32" s="100">
        <f t="shared" si="6"/>
        <v>24395943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46047219</v>
      </c>
      <c r="X32" s="100">
        <f t="shared" si="6"/>
        <v>67664028</v>
      </c>
      <c r="Y32" s="100">
        <f t="shared" si="6"/>
        <v>-21616809</v>
      </c>
      <c r="Z32" s="137">
        <f>+IF(X32&lt;&gt;0,+(Y32/X32)*100,0)</f>
        <v>-31.947268938822265</v>
      </c>
      <c r="AA32" s="153">
        <f>SUM(AA33:AA37)</f>
        <v>96645656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43588556</v>
      </c>
      <c r="D35" s="155"/>
      <c r="E35" s="156">
        <v>44739225</v>
      </c>
      <c r="F35" s="60">
        <v>44739225</v>
      </c>
      <c r="G35" s="60">
        <v>3368428</v>
      </c>
      <c r="H35" s="60">
        <v>3326225</v>
      </c>
      <c r="I35" s="60">
        <v>3630784</v>
      </c>
      <c r="J35" s="60">
        <v>10325437</v>
      </c>
      <c r="K35" s="60">
        <v>4072149</v>
      </c>
      <c r="L35" s="60">
        <v>3625032</v>
      </c>
      <c r="M35" s="60">
        <v>3514441</v>
      </c>
      <c r="N35" s="60">
        <v>11211622</v>
      </c>
      <c r="O35" s="60"/>
      <c r="P35" s="60"/>
      <c r="Q35" s="60"/>
      <c r="R35" s="60"/>
      <c r="S35" s="60"/>
      <c r="T35" s="60"/>
      <c r="U35" s="60"/>
      <c r="V35" s="60"/>
      <c r="W35" s="60">
        <v>21537059</v>
      </c>
      <c r="X35" s="60">
        <v>31323044</v>
      </c>
      <c r="Y35" s="60">
        <v>-9785985</v>
      </c>
      <c r="Z35" s="140">
        <v>-31.24</v>
      </c>
      <c r="AA35" s="155">
        <v>44739225</v>
      </c>
    </row>
    <row r="36" spans="1:27" ht="13.5">
      <c r="A36" s="138" t="s">
        <v>82</v>
      </c>
      <c r="B36" s="136"/>
      <c r="C36" s="155">
        <v>38503473</v>
      </c>
      <c r="D36" s="155"/>
      <c r="E36" s="156">
        <v>12466184</v>
      </c>
      <c r="F36" s="60">
        <v>12466184</v>
      </c>
      <c r="G36" s="60">
        <v>1065866</v>
      </c>
      <c r="H36" s="60">
        <v>1266873</v>
      </c>
      <c r="I36" s="60">
        <v>1075356</v>
      </c>
      <c r="J36" s="60">
        <v>3408095</v>
      </c>
      <c r="K36" s="60">
        <v>1020513</v>
      </c>
      <c r="L36" s="60">
        <v>870727</v>
      </c>
      <c r="M36" s="60">
        <v>1079610</v>
      </c>
      <c r="N36" s="60">
        <v>2970850</v>
      </c>
      <c r="O36" s="60"/>
      <c r="P36" s="60"/>
      <c r="Q36" s="60"/>
      <c r="R36" s="60"/>
      <c r="S36" s="60"/>
      <c r="T36" s="60"/>
      <c r="U36" s="60"/>
      <c r="V36" s="60"/>
      <c r="W36" s="60">
        <v>6378945</v>
      </c>
      <c r="X36" s="60">
        <v>8727886</v>
      </c>
      <c r="Y36" s="60">
        <v>-2348941</v>
      </c>
      <c r="Z36" s="140">
        <v>-26.91</v>
      </c>
      <c r="AA36" s="155">
        <v>12466184</v>
      </c>
    </row>
    <row r="37" spans="1:27" ht="13.5">
      <c r="A37" s="138" t="s">
        <v>83</v>
      </c>
      <c r="B37" s="136"/>
      <c r="C37" s="157">
        <v>33923639</v>
      </c>
      <c r="D37" s="157"/>
      <c r="E37" s="158">
        <v>39440247</v>
      </c>
      <c r="F37" s="159">
        <v>39440247</v>
      </c>
      <c r="G37" s="159">
        <v>2204481</v>
      </c>
      <c r="H37" s="159">
        <v>2526070</v>
      </c>
      <c r="I37" s="159">
        <v>3187193</v>
      </c>
      <c r="J37" s="159">
        <v>7917744</v>
      </c>
      <c r="K37" s="159">
        <v>3185384</v>
      </c>
      <c r="L37" s="159">
        <v>2698148</v>
      </c>
      <c r="M37" s="159">
        <v>4329939</v>
      </c>
      <c r="N37" s="159">
        <v>10213471</v>
      </c>
      <c r="O37" s="159"/>
      <c r="P37" s="159"/>
      <c r="Q37" s="159"/>
      <c r="R37" s="159"/>
      <c r="S37" s="159"/>
      <c r="T37" s="159"/>
      <c r="U37" s="159"/>
      <c r="V37" s="159"/>
      <c r="W37" s="159">
        <v>18131215</v>
      </c>
      <c r="X37" s="159">
        <v>27613098</v>
      </c>
      <c r="Y37" s="159">
        <v>-9481883</v>
      </c>
      <c r="Z37" s="141">
        <v>-34.34</v>
      </c>
      <c r="AA37" s="157">
        <v>39440247</v>
      </c>
    </row>
    <row r="38" spans="1:27" ht="13.5">
      <c r="A38" s="135" t="s">
        <v>84</v>
      </c>
      <c r="B38" s="142"/>
      <c r="C38" s="153">
        <f aca="true" t="shared" si="7" ref="C38:Y38">SUM(C39:C41)</f>
        <v>70718628</v>
      </c>
      <c r="D38" s="153">
        <f>SUM(D39:D41)</f>
        <v>0</v>
      </c>
      <c r="E38" s="154">
        <f t="shared" si="7"/>
        <v>46928622</v>
      </c>
      <c r="F38" s="100">
        <f t="shared" si="7"/>
        <v>46928622</v>
      </c>
      <c r="G38" s="100">
        <f t="shared" si="7"/>
        <v>18276180</v>
      </c>
      <c r="H38" s="100">
        <f t="shared" si="7"/>
        <v>2052591</v>
      </c>
      <c r="I38" s="100">
        <f t="shared" si="7"/>
        <v>1951316</v>
      </c>
      <c r="J38" s="100">
        <f t="shared" si="7"/>
        <v>22280087</v>
      </c>
      <c r="K38" s="100">
        <f t="shared" si="7"/>
        <v>2095265</v>
      </c>
      <c r="L38" s="100">
        <f t="shared" si="7"/>
        <v>1806265</v>
      </c>
      <c r="M38" s="100">
        <f t="shared" si="7"/>
        <v>2194373</v>
      </c>
      <c r="N38" s="100">
        <f t="shared" si="7"/>
        <v>6095903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28375990</v>
      </c>
      <c r="X38" s="100">
        <f t="shared" si="7"/>
        <v>32855895</v>
      </c>
      <c r="Y38" s="100">
        <f t="shared" si="7"/>
        <v>-4479905</v>
      </c>
      <c r="Z38" s="137">
        <f>+IF(X38&lt;&gt;0,+(Y38/X38)*100,0)</f>
        <v>-13.635011312277449</v>
      </c>
      <c r="AA38" s="153">
        <f>SUM(AA39:AA41)</f>
        <v>46928622</v>
      </c>
    </row>
    <row r="39" spans="1:27" ht="13.5">
      <c r="A39" s="138" t="s">
        <v>85</v>
      </c>
      <c r="B39" s="136"/>
      <c r="C39" s="155">
        <v>70718628</v>
      </c>
      <c r="D39" s="155"/>
      <c r="E39" s="156">
        <v>44950887</v>
      </c>
      <c r="F39" s="60">
        <v>44950887</v>
      </c>
      <c r="G39" s="60">
        <v>18276180</v>
      </c>
      <c r="H39" s="60">
        <v>2052591</v>
      </c>
      <c r="I39" s="60">
        <v>1951316</v>
      </c>
      <c r="J39" s="60">
        <v>22280087</v>
      </c>
      <c r="K39" s="60">
        <v>2095265</v>
      </c>
      <c r="L39" s="60">
        <v>1806265</v>
      </c>
      <c r="M39" s="60">
        <v>2194373</v>
      </c>
      <c r="N39" s="60">
        <v>6095903</v>
      </c>
      <c r="O39" s="60"/>
      <c r="P39" s="60"/>
      <c r="Q39" s="60"/>
      <c r="R39" s="60"/>
      <c r="S39" s="60"/>
      <c r="T39" s="60"/>
      <c r="U39" s="60"/>
      <c r="V39" s="60"/>
      <c r="W39" s="60">
        <v>28375990</v>
      </c>
      <c r="X39" s="60">
        <v>31471234</v>
      </c>
      <c r="Y39" s="60">
        <v>-3095244</v>
      </c>
      <c r="Z39" s="140">
        <v>-9.84</v>
      </c>
      <c r="AA39" s="155">
        <v>44950887</v>
      </c>
    </row>
    <row r="40" spans="1:27" ht="13.5">
      <c r="A40" s="138" t="s">
        <v>86</v>
      </c>
      <c r="B40" s="136"/>
      <c r="C40" s="155"/>
      <c r="D40" s="155"/>
      <c r="E40" s="156">
        <v>1977735</v>
      </c>
      <c r="F40" s="60">
        <v>1977735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1384661</v>
      </c>
      <c r="Y40" s="60">
        <v>-1384661</v>
      </c>
      <c r="Z40" s="140">
        <v>-100</v>
      </c>
      <c r="AA40" s="155">
        <v>1977735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641989550</v>
      </c>
      <c r="D42" s="153">
        <f>SUM(D43:D46)</f>
        <v>0</v>
      </c>
      <c r="E42" s="154">
        <f t="shared" si="8"/>
        <v>685084346</v>
      </c>
      <c r="F42" s="100">
        <f t="shared" si="8"/>
        <v>685084346</v>
      </c>
      <c r="G42" s="100">
        <f t="shared" si="8"/>
        <v>34915272</v>
      </c>
      <c r="H42" s="100">
        <f t="shared" si="8"/>
        <v>34227491</v>
      </c>
      <c r="I42" s="100">
        <f t="shared" si="8"/>
        <v>53946923</v>
      </c>
      <c r="J42" s="100">
        <f t="shared" si="8"/>
        <v>123089686</v>
      </c>
      <c r="K42" s="100">
        <f t="shared" si="8"/>
        <v>63941052</v>
      </c>
      <c r="L42" s="100">
        <f t="shared" si="8"/>
        <v>39285573</v>
      </c>
      <c r="M42" s="100">
        <f t="shared" si="8"/>
        <v>65152301</v>
      </c>
      <c r="N42" s="100">
        <f t="shared" si="8"/>
        <v>168378926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291468612</v>
      </c>
      <c r="X42" s="100">
        <f t="shared" si="8"/>
        <v>320452268</v>
      </c>
      <c r="Y42" s="100">
        <f t="shared" si="8"/>
        <v>-28983656</v>
      </c>
      <c r="Z42" s="137">
        <f>+IF(X42&lt;&gt;0,+(Y42/X42)*100,0)</f>
        <v>-9.044609414341858</v>
      </c>
      <c r="AA42" s="153">
        <f>SUM(AA43:AA46)</f>
        <v>685084346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519003442</v>
      </c>
      <c r="D44" s="155"/>
      <c r="E44" s="156">
        <v>558294744</v>
      </c>
      <c r="F44" s="60">
        <v>558294744</v>
      </c>
      <c r="G44" s="60">
        <v>26737718</v>
      </c>
      <c r="H44" s="60">
        <v>25243302</v>
      </c>
      <c r="I44" s="60">
        <v>43933181</v>
      </c>
      <c r="J44" s="60">
        <v>95914201</v>
      </c>
      <c r="K44" s="60">
        <v>44499326</v>
      </c>
      <c r="L44" s="60">
        <v>28539326</v>
      </c>
      <c r="M44" s="60">
        <v>52872609</v>
      </c>
      <c r="N44" s="60">
        <v>125911261</v>
      </c>
      <c r="O44" s="60"/>
      <c r="P44" s="60"/>
      <c r="Q44" s="60"/>
      <c r="R44" s="60"/>
      <c r="S44" s="60"/>
      <c r="T44" s="60"/>
      <c r="U44" s="60"/>
      <c r="V44" s="60"/>
      <c r="W44" s="60">
        <v>221825462</v>
      </c>
      <c r="X44" s="60">
        <v>261145454</v>
      </c>
      <c r="Y44" s="60">
        <v>-39319992</v>
      </c>
      <c r="Z44" s="140">
        <v>-15.06</v>
      </c>
      <c r="AA44" s="155">
        <v>558294744</v>
      </c>
    </row>
    <row r="45" spans="1:27" ht="13.5">
      <c r="A45" s="138" t="s">
        <v>91</v>
      </c>
      <c r="B45" s="136"/>
      <c r="C45" s="157">
        <v>118847690</v>
      </c>
      <c r="D45" s="157"/>
      <c r="E45" s="158">
        <v>120868234</v>
      </c>
      <c r="F45" s="159">
        <v>120868234</v>
      </c>
      <c r="G45" s="159">
        <v>8069623</v>
      </c>
      <c r="H45" s="159">
        <v>8538071</v>
      </c>
      <c r="I45" s="159">
        <v>9845746</v>
      </c>
      <c r="J45" s="159">
        <v>26453440</v>
      </c>
      <c r="K45" s="159">
        <v>18637441</v>
      </c>
      <c r="L45" s="159">
        <v>10310418</v>
      </c>
      <c r="M45" s="159">
        <v>12138065</v>
      </c>
      <c r="N45" s="159">
        <v>41085924</v>
      </c>
      <c r="O45" s="159"/>
      <c r="P45" s="159"/>
      <c r="Q45" s="159"/>
      <c r="R45" s="159"/>
      <c r="S45" s="159"/>
      <c r="T45" s="159"/>
      <c r="U45" s="159"/>
      <c r="V45" s="159"/>
      <c r="W45" s="159">
        <v>67539364</v>
      </c>
      <c r="X45" s="159">
        <v>56537235</v>
      </c>
      <c r="Y45" s="159">
        <v>11002129</v>
      </c>
      <c r="Z45" s="141">
        <v>19.46</v>
      </c>
      <c r="AA45" s="157">
        <v>120868234</v>
      </c>
    </row>
    <row r="46" spans="1:27" ht="13.5">
      <c r="A46" s="138" t="s">
        <v>92</v>
      </c>
      <c r="B46" s="136"/>
      <c r="C46" s="155">
        <v>4138418</v>
      </c>
      <c r="D46" s="155"/>
      <c r="E46" s="156">
        <v>5921368</v>
      </c>
      <c r="F46" s="60">
        <v>5921368</v>
      </c>
      <c r="G46" s="60">
        <v>107931</v>
      </c>
      <c r="H46" s="60">
        <v>446118</v>
      </c>
      <c r="I46" s="60">
        <v>167996</v>
      </c>
      <c r="J46" s="60">
        <v>722045</v>
      </c>
      <c r="K46" s="60">
        <v>804285</v>
      </c>
      <c r="L46" s="60">
        <v>435829</v>
      </c>
      <c r="M46" s="60">
        <v>141627</v>
      </c>
      <c r="N46" s="60">
        <v>1381741</v>
      </c>
      <c r="O46" s="60"/>
      <c r="P46" s="60"/>
      <c r="Q46" s="60"/>
      <c r="R46" s="60"/>
      <c r="S46" s="60"/>
      <c r="T46" s="60"/>
      <c r="U46" s="60"/>
      <c r="V46" s="60"/>
      <c r="W46" s="60">
        <v>2103786</v>
      </c>
      <c r="X46" s="60">
        <v>2769579</v>
      </c>
      <c r="Y46" s="60">
        <v>-665793</v>
      </c>
      <c r="Z46" s="140">
        <v>-24.04</v>
      </c>
      <c r="AA46" s="155">
        <v>5921368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1273960753</v>
      </c>
      <c r="D48" s="168">
        <f>+D28+D32+D38+D42+D47</f>
        <v>0</v>
      </c>
      <c r="E48" s="169">
        <f t="shared" si="9"/>
        <v>1357686998</v>
      </c>
      <c r="F48" s="73">
        <f t="shared" si="9"/>
        <v>1357686998</v>
      </c>
      <c r="G48" s="73">
        <f t="shared" si="9"/>
        <v>93695785</v>
      </c>
      <c r="H48" s="73">
        <f t="shared" si="9"/>
        <v>71953576</v>
      </c>
      <c r="I48" s="73">
        <f t="shared" si="9"/>
        <v>116632101</v>
      </c>
      <c r="J48" s="73">
        <f t="shared" si="9"/>
        <v>282281462</v>
      </c>
      <c r="K48" s="73">
        <f t="shared" si="9"/>
        <v>115639055</v>
      </c>
      <c r="L48" s="73">
        <f t="shared" si="9"/>
        <v>90332264</v>
      </c>
      <c r="M48" s="73">
        <f t="shared" si="9"/>
        <v>123895344</v>
      </c>
      <c r="N48" s="73">
        <f t="shared" si="9"/>
        <v>329866663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612148125</v>
      </c>
      <c r="X48" s="73">
        <f t="shared" si="9"/>
        <v>751228377</v>
      </c>
      <c r="Y48" s="73">
        <f t="shared" si="9"/>
        <v>-139080252</v>
      </c>
      <c r="Z48" s="170">
        <f>+IF(X48&lt;&gt;0,+(Y48/X48)*100,0)</f>
        <v>-18.51371117734015</v>
      </c>
      <c r="AA48" s="168">
        <f>+AA28+AA32+AA38+AA42+AA47</f>
        <v>1357686998</v>
      </c>
    </row>
    <row r="49" spans="1:27" ht="13.5">
      <c r="A49" s="148" t="s">
        <v>49</v>
      </c>
      <c r="B49" s="149"/>
      <c r="C49" s="171">
        <f aca="true" t="shared" si="10" ref="C49:Y49">+C25-C48</f>
        <v>178150517</v>
      </c>
      <c r="D49" s="171">
        <f>+D25-D48</f>
        <v>0</v>
      </c>
      <c r="E49" s="172">
        <f t="shared" si="10"/>
        <v>513039802</v>
      </c>
      <c r="F49" s="173">
        <f t="shared" si="10"/>
        <v>513039802</v>
      </c>
      <c r="G49" s="173">
        <f t="shared" si="10"/>
        <v>188566699</v>
      </c>
      <c r="H49" s="173">
        <f t="shared" si="10"/>
        <v>-44239520</v>
      </c>
      <c r="I49" s="173">
        <f t="shared" si="10"/>
        <v>-86244687</v>
      </c>
      <c r="J49" s="173">
        <f t="shared" si="10"/>
        <v>58082492</v>
      </c>
      <c r="K49" s="173">
        <f t="shared" si="10"/>
        <v>-90223044</v>
      </c>
      <c r="L49" s="173">
        <f t="shared" si="10"/>
        <v>158662166</v>
      </c>
      <c r="M49" s="173">
        <f t="shared" si="10"/>
        <v>-100053020</v>
      </c>
      <c r="N49" s="173">
        <f t="shared" si="10"/>
        <v>-31613898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26468594</v>
      </c>
      <c r="X49" s="173">
        <f>IF(F25=F48,0,X25-X48)</f>
        <v>433839435</v>
      </c>
      <c r="Y49" s="173">
        <f t="shared" si="10"/>
        <v>-407370841</v>
      </c>
      <c r="Z49" s="174">
        <f>+IF(X49&lt;&gt;0,+(Y49/X49)*100,0)</f>
        <v>-93.898988458714</v>
      </c>
      <c r="AA49" s="171">
        <f>+AA25-AA48</f>
        <v>513039802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140562704</v>
      </c>
      <c r="D8" s="155">
        <v>0</v>
      </c>
      <c r="E8" s="156">
        <v>99362223</v>
      </c>
      <c r="F8" s="60">
        <v>99362223</v>
      </c>
      <c r="G8" s="60">
        <v>15934125</v>
      </c>
      <c r="H8" s="60">
        <v>13532252</v>
      </c>
      <c r="I8" s="60">
        <v>15613545</v>
      </c>
      <c r="J8" s="60">
        <v>45079922</v>
      </c>
      <c r="K8" s="60">
        <v>10893101</v>
      </c>
      <c r="L8" s="60">
        <v>12472788</v>
      </c>
      <c r="M8" s="60">
        <v>11854131</v>
      </c>
      <c r="N8" s="60">
        <v>35220020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80299942</v>
      </c>
      <c r="X8" s="60">
        <v>47799853</v>
      </c>
      <c r="Y8" s="60">
        <v>32500089</v>
      </c>
      <c r="Z8" s="140">
        <v>67.99</v>
      </c>
      <c r="AA8" s="155">
        <v>99362223</v>
      </c>
    </row>
    <row r="9" spans="1:27" ht="13.5">
      <c r="A9" s="183" t="s">
        <v>105</v>
      </c>
      <c r="B9" s="182"/>
      <c r="C9" s="155">
        <v>55938133</v>
      </c>
      <c r="D9" s="155">
        <v>0</v>
      </c>
      <c r="E9" s="156">
        <v>54519922</v>
      </c>
      <c r="F9" s="60">
        <v>54519922</v>
      </c>
      <c r="G9" s="60">
        <v>6853321</v>
      </c>
      <c r="H9" s="60">
        <v>6854700</v>
      </c>
      <c r="I9" s="60">
        <v>6851632</v>
      </c>
      <c r="J9" s="60">
        <v>20559653</v>
      </c>
      <c r="K9" s="60">
        <v>6800498</v>
      </c>
      <c r="L9" s="60">
        <v>6772866</v>
      </c>
      <c r="M9" s="60">
        <v>6773291</v>
      </c>
      <c r="N9" s="60">
        <v>20346655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40906308</v>
      </c>
      <c r="X9" s="60">
        <v>20803921</v>
      </c>
      <c r="Y9" s="60">
        <v>20102387</v>
      </c>
      <c r="Z9" s="140">
        <v>96.63</v>
      </c>
      <c r="AA9" s="155">
        <v>54519922</v>
      </c>
    </row>
    <row r="10" spans="1:27" ht="13.5">
      <c r="A10" s="183" t="s">
        <v>106</v>
      </c>
      <c r="B10" s="182"/>
      <c r="C10" s="155">
        <v>269817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3687402</v>
      </c>
      <c r="D11" s="155">
        <v>0</v>
      </c>
      <c r="E11" s="156">
        <v>2315768</v>
      </c>
      <c r="F11" s="60">
        <v>2315768</v>
      </c>
      <c r="G11" s="60">
        <v>336363</v>
      </c>
      <c r="H11" s="60">
        <v>336487</v>
      </c>
      <c r="I11" s="60">
        <v>337441</v>
      </c>
      <c r="J11" s="60">
        <v>1010291</v>
      </c>
      <c r="K11" s="60">
        <v>337791</v>
      </c>
      <c r="L11" s="60">
        <v>330284</v>
      </c>
      <c r="M11" s="60">
        <v>332491</v>
      </c>
      <c r="N11" s="60">
        <v>1000566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2010857</v>
      </c>
      <c r="X11" s="60">
        <v>1114156</v>
      </c>
      <c r="Y11" s="60">
        <v>896701</v>
      </c>
      <c r="Z11" s="140">
        <v>80.48</v>
      </c>
      <c r="AA11" s="155">
        <v>2315768</v>
      </c>
    </row>
    <row r="12" spans="1:27" ht="13.5">
      <c r="A12" s="183" t="s">
        <v>108</v>
      </c>
      <c r="B12" s="185"/>
      <c r="C12" s="155">
        <v>396046</v>
      </c>
      <c r="D12" s="155">
        <v>0</v>
      </c>
      <c r="E12" s="156">
        <v>737583</v>
      </c>
      <c r="F12" s="60">
        <v>737583</v>
      </c>
      <c r="G12" s="60">
        <v>14750</v>
      </c>
      <c r="H12" s="60">
        <v>31572</v>
      </c>
      <c r="I12" s="60">
        <v>31382</v>
      </c>
      <c r="J12" s="60">
        <v>77704</v>
      </c>
      <c r="K12" s="60">
        <v>21947</v>
      </c>
      <c r="L12" s="60">
        <v>20466</v>
      </c>
      <c r="M12" s="60">
        <v>27653</v>
      </c>
      <c r="N12" s="60">
        <v>70066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147770</v>
      </c>
      <c r="X12" s="60">
        <v>281450</v>
      </c>
      <c r="Y12" s="60">
        <v>-133680</v>
      </c>
      <c r="Z12" s="140">
        <v>-47.5</v>
      </c>
      <c r="AA12" s="155">
        <v>737583</v>
      </c>
    </row>
    <row r="13" spans="1:27" ht="13.5">
      <c r="A13" s="181" t="s">
        <v>109</v>
      </c>
      <c r="B13" s="185"/>
      <c r="C13" s="155">
        <v>32462037</v>
      </c>
      <c r="D13" s="155">
        <v>0</v>
      </c>
      <c r="E13" s="156">
        <v>13450363</v>
      </c>
      <c r="F13" s="60">
        <v>13450363</v>
      </c>
      <c r="G13" s="60">
        <v>-6987626</v>
      </c>
      <c r="H13" s="60">
        <v>3206375</v>
      </c>
      <c r="I13" s="60">
        <v>4383089</v>
      </c>
      <c r="J13" s="60">
        <v>601838</v>
      </c>
      <c r="K13" s="60">
        <v>3404795</v>
      </c>
      <c r="L13" s="60">
        <v>4119678</v>
      </c>
      <c r="M13" s="60">
        <v>1748033</v>
      </c>
      <c r="N13" s="60">
        <v>9272506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9874344</v>
      </c>
      <c r="X13" s="60">
        <v>6470198</v>
      </c>
      <c r="Y13" s="60">
        <v>3404146</v>
      </c>
      <c r="Z13" s="140">
        <v>52.61</v>
      </c>
      <c r="AA13" s="155">
        <v>13450363</v>
      </c>
    </row>
    <row r="14" spans="1:27" ht="13.5">
      <c r="A14" s="181" t="s">
        <v>110</v>
      </c>
      <c r="B14" s="185"/>
      <c r="C14" s="155">
        <v>31908698</v>
      </c>
      <c r="D14" s="155">
        <v>0</v>
      </c>
      <c r="E14" s="156">
        <v>30783330</v>
      </c>
      <c r="F14" s="60">
        <v>30783330</v>
      </c>
      <c r="G14" s="60">
        <v>3197414</v>
      </c>
      <c r="H14" s="60">
        <v>2759638</v>
      </c>
      <c r="I14" s="60">
        <v>2797366</v>
      </c>
      <c r="J14" s="60">
        <v>8754418</v>
      </c>
      <c r="K14" s="60">
        <v>2874660</v>
      </c>
      <c r="L14" s="60">
        <v>2826082</v>
      </c>
      <c r="M14" s="60">
        <v>2912648</v>
      </c>
      <c r="N14" s="60">
        <v>8613390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17367808</v>
      </c>
      <c r="X14" s="60">
        <v>14810384</v>
      </c>
      <c r="Y14" s="60">
        <v>2557424</v>
      </c>
      <c r="Z14" s="140">
        <v>17.27</v>
      </c>
      <c r="AA14" s="155">
        <v>30783330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11662</v>
      </c>
      <c r="I15" s="60">
        <v>25908</v>
      </c>
      <c r="J15" s="60">
        <v>37570</v>
      </c>
      <c r="K15" s="60">
        <v>1000</v>
      </c>
      <c r="L15" s="60">
        <v>0</v>
      </c>
      <c r="M15" s="60">
        <v>2000</v>
      </c>
      <c r="N15" s="60">
        <v>3000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40570</v>
      </c>
      <c r="X15" s="60"/>
      <c r="Y15" s="60">
        <v>40570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1124974361</v>
      </c>
      <c r="D19" s="155">
        <v>0</v>
      </c>
      <c r="E19" s="156">
        <v>681519788</v>
      </c>
      <c r="F19" s="60">
        <v>681519788</v>
      </c>
      <c r="G19" s="60">
        <v>262655000</v>
      </c>
      <c r="H19" s="60">
        <v>0</v>
      </c>
      <c r="I19" s="60">
        <v>0</v>
      </c>
      <c r="J19" s="60">
        <v>262655000</v>
      </c>
      <c r="K19" s="60">
        <v>0</v>
      </c>
      <c r="L19" s="60">
        <v>221184000</v>
      </c>
      <c r="M19" s="60">
        <v>0</v>
      </c>
      <c r="N19" s="60">
        <v>221184000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483839000</v>
      </c>
      <c r="X19" s="60">
        <v>340759894</v>
      </c>
      <c r="Y19" s="60">
        <v>143079106</v>
      </c>
      <c r="Z19" s="140">
        <v>41.99</v>
      </c>
      <c r="AA19" s="155">
        <v>681519788</v>
      </c>
    </row>
    <row r="20" spans="1:27" ht="13.5">
      <c r="A20" s="181" t="s">
        <v>35</v>
      </c>
      <c r="B20" s="185"/>
      <c r="C20" s="155">
        <v>61912072</v>
      </c>
      <c r="D20" s="155">
        <v>0</v>
      </c>
      <c r="E20" s="156">
        <v>517310630</v>
      </c>
      <c r="F20" s="54">
        <v>517310630</v>
      </c>
      <c r="G20" s="54">
        <v>259137</v>
      </c>
      <c r="H20" s="54">
        <v>981370</v>
      </c>
      <c r="I20" s="54">
        <v>347051</v>
      </c>
      <c r="J20" s="54">
        <v>1587558</v>
      </c>
      <c r="K20" s="54">
        <v>1082219</v>
      </c>
      <c r="L20" s="54">
        <v>1268266</v>
      </c>
      <c r="M20" s="54">
        <v>192077</v>
      </c>
      <c r="N20" s="54">
        <v>2542562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4130120</v>
      </c>
      <c r="X20" s="54">
        <v>248869333</v>
      </c>
      <c r="Y20" s="54">
        <v>-244739213</v>
      </c>
      <c r="Z20" s="184">
        <v>-98.34</v>
      </c>
      <c r="AA20" s="130">
        <v>517310630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1452111270</v>
      </c>
      <c r="D22" s="188">
        <f>SUM(D5:D21)</f>
        <v>0</v>
      </c>
      <c r="E22" s="189">
        <f t="shared" si="0"/>
        <v>1399999607</v>
      </c>
      <c r="F22" s="190">
        <f t="shared" si="0"/>
        <v>1399999607</v>
      </c>
      <c r="G22" s="190">
        <f t="shared" si="0"/>
        <v>282262484</v>
      </c>
      <c r="H22" s="190">
        <f t="shared" si="0"/>
        <v>27714056</v>
      </c>
      <c r="I22" s="190">
        <f t="shared" si="0"/>
        <v>30387414</v>
      </c>
      <c r="J22" s="190">
        <f t="shared" si="0"/>
        <v>340363954</v>
      </c>
      <c r="K22" s="190">
        <f t="shared" si="0"/>
        <v>25416011</v>
      </c>
      <c r="L22" s="190">
        <f t="shared" si="0"/>
        <v>248994430</v>
      </c>
      <c r="M22" s="190">
        <f t="shared" si="0"/>
        <v>23842324</v>
      </c>
      <c r="N22" s="190">
        <f t="shared" si="0"/>
        <v>298252765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638616719</v>
      </c>
      <c r="X22" s="190">
        <f t="shared" si="0"/>
        <v>680909189</v>
      </c>
      <c r="Y22" s="190">
        <f t="shared" si="0"/>
        <v>-42292470</v>
      </c>
      <c r="Z22" s="191">
        <f>+IF(X22&lt;&gt;0,+(Y22/X22)*100,0)</f>
        <v>-6.211176274785153</v>
      </c>
      <c r="AA22" s="188">
        <f>SUM(AA5:AA21)</f>
        <v>1399999607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464158301</v>
      </c>
      <c r="D25" s="155">
        <v>0</v>
      </c>
      <c r="E25" s="156">
        <v>521705056</v>
      </c>
      <c r="F25" s="60">
        <v>521705056</v>
      </c>
      <c r="G25" s="60">
        <v>42624505</v>
      </c>
      <c r="H25" s="60">
        <v>42778479</v>
      </c>
      <c r="I25" s="60">
        <v>50523340</v>
      </c>
      <c r="J25" s="60">
        <v>135926324</v>
      </c>
      <c r="K25" s="60">
        <v>46084015</v>
      </c>
      <c r="L25" s="60">
        <v>48814075</v>
      </c>
      <c r="M25" s="60">
        <v>48823489</v>
      </c>
      <c r="N25" s="60">
        <v>143721579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279647903</v>
      </c>
      <c r="X25" s="60">
        <v>199080211</v>
      </c>
      <c r="Y25" s="60">
        <v>80567692</v>
      </c>
      <c r="Z25" s="140">
        <v>40.47</v>
      </c>
      <c r="AA25" s="155">
        <v>521705056</v>
      </c>
    </row>
    <row r="26" spans="1:27" ht="13.5">
      <c r="A26" s="183" t="s">
        <v>38</v>
      </c>
      <c r="B26" s="182"/>
      <c r="C26" s="155">
        <v>12252661</v>
      </c>
      <c r="D26" s="155">
        <v>0</v>
      </c>
      <c r="E26" s="156">
        <v>15659101</v>
      </c>
      <c r="F26" s="60">
        <v>15659101</v>
      </c>
      <c r="G26" s="60">
        <v>1028492</v>
      </c>
      <c r="H26" s="60">
        <v>1074839</v>
      </c>
      <c r="I26" s="60">
        <v>1114037</v>
      </c>
      <c r="J26" s="60">
        <v>3217368</v>
      </c>
      <c r="K26" s="60">
        <v>1042133</v>
      </c>
      <c r="L26" s="60">
        <v>1088719</v>
      </c>
      <c r="M26" s="60">
        <v>1038568</v>
      </c>
      <c r="N26" s="60">
        <v>3169420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6386788</v>
      </c>
      <c r="X26" s="60">
        <v>7532859</v>
      </c>
      <c r="Y26" s="60">
        <v>-1146071</v>
      </c>
      <c r="Z26" s="140">
        <v>-15.21</v>
      </c>
      <c r="AA26" s="155">
        <v>15659101</v>
      </c>
    </row>
    <row r="27" spans="1:27" ht="13.5">
      <c r="A27" s="183" t="s">
        <v>118</v>
      </c>
      <c r="B27" s="182"/>
      <c r="C27" s="155">
        <v>116309046</v>
      </c>
      <c r="D27" s="155">
        <v>0</v>
      </c>
      <c r="E27" s="156">
        <v>119187257</v>
      </c>
      <c r="F27" s="60">
        <v>119187257</v>
      </c>
      <c r="G27" s="60">
        <v>6916666</v>
      </c>
      <c r="H27" s="60">
        <v>6916666</v>
      </c>
      <c r="I27" s="60">
        <v>6916666</v>
      </c>
      <c r="J27" s="60">
        <v>20749998</v>
      </c>
      <c r="K27" s="60">
        <v>23577687</v>
      </c>
      <c r="L27" s="60">
        <v>6916666</v>
      </c>
      <c r="M27" s="60">
        <v>6916666</v>
      </c>
      <c r="N27" s="60">
        <v>37411019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58161017</v>
      </c>
      <c r="X27" s="60">
        <v>45481930</v>
      </c>
      <c r="Y27" s="60">
        <v>12679087</v>
      </c>
      <c r="Z27" s="140">
        <v>27.88</v>
      </c>
      <c r="AA27" s="155">
        <v>119187257</v>
      </c>
    </row>
    <row r="28" spans="1:27" ht="13.5">
      <c r="A28" s="183" t="s">
        <v>39</v>
      </c>
      <c r="B28" s="182"/>
      <c r="C28" s="155">
        <v>103642299</v>
      </c>
      <c r="D28" s="155">
        <v>0</v>
      </c>
      <c r="E28" s="156">
        <v>153349033</v>
      </c>
      <c r="F28" s="60">
        <v>153349033</v>
      </c>
      <c r="G28" s="60">
        <v>0</v>
      </c>
      <c r="H28" s="60">
        <v>0</v>
      </c>
      <c r="I28" s="60">
        <v>8995192</v>
      </c>
      <c r="J28" s="60">
        <v>8995192</v>
      </c>
      <c r="K28" s="60">
        <v>52462</v>
      </c>
      <c r="L28" s="60">
        <v>179372</v>
      </c>
      <c r="M28" s="60">
        <v>17885462</v>
      </c>
      <c r="N28" s="60">
        <v>18117296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27112488</v>
      </c>
      <c r="X28" s="60">
        <v>58518510</v>
      </c>
      <c r="Y28" s="60">
        <v>-31406022</v>
      </c>
      <c r="Z28" s="140">
        <v>-53.67</v>
      </c>
      <c r="AA28" s="155">
        <v>153349033</v>
      </c>
    </row>
    <row r="29" spans="1:27" ht="13.5">
      <c r="A29" s="183" t="s">
        <v>40</v>
      </c>
      <c r="B29" s="182"/>
      <c r="C29" s="155">
        <v>14476675</v>
      </c>
      <c r="D29" s="155">
        <v>0</v>
      </c>
      <c r="E29" s="156">
        <v>15790339</v>
      </c>
      <c r="F29" s="60">
        <v>15790339</v>
      </c>
      <c r="G29" s="60">
        <v>0</v>
      </c>
      <c r="H29" s="60">
        <v>0</v>
      </c>
      <c r="I29" s="60">
        <v>3932000</v>
      </c>
      <c r="J29" s="60">
        <v>3932000</v>
      </c>
      <c r="K29" s="60">
        <v>154254</v>
      </c>
      <c r="L29" s="60">
        <v>1000368</v>
      </c>
      <c r="M29" s="60">
        <v>1305424</v>
      </c>
      <c r="N29" s="60">
        <v>2460046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6392046</v>
      </c>
      <c r="X29" s="60">
        <v>7595999</v>
      </c>
      <c r="Y29" s="60">
        <v>-1203953</v>
      </c>
      <c r="Z29" s="140">
        <v>-15.85</v>
      </c>
      <c r="AA29" s="155">
        <v>15790339</v>
      </c>
    </row>
    <row r="30" spans="1:27" ht="13.5">
      <c r="A30" s="183" t="s">
        <v>119</v>
      </c>
      <c r="B30" s="182"/>
      <c r="C30" s="155">
        <v>62048818</v>
      </c>
      <c r="D30" s="155">
        <v>0</v>
      </c>
      <c r="E30" s="156">
        <v>69917501</v>
      </c>
      <c r="F30" s="60">
        <v>69917501</v>
      </c>
      <c r="G30" s="60">
        <v>5909788</v>
      </c>
      <c r="H30" s="60">
        <v>-1143853</v>
      </c>
      <c r="I30" s="60">
        <v>6227457</v>
      </c>
      <c r="J30" s="60">
        <v>10993392</v>
      </c>
      <c r="K30" s="60">
        <v>6133438</v>
      </c>
      <c r="L30" s="60">
        <v>5143</v>
      </c>
      <c r="M30" s="60">
        <v>5780117</v>
      </c>
      <c r="N30" s="60">
        <v>11918698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22912090</v>
      </c>
      <c r="X30" s="60">
        <v>26681387</v>
      </c>
      <c r="Y30" s="60">
        <v>-3769297</v>
      </c>
      <c r="Z30" s="140">
        <v>-14.13</v>
      </c>
      <c r="AA30" s="155">
        <v>69917501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19263798</v>
      </c>
      <c r="D32" s="155">
        <v>0</v>
      </c>
      <c r="E32" s="156">
        <v>25687104</v>
      </c>
      <c r="F32" s="60">
        <v>25687104</v>
      </c>
      <c r="G32" s="60">
        <v>294221</v>
      </c>
      <c r="H32" s="60">
        <v>911317</v>
      </c>
      <c r="I32" s="60">
        <v>475536</v>
      </c>
      <c r="J32" s="60">
        <v>1681074</v>
      </c>
      <c r="K32" s="60">
        <v>405935</v>
      </c>
      <c r="L32" s="60">
        <v>305134</v>
      </c>
      <c r="M32" s="60">
        <v>447505</v>
      </c>
      <c r="N32" s="60">
        <v>1158574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2839648</v>
      </c>
      <c r="X32" s="60">
        <v>9801783</v>
      </c>
      <c r="Y32" s="60">
        <v>-6962135</v>
      </c>
      <c r="Z32" s="140">
        <v>-71.03</v>
      </c>
      <c r="AA32" s="155">
        <v>25687104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481809155</v>
      </c>
      <c r="D34" s="155">
        <v>0</v>
      </c>
      <c r="E34" s="156">
        <v>436391607</v>
      </c>
      <c r="F34" s="60">
        <v>436391607</v>
      </c>
      <c r="G34" s="60">
        <v>36922113</v>
      </c>
      <c r="H34" s="60">
        <v>21416128</v>
      </c>
      <c r="I34" s="60">
        <v>38447873</v>
      </c>
      <c r="J34" s="60">
        <v>96786114</v>
      </c>
      <c r="K34" s="60">
        <v>38189131</v>
      </c>
      <c r="L34" s="60">
        <v>32022787</v>
      </c>
      <c r="M34" s="60">
        <v>41698113</v>
      </c>
      <c r="N34" s="60">
        <v>111910031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208696145</v>
      </c>
      <c r="X34" s="60">
        <v>209941193</v>
      </c>
      <c r="Y34" s="60">
        <v>-1245048</v>
      </c>
      <c r="Z34" s="140">
        <v>-0.59</v>
      </c>
      <c r="AA34" s="155">
        <v>436391607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1273960753</v>
      </c>
      <c r="D36" s="188">
        <f>SUM(D25:D35)</f>
        <v>0</v>
      </c>
      <c r="E36" s="189">
        <f t="shared" si="1"/>
        <v>1357686998</v>
      </c>
      <c r="F36" s="190">
        <f t="shared" si="1"/>
        <v>1357686998</v>
      </c>
      <c r="G36" s="190">
        <f t="shared" si="1"/>
        <v>93695785</v>
      </c>
      <c r="H36" s="190">
        <f t="shared" si="1"/>
        <v>71953576</v>
      </c>
      <c r="I36" s="190">
        <f t="shared" si="1"/>
        <v>116632101</v>
      </c>
      <c r="J36" s="190">
        <f t="shared" si="1"/>
        <v>282281462</v>
      </c>
      <c r="K36" s="190">
        <f t="shared" si="1"/>
        <v>115639055</v>
      </c>
      <c r="L36" s="190">
        <f t="shared" si="1"/>
        <v>90332264</v>
      </c>
      <c r="M36" s="190">
        <f t="shared" si="1"/>
        <v>123895344</v>
      </c>
      <c r="N36" s="190">
        <f t="shared" si="1"/>
        <v>329866663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612148125</v>
      </c>
      <c r="X36" s="190">
        <f t="shared" si="1"/>
        <v>564633872</v>
      </c>
      <c r="Y36" s="190">
        <f t="shared" si="1"/>
        <v>47514253</v>
      </c>
      <c r="Z36" s="191">
        <f>+IF(X36&lt;&gt;0,+(Y36/X36)*100,0)</f>
        <v>8.415055375919778</v>
      </c>
      <c r="AA36" s="188">
        <f>SUM(AA25:AA35)</f>
        <v>1357686998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178150517</v>
      </c>
      <c r="D38" s="199">
        <f>+D22-D36</f>
        <v>0</v>
      </c>
      <c r="E38" s="200">
        <f t="shared" si="2"/>
        <v>42312609</v>
      </c>
      <c r="F38" s="106">
        <f t="shared" si="2"/>
        <v>42312609</v>
      </c>
      <c r="G38" s="106">
        <f t="shared" si="2"/>
        <v>188566699</v>
      </c>
      <c r="H38" s="106">
        <f t="shared" si="2"/>
        <v>-44239520</v>
      </c>
      <c r="I38" s="106">
        <f t="shared" si="2"/>
        <v>-86244687</v>
      </c>
      <c r="J38" s="106">
        <f t="shared" si="2"/>
        <v>58082492</v>
      </c>
      <c r="K38" s="106">
        <f t="shared" si="2"/>
        <v>-90223044</v>
      </c>
      <c r="L38" s="106">
        <f t="shared" si="2"/>
        <v>158662166</v>
      </c>
      <c r="M38" s="106">
        <f t="shared" si="2"/>
        <v>-100053020</v>
      </c>
      <c r="N38" s="106">
        <f t="shared" si="2"/>
        <v>-31613898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26468594</v>
      </c>
      <c r="X38" s="106">
        <f>IF(F22=F36,0,X22-X36)</f>
        <v>116275317</v>
      </c>
      <c r="Y38" s="106">
        <f t="shared" si="2"/>
        <v>-89806723</v>
      </c>
      <c r="Z38" s="201">
        <f>+IF(X38&lt;&gt;0,+(Y38/X38)*100,0)</f>
        <v>-77.23627448807558</v>
      </c>
      <c r="AA38" s="199">
        <f>+AA22-AA36</f>
        <v>42312609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470727193</v>
      </c>
      <c r="F39" s="60">
        <v>470727193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235363596</v>
      </c>
      <c r="Y39" s="60">
        <v>-235363596</v>
      </c>
      <c r="Z39" s="140">
        <v>-100</v>
      </c>
      <c r="AA39" s="155">
        <v>470727193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178150517</v>
      </c>
      <c r="D42" s="206">
        <f>SUM(D38:D41)</f>
        <v>0</v>
      </c>
      <c r="E42" s="207">
        <f t="shared" si="3"/>
        <v>513039802</v>
      </c>
      <c r="F42" s="88">
        <f t="shared" si="3"/>
        <v>513039802</v>
      </c>
      <c r="G42" s="88">
        <f t="shared" si="3"/>
        <v>188566699</v>
      </c>
      <c r="H42" s="88">
        <f t="shared" si="3"/>
        <v>-44239520</v>
      </c>
      <c r="I42" s="88">
        <f t="shared" si="3"/>
        <v>-86244687</v>
      </c>
      <c r="J42" s="88">
        <f t="shared" si="3"/>
        <v>58082492</v>
      </c>
      <c r="K42" s="88">
        <f t="shared" si="3"/>
        <v>-90223044</v>
      </c>
      <c r="L42" s="88">
        <f t="shared" si="3"/>
        <v>158662166</v>
      </c>
      <c r="M42" s="88">
        <f t="shared" si="3"/>
        <v>-100053020</v>
      </c>
      <c r="N42" s="88">
        <f t="shared" si="3"/>
        <v>-31613898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26468594</v>
      </c>
      <c r="X42" s="88">
        <f t="shared" si="3"/>
        <v>351638913</v>
      </c>
      <c r="Y42" s="88">
        <f t="shared" si="3"/>
        <v>-325170319</v>
      </c>
      <c r="Z42" s="208">
        <f>+IF(X42&lt;&gt;0,+(Y42/X42)*100,0)</f>
        <v>-92.47279154227166</v>
      </c>
      <c r="AA42" s="206">
        <f>SUM(AA38:AA41)</f>
        <v>513039802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178150517</v>
      </c>
      <c r="D44" s="210">
        <f>+D42-D43</f>
        <v>0</v>
      </c>
      <c r="E44" s="211">
        <f t="shared" si="4"/>
        <v>513039802</v>
      </c>
      <c r="F44" s="77">
        <f t="shared" si="4"/>
        <v>513039802</v>
      </c>
      <c r="G44" s="77">
        <f t="shared" si="4"/>
        <v>188566699</v>
      </c>
      <c r="H44" s="77">
        <f t="shared" si="4"/>
        <v>-44239520</v>
      </c>
      <c r="I44" s="77">
        <f t="shared" si="4"/>
        <v>-86244687</v>
      </c>
      <c r="J44" s="77">
        <f t="shared" si="4"/>
        <v>58082492</v>
      </c>
      <c r="K44" s="77">
        <f t="shared" si="4"/>
        <v>-90223044</v>
      </c>
      <c r="L44" s="77">
        <f t="shared" si="4"/>
        <v>158662166</v>
      </c>
      <c r="M44" s="77">
        <f t="shared" si="4"/>
        <v>-100053020</v>
      </c>
      <c r="N44" s="77">
        <f t="shared" si="4"/>
        <v>-31613898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26468594</v>
      </c>
      <c r="X44" s="77">
        <f t="shared" si="4"/>
        <v>351638913</v>
      </c>
      <c r="Y44" s="77">
        <f t="shared" si="4"/>
        <v>-325170319</v>
      </c>
      <c r="Z44" s="212">
        <f>+IF(X44&lt;&gt;0,+(Y44/X44)*100,0)</f>
        <v>-92.47279154227166</v>
      </c>
      <c r="AA44" s="210">
        <f>+AA42-AA43</f>
        <v>513039802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178150517</v>
      </c>
      <c r="D46" s="206">
        <f>SUM(D44:D45)</f>
        <v>0</v>
      </c>
      <c r="E46" s="207">
        <f t="shared" si="5"/>
        <v>513039802</v>
      </c>
      <c r="F46" s="88">
        <f t="shared" si="5"/>
        <v>513039802</v>
      </c>
      <c r="G46" s="88">
        <f t="shared" si="5"/>
        <v>188566699</v>
      </c>
      <c r="H46" s="88">
        <f t="shared" si="5"/>
        <v>-44239520</v>
      </c>
      <c r="I46" s="88">
        <f t="shared" si="5"/>
        <v>-86244687</v>
      </c>
      <c r="J46" s="88">
        <f t="shared" si="5"/>
        <v>58082492</v>
      </c>
      <c r="K46" s="88">
        <f t="shared" si="5"/>
        <v>-90223044</v>
      </c>
      <c r="L46" s="88">
        <f t="shared" si="5"/>
        <v>158662166</v>
      </c>
      <c r="M46" s="88">
        <f t="shared" si="5"/>
        <v>-100053020</v>
      </c>
      <c r="N46" s="88">
        <f t="shared" si="5"/>
        <v>-31613898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26468594</v>
      </c>
      <c r="X46" s="88">
        <f t="shared" si="5"/>
        <v>351638913</v>
      </c>
      <c r="Y46" s="88">
        <f t="shared" si="5"/>
        <v>-325170319</v>
      </c>
      <c r="Z46" s="208">
        <f>+IF(X46&lt;&gt;0,+(Y46/X46)*100,0)</f>
        <v>-92.47279154227166</v>
      </c>
      <c r="AA46" s="206">
        <f>SUM(AA44:AA45)</f>
        <v>513039802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178150517</v>
      </c>
      <c r="D48" s="217">
        <f>SUM(D46:D47)</f>
        <v>0</v>
      </c>
      <c r="E48" s="218">
        <f t="shared" si="6"/>
        <v>513039802</v>
      </c>
      <c r="F48" s="219">
        <f t="shared" si="6"/>
        <v>513039802</v>
      </c>
      <c r="G48" s="219">
        <f t="shared" si="6"/>
        <v>188566699</v>
      </c>
      <c r="H48" s="220">
        <f t="shared" si="6"/>
        <v>-44239520</v>
      </c>
      <c r="I48" s="220">
        <f t="shared" si="6"/>
        <v>-86244687</v>
      </c>
      <c r="J48" s="220">
        <f t="shared" si="6"/>
        <v>58082492</v>
      </c>
      <c r="K48" s="220">
        <f t="shared" si="6"/>
        <v>-90223044</v>
      </c>
      <c r="L48" s="220">
        <f t="shared" si="6"/>
        <v>158662166</v>
      </c>
      <c r="M48" s="219">
        <f t="shared" si="6"/>
        <v>-100053020</v>
      </c>
      <c r="N48" s="219">
        <f t="shared" si="6"/>
        <v>-31613898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26468594</v>
      </c>
      <c r="X48" s="220">
        <f t="shared" si="6"/>
        <v>351638913</v>
      </c>
      <c r="Y48" s="220">
        <f t="shared" si="6"/>
        <v>-325170319</v>
      </c>
      <c r="Z48" s="221">
        <f>+IF(X48&lt;&gt;0,+(Y48/X48)*100,0)</f>
        <v>-92.47279154227166</v>
      </c>
      <c r="AA48" s="222">
        <f>SUM(AA46:AA47)</f>
        <v>513039802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12470965</v>
      </c>
      <c r="D5" s="153">
        <f>SUM(D6:D8)</f>
        <v>0</v>
      </c>
      <c r="E5" s="154">
        <f t="shared" si="0"/>
        <v>488580919</v>
      </c>
      <c r="F5" s="100">
        <f t="shared" si="0"/>
        <v>488580919</v>
      </c>
      <c r="G5" s="100">
        <f t="shared" si="0"/>
        <v>0</v>
      </c>
      <c r="H5" s="100">
        <f t="shared" si="0"/>
        <v>211153</v>
      </c>
      <c r="I5" s="100">
        <f t="shared" si="0"/>
        <v>63553</v>
      </c>
      <c r="J5" s="100">
        <f t="shared" si="0"/>
        <v>274706</v>
      </c>
      <c r="K5" s="100">
        <f t="shared" si="0"/>
        <v>164597</v>
      </c>
      <c r="L5" s="100">
        <f t="shared" si="0"/>
        <v>62580</v>
      </c>
      <c r="M5" s="100">
        <f t="shared" si="0"/>
        <v>29313</v>
      </c>
      <c r="N5" s="100">
        <f t="shared" si="0"/>
        <v>256490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531196</v>
      </c>
      <c r="X5" s="100">
        <f t="shared" si="0"/>
        <v>340605103</v>
      </c>
      <c r="Y5" s="100">
        <f t="shared" si="0"/>
        <v>-340073907</v>
      </c>
      <c r="Z5" s="137">
        <f>+IF(X5&lt;&gt;0,+(Y5/X5)*100,0)</f>
        <v>-99.8440434405353</v>
      </c>
      <c r="AA5" s="153">
        <f>SUM(AA6:AA8)</f>
        <v>488580919</v>
      </c>
    </row>
    <row r="6" spans="1:27" ht="13.5">
      <c r="A6" s="138" t="s">
        <v>75</v>
      </c>
      <c r="B6" s="136"/>
      <c r="C6" s="155">
        <v>8087315</v>
      </c>
      <c r="D6" s="155"/>
      <c r="E6" s="156">
        <v>471784267</v>
      </c>
      <c r="F6" s="60">
        <v>471784267</v>
      </c>
      <c r="G6" s="60"/>
      <c r="H6" s="60">
        <v>41888</v>
      </c>
      <c r="I6" s="60">
        <v>12646</v>
      </c>
      <c r="J6" s="60">
        <v>54534</v>
      </c>
      <c r="K6" s="60">
        <v>69561</v>
      </c>
      <c r="L6" s="60"/>
      <c r="M6" s="60">
        <v>12665</v>
      </c>
      <c r="N6" s="60">
        <v>82226</v>
      </c>
      <c r="O6" s="60"/>
      <c r="P6" s="60"/>
      <c r="Q6" s="60"/>
      <c r="R6" s="60"/>
      <c r="S6" s="60"/>
      <c r="T6" s="60"/>
      <c r="U6" s="60"/>
      <c r="V6" s="60"/>
      <c r="W6" s="60">
        <v>136760</v>
      </c>
      <c r="X6" s="60">
        <v>330308896</v>
      </c>
      <c r="Y6" s="60">
        <v>-330172136</v>
      </c>
      <c r="Z6" s="140">
        <v>-99.96</v>
      </c>
      <c r="AA6" s="62">
        <v>471784267</v>
      </c>
    </row>
    <row r="7" spans="1:27" ht="13.5">
      <c r="A7" s="138" t="s">
        <v>76</v>
      </c>
      <c r="B7" s="136"/>
      <c r="C7" s="157">
        <v>2226894</v>
      </c>
      <c r="D7" s="157"/>
      <c r="E7" s="158">
        <v>1296852</v>
      </c>
      <c r="F7" s="159">
        <v>1296852</v>
      </c>
      <c r="G7" s="159"/>
      <c r="H7" s="159">
        <v>21414</v>
      </c>
      <c r="I7" s="159">
        <v>8647</v>
      </c>
      <c r="J7" s="159">
        <v>30061</v>
      </c>
      <c r="K7" s="159">
        <v>22701</v>
      </c>
      <c r="L7" s="159">
        <v>25561</v>
      </c>
      <c r="M7" s="159">
        <v>11937</v>
      </c>
      <c r="N7" s="159">
        <v>60199</v>
      </c>
      <c r="O7" s="159"/>
      <c r="P7" s="159"/>
      <c r="Q7" s="159"/>
      <c r="R7" s="159"/>
      <c r="S7" s="159"/>
      <c r="T7" s="159"/>
      <c r="U7" s="159"/>
      <c r="V7" s="159"/>
      <c r="W7" s="159">
        <v>90260</v>
      </c>
      <c r="X7" s="159">
        <v>606572</v>
      </c>
      <c r="Y7" s="159">
        <v>-516312</v>
      </c>
      <c r="Z7" s="141">
        <v>-85.12</v>
      </c>
      <c r="AA7" s="225">
        <v>1296852</v>
      </c>
    </row>
    <row r="8" spans="1:27" ht="13.5">
      <c r="A8" s="138" t="s">
        <v>77</v>
      </c>
      <c r="B8" s="136"/>
      <c r="C8" s="155">
        <v>2156756</v>
      </c>
      <c r="D8" s="155"/>
      <c r="E8" s="156">
        <v>15499800</v>
      </c>
      <c r="F8" s="60">
        <v>15499800</v>
      </c>
      <c r="G8" s="60"/>
      <c r="H8" s="60">
        <v>147851</v>
      </c>
      <c r="I8" s="60">
        <v>42260</v>
      </c>
      <c r="J8" s="60">
        <v>190111</v>
      </c>
      <c r="K8" s="60">
        <v>72335</v>
      </c>
      <c r="L8" s="60">
        <v>37019</v>
      </c>
      <c r="M8" s="60">
        <v>4711</v>
      </c>
      <c r="N8" s="60">
        <v>114065</v>
      </c>
      <c r="O8" s="60"/>
      <c r="P8" s="60"/>
      <c r="Q8" s="60"/>
      <c r="R8" s="60"/>
      <c r="S8" s="60"/>
      <c r="T8" s="60"/>
      <c r="U8" s="60"/>
      <c r="V8" s="60"/>
      <c r="W8" s="60">
        <v>304176</v>
      </c>
      <c r="X8" s="60">
        <v>9689635</v>
      </c>
      <c r="Y8" s="60">
        <v>-9385459</v>
      </c>
      <c r="Z8" s="140">
        <v>-96.86</v>
      </c>
      <c r="AA8" s="62">
        <v>15499800</v>
      </c>
    </row>
    <row r="9" spans="1:27" ht="13.5">
      <c r="A9" s="135" t="s">
        <v>78</v>
      </c>
      <c r="B9" s="136"/>
      <c r="C9" s="153">
        <f aca="true" t="shared" si="1" ref="C9:Y9">SUM(C10:C14)</f>
        <v>2614197</v>
      </c>
      <c r="D9" s="153">
        <f>SUM(D10:D14)</f>
        <v>0</v>
      </c>
      <c r="E9" s="154">
        <f t="shared" si="1"/>
        <v>4995774</v>
      </c>
      <c r="F9" s="100">
        <f t="shared" si="1"/>
        <v>4995774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32740</v>
      </c>
      <c r="L9" s="100">
        <f t="shared" si="1"/>
        <v>0</v>
      </c>
      <c r="M9" s="100">
        <f t="shared" si="1"/>
        <v>1208339</v>
      </c>
      <c r="N9" s="100">
        <f t="shared" si="1"/>
        <v>1241079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1241079</v>
      </c>
      <c r="X9" s="100">
        <f t="shared" si="1"/>
        <v>3497667</v>
      </c>
      <c r="Y9" s="100">
        <f t="shared" si="1"/>
        <v>-2256588</v>
      </c>
      <c r="Z9" s="137">
        <f>+IF(X9&lt;&gt;0,+(Y9/X9)*100,0)</f>
        <v>-64.51694801134586</v>
      </c>
      <c r="AA9" s="102">
        <f>SUM(AA10:AA14)</f>
        <v>4995774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2448102</v>
      </c>
      <c r="D12" s="155"/>
      <c r="E12" s="156">
        <v>4621100</v>
      </c>
      <c r="F12" s="60">
        <v>4621100</v>
      </c>
      <c r="G12" s="60"/>
      <c r="H12" s="60"/>
      <c r="I12" s="60"/>
      <c r="J12" s="60"/>
      <c r="K12" s="60">
        <v>1403</v>
      </c>
      <c r="L12" s="60"/>
      <c r="M12" s="60">
        <v>1208339</v>
      </c>
      <c r="N12" s="60">
        <v>1209742</v>
      </c>
      <c r="O12" s="60"/>
      <c r="P12" s="60"/>
      <c r="Q12" s="60"/>
      <c r="R12" s="60"/>
      <c r="S12" s="60"/>
      <c r="T12" s="60"/>
      <c r="U12" s="60"/>
      <c r="V12" s="60"/>
      <c r="W12" s="60">
        <v>1209742</v>
      </c>
      <c r="X12" s="60">
        <v>3235348</v>
      </c>
      <c r="Y12" s="60">
        <v>-2025606</v>
      </c>
      <c r="Z12" s="140">
        <v>-62.61</v>
      </c>
      <c r="AA12" s="62">
        <v>4621100</v>
      </c>
    </row>
    <row r="13" spans="1:27" ht="13.5">
      <c r="A13" s="138" t="s">
        <v>82</v>
      </c>
      <c r="B13" s="136"/>
      <c r="C13" s="155">
        <v>26500</v>
      </c>
      <c r="D13" s="155"/>
      <c r="E13" s="156">
        <v>159340</v>
      </c>
      <c r="F13" s="60">
        <v>159340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111558</v>
      </c>
      <c r="Y13" s="60">
        <v>-111558</v>
      </c>
      <c r="Z13" s="140">
        <v>-100</v>
      </c>
      <c r="AA13" s="62">
        <v>159340</v>
      </c>
    </row>
    <row r="14" spans="1:27" ht="13.5">
      <c r="A14" s="138" t="s">
        <v>83</v>
      </c>
      <c r="B14" s="136"/>
      <c r="C14" s="157">
        <v>139595</v>
      </c>
      <c r="D14" s="157"/>
      <c r="E14" s="158">
        <v>215334</v>
      </c>
      <c r="F14" s="159">
        <v>215334</v>
      </c>
      <c r="G14" s="159"/>
      <c r="H14" s="159"/>
      <c r="I14" s="159"/>
      <c r="J14" s="159"/>
      <c r="K14" s="159">
        <v>31337</v>
      </c>
      <c r="L14" s="159"/>
      <c r="M14" s="159"/>
      <c r="N14" s="159">
        <v>31337</v>
      </c>
      <c r="O14" s="159"/>
      <c r="P14" s="159"/>
      <c r="Q14" s="159"/>
      <c r="R14" s="159"/>
      <c r="S14" s="159"/>
      <c r="T14" s="159"/>
      <c r="U14" s="159"/>
      <c r="V14" s="159"/>
      <c r="W14" s="159">
        <v>31337</v>
      </c>
      <c r="X14" s="159">
        <v>150761</v>
      </c>
      <c r="Y14" s="159">
        <v>-119424</v>
      </c>
      <c r="Z14" s="141">
        <v>-79.21</v>
      </c>
      <c r="AA14" s="225">
        <v>215334</v>
      </c>
    </row>
    <row r="15" spans="1:27" ht="13.5">
      <c r="A15" s="135" t="s">
        <v>84</v>
      </c>
      <c r="B15" s="142"/>
      <c r="C15" s="153">
        <f aca="true" t="shared" si="2" ref="C15:Y15">SUM(C16:C18)</f>
        <v>528835</v>
      </c>
      <c r="D15" s="153">
        <f>SUM(D16:D18)</f>
        <v>0</v>
      </c>
      <c r="E15" s="154">
        <f t="shared" si="2"/>
        <v>259160</v>
      </c>
      <c r="F15" s="100">
        <f t="shared" si="2"/>
        <v>259160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181446</v>
      </c>
      <c r="Y15" s="100">
        <f t="shared" si="2"/>
        <v>-181446</v>
      </c>
      <c r="Z15" s="137">
        <f>+IF(X15&lt;&gt;0,+(Y15/X15)*100,0)</f>
        <v>-100</v>
      </c>
      <c r="AA15" s="102">
        <f>SUM(AA16:AA18)</f>
        <v>259160</v>
      </c>
    </row>
    <row r="16" spans="1:27" ht="13.5">
      <c r="A16" s="138" t="s">
        <v>85</v>
      </c>
      <c r="B16" s="136"/>
      <c r="C16" s="155">
        <v>528835</v>
      </c>
      <c r="D16" s="155"/>
      <c r="E16" s="156">
        <v>259160</v>
      </c>
      <c r="F16" s="60">
        <v>259160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181446</v>
      </c>
      <c r="Y16" s="60">
        <v>-181446</v>
      </c>
      <c r="Z16" s="140">
        <v>-100</v>
      </c>
      <c r="AA16" s="62">
        <v>259160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461656440</v>
      </c>
      <c r="D19" s="153">
        <f>SUM(D20:D23)</f>
        <v>0</v>
      </c>
      <c r="E19" s="154">
        <f t="shared" si="3"/>
        <v>19203960</v>
      </c>
      <c r="F19" s="100">
        <f t="shared" si="3"/>
        <v>19203960</v>
      </c>
      <c r="G19" s="100">
        <f t="shared" si="3"/>
        <v>60786764</v>
      </c>
      <c r="H19" s="100">
        <f t="shared" si="3"/>
        <v>28114056</v>
      </c>
      <c r="I19" s="100">
        <f t="shared" si="3"/>
        <v>32793483</v>
      </c>
      <c r="J19" s="100">
        <f t="shared" si="3"/>
        <v>121694303</v>
      </c>
      <c r="K19" s="100">
        <f t="shared" si="3"/>
        <v>31380252</v>
      </c>
      <c r="L19" s="100">
        <f t="shared" si="3"/>
        <v>41772212</v>
      </c>
      <c r="M19" s="100">
        <f t="shared" si="3"/>
        <v>53578593</v>
      </c>
      <c r="N19" s="100">
        <f t="shared" si="3"/>
        <v>126731057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248425360</v>
      </c>
      <c r="X19" s="100">
        <f t="shared" si="3"/>
        <v>8982194</v>
      </c>
      <c r="Y19" s="100">
        <f t="shared" si="3"/>
        <v>239443166</v>
      </c>
      <c r="Z19" s="137">
        <f>+IF(X19&lt;&gt;0,+(Y19/X19)*100,0)</f>
        <v>2665.753667756452</v>
      </c>
      <c r="AA19" s="102">
        <f>SUM(AA20:AA23)</f>
        <v>19203960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461124131</v>
      </c>
      <c r="D21" s="155"/>
      <c r="E21" s="156">
        <v>14838200</v>
      </c>
      <c r="F21" s="60">
        <v>14838200</v>
      </c>
      <c r="G21" s="60">
        <v>60786764</v>
      </c>
      <c r="H21" s="60">
        <v>14302192</v>
      </c>
      <c r="I21" s="60">
        <v>31126269</v>
      </c>
      <c r="J21" s="60">
        <v>106215225</v>
      </c>
      <c r="K21" s="60">
        <v>28860348</v>
      </c>
      <c r="L21" s="60">
        <v>40734876</v>
      </c>
      <c r="M21" s="60">
        <v>52642270</v>
      </c>
      <c r="N21" s="60">
        <v>122237494</v>
      </c>
      <c r="O21" s="60"/>
      <c r="P21" s="60"/>
      <c r="Q21" s="60"/>
      <c r="R21" s="60"/>
      <c r="S21" s="60"/>
      <c r="T21" s="60"/>
      <c r="U21" s="60"/>
      <c r="V21" s="60"/>
      <c r="W21" s="60">
        <v>228452719</v>
      </c>
      <c r="X21" s="60">
        <v>6940214</v>
      </c>
      <c r="Y21" s="60">
        <v>221512505</v>
      </c>
      <c r="Z21" s="140">
        <v>3191.72</v>
      </c>
      <c r="AA21" s="62">
        <v>14838200</v>
      </c>
    </row>
    <row r="22" spans="1:27" ht="13.5">
      <c r="A22" s="138" t="s">
        <v>91</v>
      </c>
      <c r="B22" s="136"/>
      <c r="C22" s="157">
        <v>532309</v>
      </c>
      <c r="D22" s="157"/>
      <c r="E22" s="158">
        <v>4365760</v>
      </c>
      <c r="F22" s="159">
        <v>4365760</v>
      </c>
      <c r="G22" s="159"/>
      <c r="H22" s="159">
        <v>13811864</v>
      </c>
      <c r="I22" s="159">
        <v>1667214</v>
      </c>
      <c r="J22" s="159">
        <v>15479078</v>
      </c>
      <c r="K22" s="159">
        <v>2519904</v>
      </c>
      <c r="L22" s="159">
        <v>1037336</v>
      </c>
      <c r="M22" s="159">
        <v>936323</v>
      </c>
      <c r="N22" s="159">
        <v>4493563</v>
      </c>
      <c r="O22" s="159"/>
      <c r="P22" s="159"/>
      <c r="Q22" s="159"/>
      <c r="R22" s="159"/>
      <c r="S22" s="159"/>
      <c r="T22" s="159"/>
      <c r="U22" s="159"/>
      <c r="V22" s="159"/>
      <c r="W22" s="159">
        <v>19972641</v>
      </c>
      <c r="X22" s="159">
        <v>2041980</v>
      </c>
      <c r="Y22" s="159">
        <v>17930661</v>
      </c>
      <c r="Z22" s="141">
        <v>878.1</v>
      </c>
      <c r="AA22" s="225">
        <v>4365760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477270437</v>
      </c>
      <c r="D25" s="217">
        <f>+D5+D9+D15+D19+D24</f>
        <v>0</v>
      </c>
      <c r="E25" s="230">
        <f t="shared" si="4"/>
        <v>513039813</v>
      </c>
      <c r="F25" s="219">
        <f t="shared" si="4"/>
        <v>513039813</v>
      </c>
      <c r="G25" s="219">
        <f t="shared" si="4"/>
        <v>60786764</v>
      </c>
      <c r="H25" s="219">
        <f t="shared" si="4"/>
        <v>28325209</v>
      </c>
      <c r="I25" s="219">
        <f t="shared" si="4"/>
        <v>32857036</v>
      </c>
      <c r="J25" s="219">
        <f t="shared" si="4"/>
        <v>121969009</v>
      </c>
      <c r="K25" s="219">
        <f t="shared" si="4"/>
        <v>31577589</v>
      </c>
      <c r="L25" s="219">
        <f t="shared" si="4"/>
        <v>41834792</v>
      </c>
      <c r="M25" s="219">
        <f t="shared" si="4"/>
        <v>54816245</v>
      </c>
      <c r="N25" s="219">
        <f t="shared" si="4"/>
        <v>128228626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250197635</v>
      </c>
      <c r="X25" s="219">
        <f t="shared" si="4"/>
        <v>353266410</v>
      </c>
      <c r="Y25" s="219">
        <f t="shared" si="4"/>
        <v>-103068775</v>
      </c>
      <c r="Z25" s="231">
        <f>+IF(X25&lt;&gt;0,+(Y25/X25)*100,0)</f>
        <v>-29.175934105934388</v>
      </c>
      <c r="AA25" s="232">
        <f>+AA5+AA9+AA15+AA19+AA24</f>
        <v>513039813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458100680</v>
      </c>
      <c r="D28" s="155"/>
      <c r="E28" s="156">
        <v>470727193</v>
      </c>
      <c r="F28" s="60">
        <v>470727193</v>
      </c>
      <c r="G28" s="60">
        <v>60786764</v>
      </c>
      <c r="H28" s="60">
        <v>27433861</v>
      </c>
      <c r="I28" s="60">
        <v>30124440</v>
      </c>
      <c r="J28" s="60">
        <v>118345065</v>
      </c>
      <c r="K28" s="60">
        <v>26964506</v>
      </c>
      <c r="L28" s="60">
        <v>37583192</v>
      </c>
      <c r="M28" s="60">
        <v>50941027</v>
      </c>
      <c r="N28" s="60">
        <v>115488725</v>
      </c>
      <c r="O28" s="60"/>
      <c r="P28" s="60"/>
      <c r="Q28" s="60"/>
      <c r="R28" s="60"/>
      <c r="S28" s="60"/>
      <c r="T28" s="60"/>
      <c r="U28" s="60"/>
      <c r="V28" s="60"/>
      <c r="W28" s="60">
        <v>233833790</v>
      </c>
      <c r="X28" s="60"/>
      <c r="Y28" s="60">
        <v>233833790</v>
      </c>
      <c r="Z28" s="140"/>
      <c r="AA28" s="155">
        <v>470727193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458100680</v>
      </c>
      <c r="D32" s="210">
        <f>SUM(D28:D31)</f>
        <v>0</v>
      </c>
      <c r="E32" s="211">
        <f t="shared" si="5"/>
        <v>470727193</v>
      </c>
      <c r="F32" s="77">
        <f t="shared" si="5"/>
        <v>470727193</v>
      </c>
      <c r="G32" s="77">
        <f t="shared" si="5"/>
        <v>60786764</v>
      </c>
      <c r="H32" s="77">
        <f t="shared" si="5"/>
        <v>27433861</v>
      </c>
      <c r="I32" s="77">
        <f t="shared" si="5"/>
        <v>30124440</v>
      </c>
      <c r="J32" s="77">
        <f t="shared" si="5"/>
        <v>118345065</v>
      </c>
      <c r="K32" s="77">
        <f t="shared" si="5"/>
        <v>26964506</v>
      </c>
      <c r="L32" s="77">
        <f t="shared" si="5"/>
        <v>37583192</v>
      </c>
      <c r="M32" s="77">
        <f t="shared" si="5"/>
        <v>50941027</v>
      </c>
      <c r="N32" s="77">
        <f t="shared" si="5"/>
        <v>115488725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233833790</v>
      </c>
      <c r="X32" s="77">
        <f t="shared" si="5"/>
        <v>0</v>
      </c>
      <c r="Y32" s="77">
        <f t="shared" si="5"/>
        <v>233833790</v>
      </c>
      <c r="Z32" s="212">
        <f>+IF(X32&lt;&gt;0,+(Y32/X32)*100,0)</f>
        <v>0</v>
      </c>
      <c r="AA32" s="79">
        <f>SUM(AA28:AA31)</f>
        <v>470727193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471627</v>
      </c>
      <c r="I33" s="60"/>
      <c r="J33" s="60">
        <v>471627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471627</v>
      </c>
      <c r="X33" s="60"/>
      <c r="Y33" s="60">
        <v>471627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19169757</v>
      </c>
      <c r="D35" s="155"/>
      <c r="E35" s="156">
        <v>42312620</v>
      </c>
      <c r="F35" s="60">
        <v>42312620</v>
      </c>
      <c r="G35" s="60"/>
      <c r="H35" s="60">
        <v>419721</v>
      </c>
      <c r="I35" s="60">
        <v>2732597</v>
      </c>
      <c r="J35" s="60">
        <v>3152318</v>
      </c>
      <c r="K35" s="60">
        <v>4613083</v>
      </c>
      <c r="L35" s="60">
        <v>4251600</v>
      </c>
      <c r="M35" s="60">
        <v>3875216</v>
      </c>
      <c r="N35" s="60">
        <v>12739899</v>
      </c>
      <c r="O35" s="60"/>
      <c r="P35" s="60"/>
      <c r="Q35" s="60"/>
      <c r="R35" s="60"/>
      <c r="S35" s="60"/>
      <c r="T35" s="60"/>
      <c r="U35" s="60"/>
      <c r="V35" s="60"/>
      <c r="W35" s="60">
        <v>15892217</v>
      </c>
      <c r="X35" s="60"/>
      <c r="Y35" s="60">
        <v>15892217</v>
      </c>
      <c r="Z35" s="140"/>
      <c r="AA35" s="62">
        <v>42312620</v>
      </c>
    </row>
    <row r="36" spans="1:27" ht="13.5">
      <c r="A36" s="238" t="s">
        <v>139</v>
      </c>
      <c r="B36" s="149"/>
      <c r="C36" s="222">
        <f aca="true" t="shared" si="6" ref="C36:Y36">SUM(C32:C35)</f>
        <v>477270437</v>
      </c>
      <c r="D36" s="222">
        <f>SUM(D32:D35)</f>
        <v>0</v>
      </c>
      <c r="E36" s="218">
        <f t="shared" si="6"/>
        <v>513039813</v>
      </c>
      <c r="F36" s="220">
        <f t="shared" si="6"/>
        <v>513039813</v>
      </c>
      <c r="G36" s="220">
        <f t="shared" si="6"/>
        <v>60786764</v>
      </c>
      <c r="H36" s="220">
        <f t="shared" si="6"/>
        <v>28325209</v>
      </c>
      <c r="I36" s="220">
        <f t="shared" si="6"/>
        <v>32857037</v>
      </c>
      <c r="J36" s="220">
        <f t="shared" si="6"/>
        <v>121969010</v>
      </c>
      <c r="K36" s="220">
        <f t="shared" si="6"/>
        <v>31577589</v>
      </c>
      <c r="L36" s="220">
        <f t="shared" si="6"/>
        <v>41834792</v>
      </c>
      <c r="M36" s="220">
        <f t="shared" si="6"/>
        <v>54816243</v>
      </c>
      <c r="N36" s="220">
        <f t="shared" si="6"/>
        <v>128228624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250197634</v>
      </c>
      <c r="X36" s="220">
        <f t="shared" si="6"/>
        <v>0</v>
      </c>
      <c r="Y36" s="220">
        <f t="shared" si="6"/>
        <v>250197634</v>
      </c>
      <c r="Z36" s="221">
        <f>+IF(X36&lt;&gt;0,+(Y36/X36)*100,0)</f>
        <v>0</v>
      </c>
      <c r="AA36" s="239">
        <f>SUM(AA32:AA35)</f>
        <v>513039813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116150039</v>
      </c>
      <c r="D6" s="155"/>
      <c r="E6" s="59">
        <v>635210942</v>
      </c>
      <c r="F6" s="60">
        <v>635210942</v>
      </c>
      <c r="G6" s="60">
        <v>269566784</v>
      </c>
      <c r="H6" s="60">
        <v>269566784</v>
      </c>
      <c r="I6" s="60">
        <v>94206323</v>
      </c>
      <c r="J6" s="60">
        <v>94206323</v>
      </c>
      <c r="K6" s="60">
        <v>88346170</v>
      </c>
      <c r="L6" s="60">
        <v>386818007</v>
      </c>
      <c r="M6" s="60">
        <v>444193236</v>
      </c>
      <c r="N6" s="60">
        <v>444193236</v>
      </c>
      <c r="O6" s="60"/>
      <c r="P6" s="60"/>
      <c r="Q6" s="60"/>
      <c r="R6" s="60"/>
      <c r="S6" s="60"/>
      <c r="T6" s="60"/>
      <c r="U6" s="60"/>
      <c r="V6" s="60"/>
      <c r="W6" s="60">
        <v>444193236</v>
      </c>
      <c r="X6" s="60">
        <v>317605471</v>
      </c>
      <c r="Y6" s="60">
        <v>126587765</v>
      </c>
      <c r="Z6" s="140">
        <v>39.86</v>
      </c>
      <c r="AA6" s="62">
        <v>635210942</v>
      </c>
    </row>
    <row r="7" spans="1:27" ht="13.5">
      <c r="A7" s="249" t="s">
        <v>144</v>
      </c>
      <c r="B7" s="182"/>
      <c r="C7" s="155">
        <v>387616947</v>
      </c>
      <c r="D7" s="155"/>
      <c r="E7" s="59">
        <v>460000000</v>
      </c>
      <c r="F7" s="60">
        <v>460000000</v>
      </c>
      <c r="G7" s="60">
        <v>376000000</v>
      </c>
      <c r="H7" s="60">
        <v>376000000</v>
      </c>
      <c r="I7" s="60">
        <v>333000000</v>
      </c>
      <c r="J7" s="60">
        <v>333000000</v>
      </c>
      <c r="K7" s="60">
        <v>248000000</v>
      </c>
      <c r="L7" s="60">
        <v>236000000</v>
      </c>
      <c r="M7" s="60">
        <v>236000000</v>
      </c>
      <c r="N7" s="60">
        <v>236000000</v>
      </c>
      <c r="O7" s="60"/>
      <c r="P7" s="60"/>
      <c r="Q7" s="60"/>
      <c r="R7" s="60"/>
      <c r="S7" s="60"/>
      <c r="T7" s="60"/>
      <c r="U7" s="60"/>
      <c r="V7" s="60"/>
      <c r="W7" s="60">
        <v>236000000</v>
      </c>
      <c r="X7" s="60">
        <v>230000000</v>
      </c>
      <c r="Y7" s="60">
        <v>6000000</v>
      </c>
      <c r="Z7" s="140">
        <v>2.61</v>
      </c>
      <c r="AA7" s="62">
        <v>460000000</v>
      </c>
    </row>
    <row r="8" spans="1:27" ht="13.5">
      <c r="A8" s="249" t="s">
        <v>145</v>
      </c>
      <c r="B8" s="182"/>
      <c r="C8" s="155">
        <v>76253930</v>
      </c>
      <c r="D8" s="155"/>
      <c r="E8" s="59">
        <v>560649583</v>
      </c>
      <c r="F8" s="60">
        <v>560649583</v>
      </c>
      <c r="G8" s="60">
        <v>136348412</v>
      </c>
      <c r="H8" s="60">
        <v>136348412</v>
      </c>
      <c r="I8" s="60">
        <v>95583675</v>
      </c>
      <c r="J8" s="60">
        <v>95583675</v>
      </c>
      <c r="K8" s="60">
        <v>83261944</v>
      </c>
      <c r="L8" s="60">
        <v>88864515</v>
      </c>
      <c r="M8" s="60">
        <v>98255997</v>
      </c>
      <c r="N8" s="60">
        <v>98255997</v>
      </c>
      <c r="O8" s="60"/>
      <c r="P8" s="60"/>
      <c r="Q8" s="60"/>
      <c r="R8" s="60"/>
      <c r="S8" s="60"/>
      <c r="T8" s="60"/>
      <c r="U8" s="60"/>
      <c r="V8" s="60"/>
      <c r="W8" s="60">
        <v>98255997</v>
      </c>
      <c r="X8" s="60">
        <v>280324792</v>
      </c>
      <c r="Y8" s="60">
        <v>-182068795</v>
      </c>
      <c r="Z8" s="140">
        <v>-64.95</v>
      </c>
      <c r="AA8" s="62">
        <v>560649583</v>
      </c>
    </row>
    <row r="9" spans="1:27" ht="13.5">
      <c r="A9" s="249" t="s">
        <v>146</v>
      </c>
      <c r="B9" s="182"/>
      <c r="C9" s="155">
        <v>50486100</v>
      </c>
      <c r="D9" s="155"/>
      <c r="E9" s="59">
        <v>55760053</v>
      </c>
      <c r="F9" s="60">
        <v>55760053</v>
      </c>
      <c r="G9" s="60">
        <v>10442955</v>
      </c>
      <c r="H9" s="60">
        <v>10442955</v>
      </c>
      <c r="I9" s="60">
        <v>81722618</v>
      </c>
      <c r="J9" s="60">
        <v>81722618</v>
      </c>
      <c r="K9" s="60">
        <v>74085233</v>
      </c>
      <c r="L9" s="60">
        <v>33183067</v>
      </c>
      <c r="M9" s="60">
        <v>52907131</v>
      </c>
      <c r="N9" s="60">
        <v>52907131</v>
      </c>
      <c r="O9" s="60"/>
      <c r="P9" s="60"/>
      <c r="Q9" s="60"/>
      <c r="R9" s="60"/>
      <c r="S9" s="60"/>
      <c r="T9" s="60"/>
      <c r="U9" s="60"/>
      <c r="V9" s="60"/>
      <c r="W9" s="60">
        <v>52907131</v>
      </c>
      <c r="X9" s="60">
        <v>27880027</v>
      </c>
      <c r="Y9" s="60">
        <v>25027104</v>
      </c>
      <c r="Z9" s="140">
        <v>89.77</v>
      </c>
      <c r="AA9" s="62">
        <v>55760053</v>
      </c>
    </row>
    <row r="10" spans="1:27" ht="13.5">
      <c r="A10" s="249" t="s">
        <v>147</v>
      </c>
      <c r="B10" s="182"/>
      <c r="C10" s="155">
        <v>3215</v>
      </c>
      <c r="D10" s="155"/>
      <c r="E10" s="59"/>
      <c r="F10" s="60"/>
      <c r="G10" s="159">
        <v>3215</v>
      </c>
      <c r="H10" s="159">
        <v>3215</v>
      </c>
      <c r="I10" s="159">
        <v>3215</v>
      </c>
      <c r="J10" s="60">
        <v>3215</v>
      </c>
      <c r="K10" s="159">
        <v>3215</v>
      </c>
      <c r="L10" s="159">
        <v>3215</v>
      </c>
      <c r="M10" s="60">
        <v>3215</v>
      </c>
      <c r="N10" s="159">
        <v>3215</v>
      </c>
      <c r="O10" s="159"/>
      <c r="P10" s="159"/>
      <c r="Q10" s="60"/>
      <c r="R10" s="159"/>
      <c r="S10" s="159"/>
      <c r="T10" s="60"/>
      <c r="U10" s="159"/>
      <c r="V10" s="159"/>
      <c r="W10" s="159">
        <v>3215</v>
      </c>
      <c r="X10" s="60"/>
      <c r="Y10" s="159">
        <v>3215</v>
      </c>
      <c r="Z10" s="141"/>
      <c r="AA10" s="225"/>
    </row>
    <row r="11" spans="1:27" ht="13.5">
      <c r="A11" s="249" t="s">
        <v>148</v>
      </c>
      <c r="B11" s="182"/>
      <c r="C11" s="155">
        <v>4371608</v>
      </c>
      <c r="D11" s="155"/>
      <c r="E11" s="59">
        <v>3715980</v>
      </c>
      <c r="F11" s="60">
        <v>3715980</v>
      </c>
      <c r="G11" s="60">
        <v>4367833</v>
      </c>
      <c r="H11" s="60">
        <v>4367833</v>
      </c>
      <c r="I11" s="60">
        <v>4486004</v>
      </c>
      <c r="J11" s="60">
        <v>4486004</v>
      </c>
      <c r="K11" s="60">
        <v>4446986</v>
      </c>
      <c r="L11" s="60">
        <v>4510730</v>
      </c>
      <c r="M11" s="60">
        <v>4763903</v>
      </c>
      <c r="N11" s="60">
        <v>4763903</v>
      </c>
      <c r="O11" s="60"/>
      <c r="P11" s="60"/>
      <c r="Q11" s="60"/>
      <c r="R11" s="60"/>
      <c r="S11" s="60"/>
      <c r="T11" s="60"/>
      <c r="U11" s="60"/>
      <c r="V11" s="60"/>
      <c r="W11" s="60">
        <v>4763903</v>
      </c>
      <c r="X11" s="60">
        <v>1857990</v>
      </c>
      <c r="Y11" s="60">
        <v>2905913</v>
      </c>
      <c r="Z11" s="140">
        <v>156.4</v>
      </c>
      <c r="AA11" s="62">
        <v>3715980</v>
      </c>
    </row>
    <row r="12" spans="1:27" ht="13.5">
      <c r="A12" s="250" t="s">
        <v>56</v>
      </c>
      <c r="B12" s="251"/>
      <c r="C12" s="168">
        <f aca="true" t="shared" si="0" ref="C12:Y12">SUM(C6:C11)</f>
        <v>634881839</v>
      </c>
      <c r="D12" s="168">
        <f>SUM(D6:D11)</f>
        <v>0</v>
      </c>
      <c r="E12" s="72">
        <f t="shared" si="0"/>
        <v>1715336558</v>
      </c>
      <c r="F12" s="73">
        <f t="shared" si="0"/>
        <v>1715336558</v>
      </c>
      <c r="G12" s="73">
        <f t="shared" si="0"/>
        <v>796729199</v>
      </c>
      <c r="H12" s="73">
        <f t="shared" si="0"/>
        <v>796729199</v>
      </c>
      <c r="I12" s="73">
        <f t="shared" si="0"/>
        <v>609001835</v>
      </c>
      <c r="J12" s="73">
        <f t="shared" si="0"/>
        <v>609001835</v>
      </c>
      <c r="K12" s="73">
        <f t="shared" si="0"/>
        <v>498143548</v>
      </c>
      <c r="L12" s="73">
        <f t="shared" si="0"/>
        <v>749379534</v>
      </c>
      <c r="M12" s="73">
        <f t="shared" si="0"/>
        <v>836123482</v>
      </c>
      <c r="N12" s="73">
        <f t="shared" si="0"/>
        <v>836123482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836123482</v>
      </c>
      <c r="X12" s="73">
        <f t="shared" si="0"/>
        <v>857668280</v>
      </c>
      <c r="Y12" s="73">
        <f t="shared" si="0"/>
        <v>-21544798</v>
      </c>
      <c r="Z12" s="170">
        <f>+IF(X12&lt;&gt;0,+(Y12/X12)*100,0)</f>
        <v>-2.512019915205445</v>
      </c>
      <c r="AA12" s="74">
        <f>SUM(AA6:AA11)</f>
        <v>1715336558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1310847</v>
      </c>
      <c r="D15" s="155"/>
      <c r="E15" s="59">
        <v>905728</v>
      </c>
      <c r="F15" s="60">
        <v>905728</v>
      </c>
      <c r="G15" s="60">
        <v>1309019</v>
      </c>
      <c r="H15" s="60">
        <v>1309019</v>
      </c>
      <c r="I15" s="60">
        <v>1334234</v>
      </c>
      <c r="J15" s="60">
        <v>1334234</v>
      </c>
      <c r="K15" s="60">
        <v>1417599</v>
      </c>
      <c r="L15" s="60">
        <v>1513599</v>
      </c>
      <c r="M15" s="60">
        <v>1513599</v>
      </c>
      <c r="N15" s="60">
        <v>1513599</v>
      </c>
      <c r="O15" s="60"/>
      <c r="P15" s="60"/>
      <c r="Q15" s="60"/>
      <c r="R15" s="60"/>
      <c r="S15" s="60"/>
      <c r="T15" s="60"/>
      <c r="U15" s="60"/>
      <c r="V15" s="60"/>
      <c r="W15" s="60">
        <v>1513599</v>
      </c>
      <c r="X15" s="60">
        <v>452864</v>
      </c>
      <c r="Y15" s="60">
        <v>1060735</v>
      </c>
      <c r="Z15" s="140">
        <v>234.23</v>
      </c>
      <c r="AA15" s="62">
        <v>905728</v>
      </c>
    </row>
    <row r="16" spans="1:27" ht="13.5">
      <c r="A16" s="249" t="s">
        <v>151</v>
      </c>
      <c r="B16" s="182"/>
      <c r="C16" s="155">
        <v>1000</v>
      </c>
      <c r="D16" s="155"/>
      <c r="E16" s="59">
        <v>1000</v>
      </c>
      <c r="F16" s="60">
        <v>1000</v>
      </c>
      <c r="G16" s="159">
        <v>1000</v>
      </c>
      <c r="H16" s="159">
        <v>1000</v>
      </c>
      <c r="I16" s="159">
        <v>1000</v>
      </c>
      <c r="J16" s="60">
        <v>1000</v>
      </c>
      <c r="K16" s="159">
        <v>1000</v>
      </c>
      <c r="L16" s="159">
        <v>1000</v>
      </c>
      <c r="M16" s="60">
        <v>1000</v>
      </c>
      <c r="N16" s="159">
        <v>1000</v>
      </c>
      <c r="O16" s="159"/>
      <c r="P16" s="159"/>
      <c r="Q16" s="60"/>
      <c r="R16" s="159"/>
      <c r="S16" s="159"/>
      <c r="T16" s="60"/>
      <c r="U16" s="159"/>
      <c r="V16" s="159"/>
      <c r="W16" s="159">
        <v>1000</v>
      </c>
      <c r="X16" s="60">
        <v>500</v>
      </c>
      <c r="Y16" s="159">
        <v>500</v>
      </c>
      <c r="Z16" s="141">
        <v>100</v>
      </c>
      <c r="AA16" s="225">
        <v>1000</v>
      </c>
    </row>
    <row r="17" spans="1:27" ht="13.5">
      <c r="A17" s="249" t="s">
        <v>152</v>
      </c>
      <c r="B17" s="182"/>
      <c r="C17" s="155">
        <v>69120739</v>
      </c>
      <c r="D17" s="155"/>
      <c r="E17" s="59">
        <v>68785633</v>
      </c>
      <c r="F17" s="60">
        <v>68785633</v>
      </c>
      <c r="G17" s="60">
        <v>69120739</v>
      </c>
      <c r="H17" s="60">
        <v>69120739</v>
      </c>
      <c r="I17" s="60">
        <v>69120739</v>
      </c>
      <c r="J17" s="60">
        <v>69120739</v>
      </c>
      <c r="K17" s="60">
        <v>69120739</v>
      </c>
      <c r="L17" s="60">
        <v>69120739</v>
      </c>
      <c r="M17" s="60">
        <v>80448677</v>
      </c>
      <c r="N17" s="60">
        <v>80448677</v>
      </c>
      <c r="O17" s="60"/>
      <c r="P17" s="60"/>
      <c r="Q17" s="60"/>
      <c r="R17" s="60"/>
      <c r="S17" s="60"/>
      <c r="T17" s="60"/>
      <c r="U17" s="60"/>
      <c r="V17" s="60"/>
      <c r="W17" s="60">
        <v>80448677</v>
      </c>
      <c r="X17" s="60">
        <v>34392817</v>
      </c>
      <c r="Y17" s="60">
        <v>46055860</v>
      </c>
      <c r="Z17" s="140">
        <v>133.91</v>
      </c>
      <c r="AA17" s="62">
        <v>68785633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3617460450</v>
      </c>
      <c r="D19" s="155"/>
      <c r="E19" s="59">
        <v>2364639871</v>
      </c>
      <c r="F19" s="60">
        <v>2364639871</v>
      </c>
      <c r="G19" s="60">
        <v>3617460450</v>
      </c>
      <c r="H19" s="60">
        <v>3617460450</v>
      </c>
      <c r="I19" s="60">
        <v>3612100972</v>
      </c>
      <c r="J19" s="60">
        <v>3612100972</v>
      </c>
      <c r="K19" s="60">
        <v>3616661594</v>
      </c>
      <c r="L19" s="60">
        <v>3620733822</v>
      </c>
      <c r="M19" s="60">
        <v>3608590867</v>
      </c>
      <c r="N19" s="60">
        <v>3608590867</v>
      </c>
      <c r="O19" s="60"/>
      <c r="P19" s="60"/>
      <c r="Q19" s="60"/>
      <c r="R19" s="60"/>
      <c r="S19" s="60"/>
      <c r="T19" s="60"/>
      <c r="U19" s="60"/>
      <c r="V19" s="60"/>
      <c r="W19" s="60">
        <v>3608590867</v>
      </c>
      <c r="X19" s="60">
        <v>1182319936</v>
      </c>
      <c r="Y19" s="60">
        <v>2426270931</v>
      </c>
      <c r="Z19" s="140">
        <v>205.21</v>
      </c>
      <c r="AA19" s="62">
        <v>2364639871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1142192</v>
      </c>
      <c r="D22" s="155"/>
      <c r="E22" s="59"/>
      <c r="F22" s="60"/>
      <c r="G22" s="60">
        <v>1142192</v>
      </c>
      <c r="H22" s="60">
        <v>1142192</v>
      </c>
      <c r="I22" s="60">
        <v>1142192</v>
      </c>
      <c r="J22" s="60">
        <v>1142192</v>
      </c>
      <c r="K22" s="60">
        <v>1142192</v>
      </c>
      <c r="L22" s="60">
        <v>1142192</v>
      </c>
      <c r="M22" s="60">
        <v>1142192</v>
      </c>
      <c r="N22" s="60">
        <v>1142192</v>
      </c>
      <c r="O22" s="60"/>
      <c r="P22" s="60"/>
      <c r="Q22" s="60"/>
      <c r="R22" s="60"/>
      <c r="S22" s="60"/>
      <c r="T22" s="60"/>
      <c r="U22" s="60"/>
      <c r="V22" s="60"/>
      <c r="W22" s="60">
        <v>1142192</v>
      </c>
      <c r="X22" s="60"/>
      <c r="Y22" s="60">
        <v>1142192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3689035228</v>
      </c>
      <c r="D24" s="168">
        <f>SUM(D15:D23)</f>
        <v>0</v>
      </c>
      <c r="E24" s="76">
        <f t="shared" si="1"/>
        <v>2434332232</v>
      </c>
      <c r="F24" s="77">
        <f t="shared" si="1"/>
        <v>2434332232</v>
      </c>
      <c r="G24" s="77">
        <f t="shared" si="1"/>
        <v>3689033400</v>
      </c>
      <c r="H24" s="77">
        <f t="shared" si="1"/>
        <v>3689033400</v>
      </c>
      <c r="I24" s="77">
        <f t="shared" si="1"/>
        <v>3683699137</v>
      </c>
      <c r="J24" s="77">
        <f t="shared" si="1"/>
        <v>3683699137</v>
      </c>
      <c r="K24" s="77">
        <f t="shared" si="1"/>
        <v>3688343124</v>
      </c>
      <c r="L24" s="77">
        <f t="shared" si="1"/>
        <v>3692511352</v>
      </c>
      <c r="M24" s="77">
        <f t="shared" si="1"/>
        <v>3691696335</v>
      </c>
      <c r="N24" s="77">
        <f t="shared" si="1"/>
        <v>3691696335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3691696335</v>
      </c>
      <c r="X24" s="77">
        <f t="shared" si="1"/>
        <v>1217166117</v>
      </c>
      <c r="Y24" s="77">
        <f t="shared" si="1"/>
        <v>2474530218</v>
      </c>
      <c r="Z24" s="212">
        <f>+IF(X24&lt;&gt;0,+(Y24/X24)*100,0)</f>
        <v>203.30258815444827</v>
      </c>
      <c r="AA24" s="79">
        <f>SUM(AA15:AA23)</f>
        <v>2434332232</v>
      </c>
    </row>
    <row r="25" spans="1:27" ht="13.5">
      <c r="A25" s="250" t="s">
        <v>159</v>
      </c>
      <c r="B25" s="251"/>
      <c r="C25" s="168">
        <f aca="true" t="shared" si="2" ref="C25:Y25">+C12+C24</f>
        <v>4323917067</v>
      </c>
      <c r="D25" s="168">
        <f>+D12+D24</f>
        <v>0</v>
      </c>
      <c r="E25" s="72">
        <f t="shared" si="2"/>
        <v>4149668790</v>
      </c>
      <c r="F25" s="73">
        <f t="shared" si="2"/>
        <v>4149668790</v>
      </c>
      <c r="G25" s="73">
        <f t="shared" si="2"/>
        <v>4485762599</v>
      </c>
      <c r="H25" s="73">
        <f t="shared" si="2"/>
        <v>4485762599</v>
      </c>
      <c r="I25" s="73">
        <f t="shared" si="2"/>
        <v>4292700972</v>
      </c>
      <c r="J25" s="73">
        <f t="shared" si="2"/>
        <v>4292700972</v>
      </c>
      <c r="K25" s="73">
        <f t="shared" si="2"/>
        <v>4186486672</v>
      </c>
      <c r="L25" s="73">
        <f t="shared" si="2"/>
        <v>4441890886</v>
      </c>
      <c r="M25" s="73">
        <f t="shared" si="2"/>
        <v>4527819817</v>
      </c>
      <c r="N25" s="73">
        <f t="shared" si="2"/>
        <v>4527819817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4527819817</v>
      </c>
      <c r="X25" s="73">
        <f t="shared" si="2"/>
        <v>2074834397</v>
      </c>
      <c r="Y25" s="73">
        <f t="shared" si="2"/>
        <v>2452985420</v>
      </c>
      <c r="Z25" s="170">
        <f>+IF(X25&lt;&gt;0,+(Y25/X25)*100,0)</f>
        <v>118.22560024774835</v>
      </c>
      <c r="AA25" s="74">
        <f>+AA12+AA24</f>
        <v>4149668790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669829</v>
      </c>
      <c r="D30" s="155"/>
      <c r="E30" s="59">
        <v>275482</v>
      </c>
      <c r="F30" s="60">
        <v>275482</v>
      </c>
      <c r="G30" s="60">
        <v>669829</v>
      </c>
      <c r="H30" s="60">
        <v>669829</v>
      </c>
      <c r="I30" s="60">
        <v>669829</v>
      </c>
      <c r="J30" s="60">
        <v>669829</v>
      </c>
      <c r="K30" s="60">
        <v>669829</v>
      </c>
      <c r="L30" s="60">
        <v>666018</v>
      </c>
      <c r="M30" s="60">
        <v>666019</v>
      </c>
      <c r="N30" s="60">
        <v>666019</v>
      </c>
      <c r="O30" s="60"/>
      <c r="P30" s="60"/>
      <c r="Q30" s="60"/>
      <c r="R30" s="60"/>
      <c r="S30" s="60"/>
      <c r="T30" s="60"/>
      <c r="U30" s="60"/>
      <c r="V30" s="60"/>
      <c r="W30" s="60">
        <v>666019</v>
      </c>
      <c r="X30" s="60">
        <v>137741</v>
      </c>
      <c r="Y30" s="60">
        <v>528278</v>
      </c>
      <c r="Z30" s="140">
        <v>383.53</v>
      </c>
      <c r="AA30" s="62">
        <v>275482</v>
      </c>
    </row>
    <row r="31" spans="1:27" ht="13.5">
      <c r="A31" s="249" t="s">
        <v>163</v>
      </c>
      <c r="B31" s="182"/>
      <c r="C31" s="155">
        <v>2114008</v>
      </c>
      <c r="D31" s="155"/>
      <c r="E31" s="59">
        <v>2113329</v>
      </c>
      <c r="F31" s="60">
        <v>2113329</v>
      </c>
      <c r="G31" s="60">
        <v>2137633</v>
      </c>
      <c r="H31" s="60">
        <v>2137633</v>
      </c>
      <c r="I31" s="60">
        <v>2227252</v>
      </c>
      <c r="J31" s="60">
        <v>2227252</v>
      </c>
      <c r="K31" s="60">
        <v>2263652</v>
      </c>
      <c r="L31" s="60">
        <v>2331900</v>
      </c>
      <c r="M31" s="60">
        <v>2340846</v>
      </c>
      <c r="N31" s="60">
        <v>2340846</v>
      </c>
      <c r="O31" s="60"/>
      <c r="P31" s="60"/>
      <c r="Q31" s="60"/>
      <c r="R31" s="60"/>
      <c r="S31" s="60"/>
      <c r="T31" s="60"/>
      <c r="U31" s="60"/>
      <c r="V31" s="60"/>
      <c r="W31" s="60">
        <v>2340846</v>
      </c>
      <c r="X31" s="60">
        <v>1056665</v>
      </c>
      <c r="Y31" s="60">
        <v>1284181</v>
      </c>
      <c r="Z31" s="140">
        <v>121.53</v>
      </c>
      <c r="AA31" s="62">
        <v>2113329</v>
      </c>
    </row>
    <row r="32" spans="1:27" ht="13.5">
      <c r="A32" s="249" t="s">
        <v>164</v>
      </c>
      <c r="B32" s="182"/>
      <c r="C32" s="155">
        <v>241192669</v>
      </c>
      <c r="D32" s="155"/>
      <c r="E32" s="59">
        <v>327994141</v>
      </c>
      <c r="F32" s="60">
        <v>327994141</v>
      </c>
      <c r="G32" s="60">
        <v>211679907</v>
      </c>
      <c r="H32" s="60">
        <v>211679907</v>
      </c>
      <c r="I32" s="60">
        <v>135746865</v>
      </c>
      <c r="J32" s="60">
        <v>135746865</v>
      </c>
      <c r="K32" s="60">
        <v>118642346</v>
      </c>
      <c r="L32" s="60">
        <v>227002826</v>
      </c>
      <c r="M32" s="60">
        <v>223340325</v>
      </c>
      <c r="N32" s="60">
        <v>223340325</v>
      </c>
      <c r="O32" s="60"/>
      <c r="P32" s="60"/>
      <c r="Q32" s="60"/>
      <c r="R32" s="60"/>
      <c r="S32" s="60"/>
      <c r="T32" s="60"/>
      <c r="U32" s="60"/>
      <c r="V32" s="60"/>
      <c r="W32" s="60">
        <v>223340325</v>
      </c>
      <c r="X32" s="60">
        <v>163997071</v>
      </c>
      <c r="Y32" s="60">
        <v>59343254</v>
      </c>
      <c r="Z32" s="140">
        <v>36.19</v>
      </c>
      <c r="AA32" s="62">
        <v>327994141</v>
      </c>
    </row>
    <row r="33" spans="1:27" ht="13.5">
      <c r="A33" s="249" t="s">
        <v>165</v>
      </c>
      <c r="B33" s="182"/>
      <c r="C33" s="155">
        <v>8478041</v>
      </c>
      <c r="D33" s="155"/>
      <c r="E33" s="59">
        <v>3879300</v>
      </c>
      <c r="F33" s="60">
        <v>3879300</v>
      </c>
      <c r="G33" s="60">
        <v>11767399</v>
      </c>
      <c r="H33" s="60">
        <v>11767399</v>
      </c>
      <c r="I33" s="60">
        <v>18346113</v>
      </c>
      <c r="J33" s="60">
        <v>18346113</v>
      </c>
      <c r="K33" s="60">
        <v>21635470</v>
      </c>
      <c r="L33" s="60">
        <v>8478041</v>
      </c>
      <c r="M33" s="60">
        <v>8478041</v>
      </c>
      <c r="N33" s="60">
        <v>8478041</v>
      </c>
      <c r="O33" s="60"/>
      <c r="P33" s="60"/>
      <c r="Q33" s="60"/>
      <c r="R33" s="60"/>
      <c r="S33" s="60"/>
      <c r="T33" s="60"/>
      <c r="U33" s="60"/>
      <c r="V33" s="60"/>
      <c r="W33" s="60">
        <v>8478041</v>
      </c>
      <c r="X33" s="60">
        <v>1939650</v>
      </c>
      <c r="Y33" s="60">
        <v>6538391</v>
      </c>
      <c r="Z33" s="140">
        <v>337.09</v>
      </c>
      <c r="AA33" s="62">
        <v>3879300</v>
      </c>
    </row>
    <row r="34" spans="1:27" ht="13.5">
      <c r="A34" s="250" t="s">
        <v>58</v>
      </c>
      <c r="B34" s="251"/>
      <c r="C34" s="168">
        <f aca="true" t="shared" si="3" ref="C34:Y34">SUM(C29:C33)</f>
        <v>252454547</v>
      </c>
      <c r="D34" s="168">
        <f>SUM(D29:D33)</f>
        <v>0</v>
      </c>
      <c r="E34" s="72">
        <f t="shared" si="3"/>
        <v>334262252</v>
      </c>
      <c r="F34" s="73">
        <f t="shared" si="3"/>
        <v>334262252</v>
      </c>
      <c r="G34" s="73">
        <f t="shared" si="3"/>
        <v>226254768</v>
      </c>
      <c r="H34" s="73">
        <f t="shared" si="3"/>
        <v>226254768</v>
      </c>
      <c r="I34" s="73">
        <f t="shared" si="3"/>
        <v>156990059</v>
      </c>
      <c r="J34" s="73">
        <f t="shared" si="3"/>
        <v>156990059</v>
      </c>
      <c r="K34" s="73">
        <f t="shared" si="3"/>
        <v>143211297</v>
      </c>
      <c r="L34" s="73">
        <f t="shared" si="3"/>
        <v>238478785</v>
      </c>
      <c r="M34" s="73">
        <f t="shared" si="3"/>
        <v>234825231</v>
      </c>
      <c r="N34" s="73">
        <f t="shared" si="3"/>
        <v>234825231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234825231</v>
      </c>
      <c r="X34" s="73">
        <f t="shared" si="3"/>
        <v>167131127</v>
      </c>
      <c r="Y34" s="73">
        <f t="shared" si="3"/>
        <v>67694104</v>
      </c>
      <c r="Z34" s="170">
        <f>+IF(X34&lt;&gt;0,+(Y34/X34)*100,0)</f>
        <v>40.503588538597</v>
      </c>
      <c r="AA34" s="74">
        <f>SUM(AA29:AA33)</f>
        <v>334262252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297033</v>
      </c>
      <c r="D37" s="155"/>
      <c r="E37" s="59">
        <v>498609</v>
      </c>
      <c r="F37" s="60">
        <v>498609</v>
      </c>
      <c r="G37" s="60">
        <v>297032</v>
      </c>
      <c r="H37" s="60">
        <v>297032</v>
      </c>
      <c r="I37" s="60">
        <v>297032</v>
      </c>
      <c r="J37" s="60">
        <v>297032</v>
      </c>
      <c r="K37" s="60">
        <v>297032</v>
      </c>
      <c r="L37" s="60">
        <v>297032</v>
      </c>
      <c r="M37" s="60">
        <v>286617183</v>
      </c>
      <c r="N37" s="60">
        <v>286617183</v>
      </c>
      <c r="O37" s="60"/>
      <c r="P37" s="60"/>
      <c r="Q37" s="60"/>
      <c r="R37" s="60"/>
      <c r="S37" s="60"/>
      <c r="T37" s="60"/>
      <c r="U37" s="60"/>
      <c r="V37" s="60"/>
      <c r="W37" s="60">
        <v>286617183</v>
      </c>
      <c r="X37" s="60">
        <v>249305</v>
      </c>
      <c r="Y37" s="60">
        <v>286367878</v>
      </c>
      <c r="Z37" s="140">
        <v>114866.48</v>
      </c>
      <c r="AA37" s="62">
        <v>498609</v>
      </c>
    </row>
    <row r="38" spans="1:27" ht="13.5">
      <c r="A38" s="249" t="s">
        <v>165</v>
      </c>
      <c r="B38" s="182"/>
      <c r="C38" s="155">
        <v>187820888</v>
      </c>
      <c r="D38" s="155"/>
      <c r="E38" s="59">
        <v>220938756</v>
      </c>
      <c r="F38" s="60">
        <v>220938756</v>
      </c>
      <c r="G38" s="60">
        <v>187768704</v>
      </c>
      <c r="H38" s="60">
        <v>187768704</v>
      </c>
      <c r="I38" s="60">
        <v>195977088</v>
      </c>
      <c r="J38" s="60">
        <v>195977088</v>
      </c>
      <c r="K38" s="60">
        <v>194939303</v>
      </c>
      <c r="L38" s="60">
        <v>196442770</v>
      </c>
      <c r="M38" s="60">
        <v>197158805</v>
      </c>
      <c r="N38" s="60">
        <v>197158805</v>
      </c>
      <c r="O38" s="60"/>
      <c r="P38" s="60"/>
      <c r="Q38" s="60"/>
      <c r="R38" s="60"/>
      <c r="S38" s="60"/>
      <c r="T38" s="60"/>
      <c r="U38" s="60"/>
      <c r="V38" s="60"/>
      <c r="W38" s="60">
        <v>197158805</v>
      </c>
      <c r="X38" s="60">
        <v>110469378</v>
      </c>
      <c r="Y38" s="60">
        <v>86689427</v>
      </c>
      <c r="Z38" s="140">
        <v>78.47</v>
      </c>
      <c r="AA38" s="62">
        <v>220938756</v>
      </c>
    </row>
    <row r="39" spans="1:27" ht="13.5">
      <c r="A39" s="250" t="s">
        <v>59</v>
      </c>
      <c r="B39" s="253"/>
      <c r="C39" s="168">
        <f aca="true" t="shared" si="4" ref="C39:Y39">SUM(C37:C38)</f>
        <v>188117921</v>
      </c>
      <c r="D39" s="168">
        <f>SUM(D37:D38)</f>
        <v>0</v>
      </c>
      <c r="E39" s="76">
        <f t="shared" si="4"/>
        <v>221437365</v>
      </c>
      <c r="F39" s="77">
        <f t="shared" si="4"/>
        <v>221437365</v>
      </c>
      <c r="G39" s="77">
        <f t="shared" si="4"/>
        <v>188065736</v>
      </c>
      <c r="H39" s="77">
        <f t="shared" si="4"/>
        <v>188065736</v>
      </c>
      <c r="I39" s="77">
        <f t="shared" si="4"/>
        <v>196274120</v>
      </c>
      <c r="J39" s="77">
        <f t="shared" si="4"/>
        <v>196274120</v>
      </c>
      <c r="K39" s="77">
        <f t="shared" si="4"/>
        <v>195236335</v>
      </c>
      <c r="L39" s="77">
        <f t="shared" si="4"/>
        <v>196739802</v>
      </c>
      <c r="M39" s="77">
        <f t="shared" si="4"/>
        <v>483775988</v>
      </c>
      <c r="N39" s="77">
        <f t="shared" si="4"/>
        <v>483775988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483775988</v>
      </c>
      <c r="X39" s="77">
        <f t="shared" si="4"/>
        <v>110718683</v>
      </c>
      <c r="Y39" s="77">
        <f t="shared" si="4"/>
        <v>373057305</v>
      </c>
      <c r="Z39" s="212">
        <f>+IF(X39&lt;&gt;0,+(Y39/X39)*100,0)</f>
        <v>336.94160271035736</v>
      </c>
      <c r="AA39" s="79">
        <f>SUM(AA37:AA38)</f>
        <v>221437365</v>
      </c>
    </row>
    <row r="40" spans="1:27" ht="13.5">
      <c r="A40" s="250" t="s">
        <v>167</v>
      </c>
      <c r="B40" s="251"/>
      <c r="C40" s="168">
        <f aca="true" t="shared" si="5" ref="C40:Y40">+C34+C39</f>
        <v>440572468</v>
      </c>
      <c r="D40" s="168">
        <f>+D34+D39</f>
        <v>0</v>
      </c>
      <c r="E40" s="72">
        <f t="shared" si="5"/>
        <v>555699617</v>
      </c>
      <c r="F40" s="73">
        <f t="shared" si="5"/>
        <v>555699617</v>
      </c>
      <c r="G40" s="73">
        <f t="shared" si="5"/>
        <v>414320504</v>
      </c>
      <c r="H40" s="73">
        <f t="shared" si="5"/>
        <v>414320504</v>
      </c>
      <c r="I40" s="73">
        <f t="shared" si="5"/>
        <v>353264179</v>
      </c>
      <c r="J40" s="73">
        <f t="shared" si="5"/>
        <v>353264179</v>
      </c>
      <c r="K40" s="73">
        <f t="shared" si="5"/>
        <v>338447632</v>
      </c>
      <c r="L40" s="73">
        <f t="shared" si="5"/>
        <v>435218587</v>
      </c>
      <c r="M40" s="73">
        <f t="shared" si="5"/>
        <v>718601219</v>
      </c>
      <c r="N40" s="73">
        <f t="shared" si="5"/>
        <v>718601219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718601219</v>
      </c>
      <c r="X40" s="73">
        <f t="shared" si="5"/>
        <v>277849810</v>
      </c>
      <c r="Y40" s="73">
        <f t="shared" si="5"/>
        <v>440751409</v>
      </c>
      <c r="Z40" s="170">
        <f>+IF(X40&lt;&gt;0,+(Y40/X40)*100,0)</f>
        <v>158.62937210574302</v>
      </c>
      <c r="AA40" s="74">
        <f>+AA34+AA39</f>
        <v>555699617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3883344599</v>
      </c>
      <c r="D42" s="257">
        <f>+D25-D40</f>
        <v>0</v>
      </c>
      <c r="E42" s="258">
        <f t="shared" si="6"/>
        <v>3593969173</v>
      </c>
      <c r="F42" s="259">
        <f t="shared" si="6"/>
        <v>3593969173</v>
      </c>
      <c r="G42" s="259">
        <f t="shared" si="6"/>
        <v>4071442095</v>
      </c>
      <c r="H42" s="259">
        <f t="shared" si="6"/>
        <v>4071442095</v>
      </c>
      <c r="I42" s="259">
        <f t="shared" si="6"/>
        <v>3939436793</v>
      </c>
      <c r="J42" s="259">
        <f t="shared" si="6"/>
        <v>3939436793</v>
      </c>
      <c r="K42" s="259">
        <f t="shared" si="6"/>
        <v>3848039040</v>
      </c>
      <c r="L42" s="259">
        <f t="shared" si="6"/>
        <v>4006672299</v>
      </c>
      <c r="M42" s="259">
        <f t="shared" si="6"/>
        <v>3809218598</v>
      </c>
      <c r="N42" s="259">
        <f t="shared" si="6"/>
        <v>3809218598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3809218598</v>
      </c>
      <c r="X42" s="259">
        <f t="shared" si="6"/>
        <v>1796984587</v>
      </c>
      <c r="Y42" s="259">
        <f t="shared" si="6"/>
        <v>2012234011</v>
      </c>
      <c r="Z42" s="260">
        <f>+IF(X42&lt;&gt;0,+(Y42/X42)*100,0)</f>
        <v>111.97836784784843</v>
      </c>
      <c r="AA42" s="261">
        <f>+AA25-AA40</f>
        <v>3593969173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3864679582</v>
      </c>
      <c r="D45" s="155"/>
      <c r="E45" s="59">
        <v>3575304155</v>
      </c>
      <c r="F45" s="60">
        <v>3575304155</v>
      </c>
      <c r="G45" s="60">
        <v>4052777077</v>
      </c>
      <c r="H45" s="60">
        <v>4052777077</v>
      </c>
      <c r="I45" s="60">
        <v>3920771775</v>
      </c>
      <c r="J45" s="60">
        <v>3920771775</v>
      </c>
      <c r="K45" s="60">
        <v>3829374022</v>
      </c>
      <c r="L45" s="60">
        <v>3988007281</v>
      </c>
      <c r="M45" s="60">
        <v>3779072553</v>
      </c>
      <c r="N45" s="60">
        <v>3779072553</v>
      </c>
      <c r="O45" s="60"/>
      <c r="P45" s="60"/>
      <c r="Q45" s="60"/>
      <c r="R45" s="60"/>
      <c r="S45" s="60"/>
      <c r="T45" s="60"/>
      <c r="U45" s="60"/>
      <c r="V45" s="60"/>
      <c r="W45" s="60">
        <v>3779072553</v>
      </c>
      <c r="X45" s="60">
        <v>1787652078</v>
      </c>
      <c r="Y45" s="60">
        <v>1991420475</v>
      </c>
      <c r="Z45" s="139">
        <v>111.4</v>
      </c>
      <c r="AA45" s="62">
        <v>3575304155</v>
      </c>
    </row>
    <row r="46" spans="1:27" ht="13.5">
      <c r="A46" s="249" t="s">
        <v>171</v>
      </c>
      <c r="B46" s="182"/>
      <c r="C46" s="155">
        <v>18665017</v>
      </c>
      <c r="D46" s="155"/>
      <c r="E46" s="59">
        <v>18665018</v>
      </c>
      <c r="F46" s="60">
        <v>18665018</v>
      </c>
      <c r="G46" s="60">
        <v>18665018</v>
      </c>
      <c r="H46" s="60">
        <v>18665018</v>
      </c>
      <c r="I46" s="60">
        <v>18665018</v>
      </c>
      <c r="J46" s="60">
        <v>18665018</v>
      </c>
      <c r="K46" s="60">
        <v>18665018</v>
      </c>
      <c r="L46" s="60">
        <v>18665018</v>
      </c>
      <c r="M46" s="60">
        <v>30146045</v>
      </c>
      <c r="N46" s="60">
        <v>30146045</v>
      </c>
      <c r="O46" s="60"/>
      <c r="P46" s="60"/>
      <c r="Q46" s="60"/>
      <c r="R46" s="60"/>
      <c r="S46" s="60"/>
      <c r="T46" s="60"/>
      <c r="U46" s="60"/>
      <c r="V46" s="60"/>
      <c r="W46" s="60">
        <v>30146045</v>
      </c>
      <c r="X46" s="60">
        <v>9332509</v>
      </c>
      <c r="Y46" s="60">
        <v>20813536</v>
      </c>
      <c r="Z46" s="139">
        <v>223.02</v>
      </c>
      <c r="AA46" s="62">
        <v>18665018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3883344599</v>
      </c>
      <c r="D48" s="217">
        <f>SUM(D45:D47)</f>
        <v>0</v>
      </c>
      <c r="E48" s="264">
        <f t="shared" si="7"/>
        <v>3593969173</v>
      </c>
      <c r="F48" s="219">
        <f t="shared" si="7"/>
        <v>3593969173</v>
      </c>
      <c r="G48" s="219">
        <f t="shared" si="7"/>
        <v>4071442095</v>
      </c>
      <c r="H48" s="219">
        <f t="shared" si="7"/>
        <v>4071442095</v>
      </c>
      <c r="I48" s="219">
        <f t="shared" si="7"/>
        <v>3939436793</v>
      </c>
      <c r="J48" s="219">
        <f t="shared" si="7"/>
        <v>3939436793</v>
      </c>
      <c r="K48" s="219">
        <f t="shared" si="7"/>
        <v>3848039040</v>
      </c>
      <c r="L48" s="219">
        <f t="shared" si="7"/>
        <v>4006672299</v>
      </c>
      <c r="M48" s="219">
        <f t="shared" si="7"/>
        <v>3809218598</v>
      </c>
      <c r="N48" s="219">
        <f t="shared" si="7"/>
        <v>3809218598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3809218598</v>
      </c>
      <c r="X48" s="219">
        <f t="shared" si="7"/>
        <v>1796984587</v>
      </c>
      <c r="Y48" s="219">
        <f t="shared" si="7"/>
        <v>2012234011</v>
      </c>
      <c r="Z48" s="265">
        <f>+IF(X48&lt;&gt;0,+(Y48/X48)*100,0)</f>
        <v>111.97836784784843</v>
      </c>
      <c r="AA48" s="232">
        <f>SUM(AA45:AA47)</f>
        <v>3593969173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133966169</v>
      </c>
      <c r="D6" s="155"/>
      <c r="E6" s="59">
        <v>661246127</v>
      </c>
      <c r="F6" s="60">
        <v>661246127</v>
      </c>
      <c r="G6" s="60">
        <v>11921747</v>
      </c>
      <c r="H6" s="60">
        <v>22596300</v>
      </c>
      <c r="I6" s="60">
        <v>46460122</v>
      </c>
      <c r="J6" s="60">
        <v>80978169</v>
      </c>
      <c r="K6" s="60">
        <v>22166285</v>
      </c>
      <c r="L6" s="60">
        <v>190377057</v>
      </c>
      <c r="M6" s="60">
        <v>7325474</v>
      </c>
      <c r="N6" s="60">
        <v>219868816</v>
      </c>
      <c r="O6" s="60"/>
      <c r="P6" s="60"/>
      <c r="Q6" s="60"/>
      <c r="R6" s="60"/>
      <c r="S6" s="60"/>
      <c r="T6" s="60"/>
      <c r="U6" s="60"/>
      <c r="V6" s="60"/>
      <c r="W6" s="60">
        <v>300846985</v>
      </c>
      <c r="X6" s="60">
        <v>312369113</v>
      </c>
      <c r="Y6" s="60">
        <v>-11522128</v>
      </c>
      <c r="Z6" s="140">
        <v>-3.69</v>
      </c>
      <c r="AA6" s="62">
        <v>661246127</v>
      </c>
    </row>
    <row r="7" spans="1:27" ht="13.5">
      <c r="A7" s="249" t="s">
        <v>178</v>
      </c>
      <c r="B7" s="182"/>
      <c r="C7" s="155">
        <v>1087500924</v>
      </c>
      <c r="D7" s="155"/>
      <c r="E7" s="59">
        <v>681519788</v>
      </c>
      <c r="F7" s="60">
        <v>681519788</v>
      </c>
      <c r="G7" s="60">
        <v>263905000</v>
      </c>
      <c r="H7" s="60">
        <v>2994951</v>
      </c>
      <c r="I7" s="60"/>
      <c r="J7" s="60">
        <v>266899951</v>
      </c>
      <c r="K7" s="60">
        <v>19539646</v>
      </c>
      <c r="L7" s="60">
        <v>222304197</v>
      </c>
      <c r="M7" s="60"/>
      <c r="N7" s="60">
        <v>241843843</v>
      </c>
      <c r="O7" s="60"/>
      <c r="P7" s="60"/>
      <c r="Q7" s="60"/>
      <c r="R7" s="60"/>
      <c r="S7" s="60"/>
      <c r="T7" s="60"/>
      <c r="U7" s="60"/>
      <c r="V7" s="60"/>
      <c r="W7" s="60">
        <v>508743794</v>
      </c>
      <c r="X7" s="60">
        <v>340759894</v>
      </c>
      <c r="Y7" s="60">
        <v>167983900</v>
      </c>
      <c r="Z7" s="140">
        <v>49.3</v>
      </c>
      <c r="AA7" s="62">
        <v>681519788</v>
      </c>
    </row>
    <row r="8" spans="1:27" ht="13.5">
      <c r="A8" s="249" t="s">
        <v>179</v>
      </c>
      <c r="B8" s="182"/>
      <c r="C8" s="155">
        <v>-1142192</v>
      </c>
      <c r="D8" s="155"/>
      <c r="E8" s="59">
        <v>470727192</v>
      </c>
      <c r="F8" s="60">
        <v>470727192</v>
      </c>
      <c r="G8" s="60">
        <v>75864000</v>
      </c>
      <c r="H8" s="60"/>
      <c r="I8" s="60">
        <v>19954084</v>
      </c>
      <c r="J8" s="60">
        <v>95818084</v>
      </c>
      <c r="K8" s="60">
        <v>4608427</v>
      </c>
      <c r="L8" s="60">
        <v>2537446</v>
      </c>
      <c r="M8" s="60">
        <v>286320150</v>
      </c>
      <c r="N8" s="60">
        <v>293466023</v>
      </c>
      <c r="O8" s="60"/>
      <c r="P8" s="60"/>
      <c r="Q8" s="60"/>
      <c r="R8" s="60"/>
      <c r="S8" s="60"/>
      <c r="T8" s="60"/>
      <c r="U8" s="60"/>
      <c r="V8" s="60"/>
      <c r="W8" s="60">
        <v>389284107</v>
      </c>
      <c r="X8" s="60">
        <v>235363596</v>
      </c>
      <c r="Y8" s="60">
        <v>153920511</v>
      </c>
      <c r="Z8" s="140">
        <v>65.4</v>
      </c>
      <c r="AA8" s="62">
        <v>470727192</v>
      </c>
    </row>
    <row r="9" spans="1:27" ht="13.5">
      <c r="A9" s="249" t="s">
        <v>180</v>
      </c>
      <c r="B9" s="182"/>
      <c r="C9" s="155">
        <v>64370734</v>
      </c>
      <c r="D9" s="155"/>
      <c r="E9" s="59">
        <v>57233694</v>
      </c>
      <c r="F9" s="60">
        <v>57233694</v>
      </c>
      <c r="G9" s="60">
        <v>1847865</v>
      </c>
      <c r="H9" s="60">
        <v>3206375</v>
      </c>
      <c r="I9" s="60">
        <v>3390950</v>
      </c>
      <c r="J9" s="60">
        <v>8445190</v>
      </c>
      <c r="K9" s="60">
        <v>3383794</v>
      </c>
      <c r="L9" s="60">
        <v>3711510</v>
      </c>
      <c r="M9" s="60">
        <v>995408</v>
      </c>
      <c r="N9" s="60">
        <v>8090712</v>
      </c>
      <c r="O9" s="60"/>
      <c r="P9" s="60"/>
      <c r="Q9" s="60"/>
      <c r="R9" s="60"/>
      <c r="S9" s="60"/>
      <c r="T9" s="60"/>
      <c r="U9" s="60"/>
      <c r="V9" s="60"/>
      <c r="W9" s="60">
        <v>16535902</v>
      </c>
      <c r="X9" s="60">
        <v>27780582</v>
      </c>
      <c r="Y9" s="60">
        <v>-11244680</v>
      </c>
      <c r="Z9" s="140">
        <v>-40.48</v>
      </c>
      <c r="AA9" s="62">
        <v>57233694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-954285122</v>
      </c>
      <c r="D12" s="155"/>
      <c r="E12" s="59">
        <v>-1069360371</v>
      </c>
      <c r="F12" s="60">
        <v>-1069360371</v>
      </c>
      <c r="G12" s="60">
        <v>-215046177</v>
      </c>
      <c r="H12" s="60">
        <v>-201207610</v>
      </c>
      <c r="I12" s="60">
        <v>-182755637</v>
      </c>
      <c r="J12" s="60">
        <v>-599009424</v>
      </c>
      <c r="K12" s="60">
        <v>-140558306</v>
      </c>
      <c r="L12" s="60">
        <v>-132458373</v>
      </c>
      <c r="M12" s="60">
        <v>-437265802</v>
      </c>
      <c r="N12" s="60">
        <v>-710282481</v>
      </c>
      <c r="O12" s="60"/>
      <c r="P12" s="60"/>
      <c r="Q12" s="60"/>
      <c r="R12" s="60"/>
      <c r="S12" s="60"/>
      <c r="T12" s="60"/>
      <c r="U12" s="60"/>
      <c r="V12" s="60"/>
      <c r="W12" s="60">
        <v>-1309291905</v>
      </c>
      <c r="X12" s="60">
        <v>-453042658</v>
      </c>
      <c r="Y12" s="60">
        <v>-856249247</v>
      </c>
      <c r="Z12" s="140">
        <v>189</v>
      </c>
      <c r="AA12" s="62">
        <v>-1069360371</v>
      </c>
    </row>
    <row r="13" spans="1:27" ht="13.5">
      <c r="A13" s="249" t="s">
        <v>40</v>
      </c>
      <c r="B13" s="182"/>
      <c r="C13" s="155">
        <v>-14476675</v>
      </c>
      <c r="D13" s="155"/>
      <c r="E13" s="59">
        <v>-15790339</v>
      </c>
      <c r="F13" s="60">
        <v>-15790339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-7595999</v>
      </c>
      <c r="Y13" s="60">
        <v>7595999</v>
      </c>
      <c r="Z13" s="140">
        <v>-100</v>
      </c>
      <c r="AA13" s="62">
        <v>-15790339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315933838</v>
      </c>
      <c r="D15" s="168">
        <f>SUM(D6:D14)</f>
        <v>0</v>
      </c>
      <c r="E15" s="72">
        <f t="shared" si="0"/>
        <v>785576091</v>
      </c>
      <c r="F15" s="73">
        <f t="shared" si="0"/>
        <v>785576091</v>
      </c>
      <c r="G15" s="73">
        <f t="shared" si="0"/>
        <v>138492435</v>
      </c>
      <c r="H15" s="73">
        <f t="shared" si="0"/>
        <v>-172409984</v>
      </c>
      <c r="I15" s="73">
        <f t="shared" si="0"/>
        <v>-112950481</v>
      </c>
      <c r="J15" s="73">
        <f t="shared" si="0"/>
        <v>-146868030</v>
      </c>
      <c r="K15" s="73">
        <f t="shared" si="0"/>
        <v>-90860154</v>
      </c>
      <c r="L15" s="73">
        <f t="shared" si="0"/>
        <v>286471837</v>
      </c>
      <c r="M15" s="73">
        <f t="shared" si="0"/>
        <v>-142624770</v>
      </c>
      <c r="N15" s="73">
        <f t="shared" si="0"/>
        <v>52986913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-93881117</v>
      </c>
      <c r="X15" s="73">
        <f t="shared" si="0"/>
        <v>455634528</v>
      </c>
      <c r="Y15" s="73">
        <f t="shared" si="0"/>
        <v>-549515645</v>
      </c>
      <c r="Z15" s="170">
        <f>+IF(X15&lt;&gt;0,+(Y15/X15)*100,0)</f>
        <v>-120.60447820144131</v>
      </c>
      <c r="AA15" s="74">
        <f>SUM(AA6:AA14)</f>
        <v>785576091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4690011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-311260</v>
      </c>
      <c r="D20" s="155"/>
      <c r="E20" s="268"/>
      <c r="F20" s="159"/>
      <c r="G20" s="60">
        <v>149367</v>
      </c>
      <c r="H20" s="60"/>
      <c r="I20" s="60"/>
      <c r="J20" s="60">
        <v>149367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149367</v>
      </c>
      <c r="X20" s="60"/>
      <c r="Y20" s="60">
        <v>149367</v>
      </c>
      <c r="Z20" s="140"/>
      <c r="AA20" s="62"/>
    </row>
    <row r="21" spans="1:27" ht="13.5">
      <c r="A21" s="249" t="s">
        <v>188</v>
      </c>
      <c r="B21" s="182"/>
      <c r="C21" s="157">
        <v>5307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84468255</v>
      </c>
      <c r="D22" s="155"/>
      <c r="E22" s="59"/>
      <c r="F22" s="60"/>
      <c r="G22" s="60">
        <v>-294392053</v>
      </c>
      <c r="H22" s="60"/>
      <c r="I22" s="60">
        <v>127000000</v>
      </c>
      <c r="J22" s="60">
        <v>-167392053</v>
      </c>
      <c r="K22" s="60">
        <v>85000000</v>
      </c>
      <c r="L22" s="60">
        <v>12000000</v>
      </c>
      <c r="M22" s="60">
        <v>-100000000</v>
      </c>
      <c r="N22" s="60">
        <v>-3000000</v>
      </c>
      <c r="O22" s="60"/>
      <c r="P22" s="60"/>
      <c r="Q22" s="60"/>
      <c r="R22" s="60"/>
      <c r="S22" s="60"/>
      <c r="T22" s="60"/>
      <c r="U22" s="60"/>
      <c r="V22" s="60"/>
      <c r="W22" s="60">
        <v>-170392053</v>
      </c>
      <c r="X22" s="60"/>
      <c r="Y22" s="60">
        <v>-170392053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-480230420</v>
      </c>
      <c r="D24" s="155"/>
      <c r="E24" s="59">
        <v>-513039812</v>
      </c>
      <c r="F24" s="60">
        <v>-513039812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-235998314</v>
      </c>
      <c r="Y24" s="60">
        <v>235998314</v>
      </c>
      <c r="Z24" s="140">
        <v>-100</v>
      </c>
      <c r="AA24" s="62">
        <v>-513039812</v>
      </c>
    </row>
    <row r="25" spans="1:27" ht="13.5">
      <c r="A25" s="250" t="s">
        <v>191</v>
      </c>
      <c r="B25" s="251"/>
      <c r="C25" s="168">
        <f aca="true" t="shared" si="1" ref="C25:Y25">SUM(C19:C24)</f>
        <v>-391378107</v>
      </c>
      <c r="D25" s="168">
        <f>SUM(D19:D24)</f>
        <v>0</v>
      </c>
      <c r="E25" s="72">
        <f t="shared" si="1"/>
        <v>-513039812</v>
      </c>
      <c r="F25" s="73">
        <f t="shared" si="1"/>
        <v>-513039812</v>
      </c>
      <c r="G25" s="73">
        <f t="shared" si="1"/>
        <v>-294242686</v>
      </c>
      <c r="H25" s="73">
        <f t="shared" si="1"/>
        <v>0</v>
      </c>
      <c r="I25" s="73">
        <f t="shared" si="1"/>
        <v>127000000</v>
      </c>
      <c r="J25" s="73">
        <f t="shared" si="1"/>
        <v>-167242686</v>
      </c>
      <c r="K25" s="73">
        <f t="shared" si="1"/>
        <v>85000000</v>
      </c>
      <c r="L25" s="73">
        <f t="shared" si="1"/>
        <v>12000000</v>
      </c>
      <c r="M25" s="73">
        <f t="shared" si="1"/>
        <v>-100000000</v>
      </c>
      <c r="N25" s="73">
        <f t="shared" si="1"/>
        <v>-3000000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-170242686</v>
      </c>
      <c r="X25" s="73">
        <f t="shared" si="1"/>
        <v>-235998314</v>
      </c>
      <c r="Y25" s="73">
        <f t="shared" si="1"/>
        <v>65755628</v>
      </c>
      <c r="Z25" s="170">
        <f>+IF(X25&lt;&gt;0,+(Y25/X25)*100,0)</f>
        <v>-27.862753290686644</v>
      </c>
      <c r="AA25" s="74">
        <f>SUM(AA19:AA24)</f>
        <v>-513039812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360499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170355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530854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-74913415</v>
      </c>
      <c r="D36" s="153">
        <f>+D15+D25+D34</f>
        <v>0</v>
      </c>
      <c r="E36" s="99">
        <f t="shared" si="3"/>
        <v>272536279</v>
      </c>
      <c r="F36" s="100">
        <f t="shared" si="3"/>
        <v>272536279</v>
      </c>
      <c r="G36" s="100">
        <f t="shared" si="3"/>
        <v>-155750251</v>
      </c>
      <c r="H36" s="100">
        <f t="shared" si="3"/>
        <v>-172409984</v>
      </c>
      <c r="I36" s="100">
        <f t="shared" si="3"/>
        <v>14049519</v>
      </c>
      <c r="J36" s="100">
        <f t="shared" si="3"/>
        <v>-314110716</v>
      </c>
      <c r="K36" s="100">
        <f t="shared" si="3"/>
        <v>-5860154</v>
      </c>
      <c r="L36" s="100">
        <f t="shared" si="3"/>
        <v>298471837</v>
      </c>
      <c r="M36" s="100">
        <f t="shared" si="3"/>
        <v>-242624770</v>
      </c>
      <c r="N36" s="100">
        <f t="shared" si="3"/>
        <v>49986913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-264123803</v>
      </c>
      <c r="X36" s="100">
        <f t="shared" si="3"/>
        <v>219636214</v>
      </c>
      <c r="Y36" s="100">
        <f t="shared" si="3"/>
        <v>-483760017</v>
      </c>
      <c r="Z36" s="137">
        <f>+IF(X36&lt;&gt;0,+(Y36/X36)*100,0)</f>
        <v>-220.25512468540364</v>
      </c>
      <c r="AA36" s="102">
        <f>+AA15+AA25+AA34</f>
        <v>272536279</v>
      </c>
    </row>
    <row r="37" spans="1:27" ht="13.5">
      <c r="A37" s="249" t="s">
        <v>199</v>
      </c>
      <c r="B37" s="182"/>
      <c r="C37" s="153">
        <v>191063454</v>
      </c>
      <c r="D37" s="153"/>
      <c r="E37" s="99">
        <v>362674663</v>
      </c>
      <c r="F37" s="100">
        <v>362674663</v>
      </c>
      <c r="G37" s="100">
        <v>794824601</v>
      </c>
      <c r="H37" s="100">
        <v>639074350</v>
      </c>
      <c r="I37" s="100">
        <v>466664366</v>
      </c>
      <c r="J37" s="100">
        <v>794824601</v>
      </c>
      <c r="K37" s="100">
        <v>480713885</v>
      </c>
      <c r="L37" s="100">
        <v>474853731</v>
      </c>
      <c r="M37" s="100">
        <v>773325568</v>
      </c>
      <c r="N37" s="100">
        <v>480713885</v>
      </c>
      <c r="O37" s="100"/>
      <c r="P37" s="100"/>
      <c r="Q37" s="100"/>
      <c r="R37" s="100"/>
      <c r="S37" s="100"/>
      <c r="T37" s="100"/>
      <c r="U37" s="100"/>
      <c r="V37" s="100"/>
      <c r="W37" s="100">
        <v>794824601</v>
      </c>
      <c r="X37" s="100">
        <v>362674663</v>
      </c>
      <c r="Y37" s="100">
        <v>432149938</v>
      </c>
      <c r="Z37" s="137">
        <v>119.16</v>
      </c>
      <c r="AA37" s="102">
        <v>362674663</v>
      </c>
    </row>
    <row r="38" spans="1:27" ht="13.5">
      <c r="A38" s="269" t="s">
        <v>200</v>
      </c>
      <c r="B38" s="256"/>
      <c r="C38" s="257">
        <v>116150039</v>
      </c>
      <c r="D38" s="257"/>
      <c r="E38" s="258">
        <v>635210942</v>
      </c>
      <c r="F38" s="259">
        <v>635210942</v>
      </c>
      <c r="G38" s="259">
        <v>639074350</v>
      </c>
      <c r="H38" s="259">
        <v>466664366</v>
      </c>
      <c r="I38" s="259">
        <v>480713885</v>
      </c>
      <c r="J38" s="259">
        <v>480713885</v>
      </c>
      <c r="K38" s="259">
        <v>474853731</v>
      </c>
      <c r="L38" s="259">
        <v>773325568</v>
      </c>
      <c r="M38" s="259">
        <v>530700798</v>
      </c>
      <c r="N38" s="259">
        <v>530700798</v>
      </c>
      <c r="O38" s="259"/>
      <c r="P38" s="259"/>
      <c r="Q38" s="259"/>
      <c r="R38" s="259"/>
      <c r="S38" s="259"/>
      <c r="T38" s="259"/>
      <c r="U38" s="259"/>
      <c r="V38" s="259"/>
      <c r="W38" s="259">
        <v>530700798</v>
      </c>
      <c r="X38" s="259">
        <v>582310877</v>
      </c>
      <c r="Y38" s="259">
        <v>-51610079</v>
      </c>
      <c r="Z38" s="260">
        <v>-8.86</v>
      </c>
      <c r="AA38" s="261">
        <v>635210942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474302484</v>
      </c>
      <c r="D5" s="200">
        <f t="shared" si="0"/>
        <v>0</v>
      </c>
      <c r="E5" s="106">
        <f t="shared" si="0"/>
        <v>502208533</v>
      </c>
      <c r="F5" s="106">
        <f t="shared" si="0"/>
        <v>502208533</v>
      </c>
      <c r="G5" s="106">
        <f t="shared" si="0"/>
        <v>60786764</v>
      </c>
      <c r="H5" s="106">
        <f t="shared" si="0"/>
        <v>27666734</v>
      </c>
      <c r="I5" s="106">
        <f t="shared" si="0"/>
        <v>30175269</v>
      </c>
      <c r="J5" s="106">
        <f t="shared" si="0"/>
        <v>118628767</v>
      </c>
      <c r="K5" s="106">
        <f t="shared" si="0"/>
        <v>27478115</v>
      </c>
      <c r="L5" s="106">
        <f t="shared" si="0"/>
        <v>38021387</v>
      </c>
      <c r="M5" s="106">
        <f t="shared" si="0"/>
        <v>52401098</v>
      </c>
      <c r="N5" s="106">
        <f t="shared" si="0"/>
        <v>117900600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236529367</v>
      </c>
      <c r="X5" s="106">
        <f t="shared" si="0"/>
        <v>251104268</v>
      </c>
      <c r="Y5" s="106">
        <f t="shared" si="0"/>
        <v>-14574901</v>
      </c>
      <c r="Z5" s="201">
        <f>+IF(X5&lt;&gt;0,+(Y5/X5)*100,0)</f>
        <v>-5.804322290531518</v>
      </c>
      <c r="AA5" s="199">
        <f>SUM(AA11:AA18)</f>
        <v>502208533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229050340</v>
      </c>
      <c r="D8" s="156"/>
      <c r="E8" s="60">
        <v>294489991</v>
      </c>
      <c r="F8" s="60">
        <v>294489991</v>
      </c>
      <c r="G8" s="60">
        <v>41205103</v>
      </c>
      <c r="H8" s="60">
        <v>12763687</v>
      </c>
      <c r="I8" s="60">
        <v>18730971</v>
      </c>
      <c r="J8" s="60">
        <v>72699761</v>
      </c>
      <c r="K8" s="60">
        <v>15140761</v>
      </c>
      <c r="L8" s="60">
        <v>15151200</v>
      </c>
      <c r="M8" s="60">
        <v>29620179</v>
      </c>
      <c r="N8" s="60">
        <v>59912140</v>
      </c>
      <c r="O8" s="60"/>
      <c r="P8" s="60"/>
      <c r="Q8" s="60"/>
      <c r="R8" s="60"/>
      <c r="S8" s="60"/>
      <c r="T8" s="60"/>
      <c r="U8" s="60"/>
      <c r="V8" s="60"/>
      <c r="W8" s="60">
        <v>132611901</v>
      </c>
      <c r="X8" s="60">
        <v>147244996</v>
      </c>
      <c r="Y8" s="60">
        <v>-14633095</v>
      </c>
      <c r="Z8" s="140">
        <v>-9.94</v>
      </c>
      <c r="AA8" s="155">
        <v>294489991</v>
      </c>
    </row>
    <row r="9" spans="1:27" ht="13.5">
      <c r="A9" s="291" t="s">
        <v>207</v>
      </c>
      <c r="B9" s="142"/>
      <c r="C9" s="62">
        <v>137430204</v>
      </c>
      <c r="D9" s="156"/>
      <c r="E9" s="60">
        <v>150131579</v>
      </c>
      <c r="F9" s="60">
        <v>150131579</v>
      </c>
      <c r="G9" s="60">
        <v>18949780</v>
      </c>
      <c r="H9" s="60">
        <v>13773577</v>
      </c>
      <c r="I9" s="60">
        <v>10334496</v>
      </c>
      <c r="J9" s="60">
        <v>43057853</v>
      </c>
      <c r="K9" s="60">
        <v>10827325</v>
      </c>
      <c r="L9" s="60">
        <v>21350000</v>
      </c>
      <c r="M9" s="60">
        <v>20286439</v>
      </c>
      <c r="N9" s="60">
        <v>52463764</v>
      </c>
      <c r="O9" s="60"/>
      <c r="P9" s="60"/>
      <c r="Q9" s="60"/>
      <c r="R9" s="60"/>
      <c r="S9" s="60"/>
      <c r="T9" s="60"/>
      <c r="U9" s="60"/>
      <c r="V9" s="60"/>
      <c r="W9" s="60">
        <v>95521617</v>
      </c>
      <c r="X9" s="60">
        <v>75065790</v>
      </c>
      <c r="Y9" s="60">
        <v>20455827</v>
      </c>
      <c r="Z9" s="140">
        <v>27.25</v>
      </c>
      <c r="AA9" s="155">
        <v>150131579</v>
      </c>
    </row>
    <row r="10" spans="1:27" ht="13.5">
      <c r="A10" s="291" t="s">
        <v>208</v>
      </c>
      <c r="B10" s="142"/>
      <c r="C10" s="62">
        <v>91620136</v>
      </c>
      <c r="D10" s="156"/>
      <c r="E10" s="60">
        <v>26105623</v>
      </c>
      <c r="F10" s="60">
        <v>26105623</v>
      </c>
      <c r="G10" s="60">
        <v>631881</v>
      </c>
      <c r="H10" s="60">
        <v>896597</v>
      </c>
      <c r="I10" s="60">
        <v>1058973</v>
      </c>
      <c r="J10" s="60">
        <v>2587451</v>
      </c>
      <c r="K10" s="60">
        <v>996420</v>
      </c>
      <c r="L10" s="60">
        <v>1081992</v>
      </c>
      <c r="M10" s="60">
        <v>1034409</v>
      </c>
      <c r="N10" s="60">
        <v>3112821</v>
      </c>
      <c r="O10" s="60"/>
      <c r="P10" s="60"/>
      <c r="Q10" s="60"/>
      <c r="R10" s="60"/>
      <c r="S10" s="60"/>
      <c r="T10" s="60"/>
      <c r="U10" s="60"/>
      <c r="V10" s="60"/>
      <c r="W10" s="60">
        <v>5700272</v>
      </c>
      <c r="X10" s="60">
        <v>13052812</v>
      </c>
      <c r="Y10" s="60">
        <v>-7352540</v>
      </c>
      <c r="Z10" s="140">
        <v>-56.33</v>
      </c>
      <c r="AA10" s="155">
        <v>26105623</v>
      </c>
    </row>
    <row r="11" spans="1:27" ht="13.5">
      <c r="A11" s="292" t="s">
        <v>209</v>
      </c>
      <c r="B11" s="142"/>
      <c r="C11" s="293">
        <f aca="true" t="shared" si="1" ref="C11:Y11">SUM(C6:C10)</f>
        <v>458100680</v>
      </c>
      <c r="D11" s="294">
        <f t="shared" si="1"/>
        <v>0</v>
      </c>
      <c r="E11" s="295">
        <f t="shared" si="1"/>
        <v>470727193</v>
      </c>
      <c r="F11" s="295">
        <f t="shared" si="1"/>
        <v>470727193</v>
      </c>
      <c r="G11" s="295">
        <f t="shared" si="1"/>
        <v>60786764</v>
      </c>
      <c r="H11" s="295">
        <f t="shared" si="1"/>
        <v>27433861</v>
      </c>
      <c r="I11" s="295">
        <f t="shared" si="1"/>
        <v>30124440</v>
      </c>
      <c r="J11" s="295">
        <f t="shared" si="1"/>
        <v>118345065</v>
      </c>
      <c r="K11" s="295">
        <f t="shared" si="1"/>
        <v>26964506</v>
      </c>
      <c r="L11" s="295">
        <f t="shared" si="1"/>
        <v>37583192</v>
      </c>
      <c r="M11" s="295">
        <f t="shared" si="1"/>
        <v>50941027</v>
      </c>
      <c r="N11" s="295">
        <f t="shared" si="1"/>
        <v>115488725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233833790</v>
      </c>
      <c r="X11" s="295">
        <f t="shared" si="1"/>
        <v>235363598</v>
      </c>
      <c r="Y11" s="295">
        <f t="shared" si="1"/>
        <v>-1529808</v>
      </c>
      <c r="Z11" s="296">
        <f>+IF(X11&lt;&gt;0,+(Y11/X11)*100,0)</f>
        <v>-0.6499764674739549</v>
      </c>
      <c r="AA11" s="297">
        <f>SUM(AA6:AA10)</f>
        <v>470727193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16201804</v>
      </c>
      <c r="D15" s="156"/>
      <c r="E15" s="60">
        <v>26481340</v>
      </c>
      <c r="F15" s="60">
        <v>26481340</v>
      </c>
      <c r="G15" s="60"/>
      <c r="H15" s="60">
        <v>232873</v>
      </c>
      <c r="I15" s="60">
        <v>50829</v>
      </c>
      <c r="J15" s="60">
        <v>283702</v>
      </c>
      <c r="K15" s="60">
        <v>513609</v>
      </c>
      <c r="L15" s="60">
        <v>438195</v>
      </c>
      <c r="M15" s="60">
        <v>1460071</v>
      </c>
      <c r="N15" s="60">
        <v>2411875</v>
      </c>
      <c r="O15" s="60"/>
      <c r="P15" s="60"/>
      <c r="Q15" s="60"/>
      <c r="R15" s="60"/>
      <c r="S15" s="60"/>
      <c r="T15" s="60"/>
      <c r="U15" s="60"/>
      <c r="V15" s="60"/>
      <c r="W15" s="60">
        <v>2695577</v>
      </c>
      <c r="X15" s="60">
        <v>13240670</v>
      </c>
      <c r="Y15" s="60">
        <v>-10545093</v>
      </c>
      <c r="Z15" s="140">
        <v>-79.64</v>
      </c>
      <c r="AA15" s="155">
        <v>26481340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5000000</v>
      </c>
      <c r="F18" s="82">
        <v>5000000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2500000</v>
      </c>
      <c r="Y18" s="82">
        <v>-2500000</v>
      </c>
      <c r="Z18" s="270">
        <v>-100</v>
      </c>
      <c r="AA18" s="278">
        <v>5000000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2967953</v>
      </c>
      <c r="D20" s="154">
        <f t="shared" si="2"/>
        <v>0</v>
      </c>
      <c r="E20" s="100">
        <f t="shared" si="2"/>
        <v>10831280</v>
      </c>
      <c r="F20" s="100">
        <f t="shared" si="2"/>
        <v>10831280</v>
      </c>
      <c r="G20" s="100">
        <f t="shared" si="2"/>
        <v>0</v>
      </c>
      <c r="H20" s="100">
        <f t="shared" si="2"/>
        <v>658475</v>
      </c>
      <c r="I20" s="100">
        <f t="shared" si="2"/>
        <v>2681767</v>
      </c>
      <c r="J20" s="100">
        <f t="shared" si="2"/>
        <v>3340242</v>
      </c>
      <c r="K20" s="100">
        <f t="shared" si="2"/>
        <v>4099474</v>
      </c>
      <c r="L20" s="100">
        <f t="shared" si="2"/>
        <v>3813405</v>
      </c>
      <c r="M20" s="100">
        <f t="shared" si="2"/>
        <v>2415147</v>
      </c>
      <c r="N20" s="100">
        <f t="shared" si="2"/>
        <v>10328026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13668268</v>
      </c>
      <c r="X20" s="100">
        <f t="shared" si="2"/>
        <v>5415640</v>
      </c>
      <c r="Y20" s="100">
        <f t="shared" si="2"/>
        <v>8252628</v>
      </c>
      <c r="Z20" s="137">
        <f>+IF(X20&lt;&gt;0,+(Y20/X20)*100,0)</f>
        <v>152.38509206668093</v>
      </c>
      <c r="AA20" s="153">
        <f>SUM(AA26:AA33)</f>
        <v>10831280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>
        <v>471627</v>
      </c>
      <c r="I23" s="60">
        <v>2607181</v>
      </c>
      <c r="J23" s="60">
        <v>3078808</v>
      </c>
      <c r="K23" s="60"/>
      <c r="L23" s="60">
        <v>2737190</v>
      </c>
      <c r="M23" s="60"/>
      <c r="N23" s="60">
        <v>2737190</v>
      </c>
      <c r="O23" s="60"/>
      <c r="P23" s="60"/>
      <c r="Q23" s="60"/>
      <c r="R23" s="60"/>
      <c r="S23" s="60"/>
      <c r="T23" s="60"/>
      <c r="U23" s="60"/>
      <c r="V23" s="60"/>
      <c r="W23" s="60">
        <v>5815998</v>
      </c>
      <c r="X23" s="60"/>
      <c r="Y23" s="60">
        <v>5815998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>
        <v>38287</v>
      </c>
      <c r="I24" s="60"/>
      <c r="J24" s="60">
        <v>38287</v>
      </c>
      <c r="K24" s="60"/>
      <c r="L24" s="60">
        <v>1007636</v>
      </c>
      <c r="M24" s="60">
        <v>936323</v>
      </c>
      <c r="N24" s="60">
        <v>1943959</v>
      </c>
      <c r="O24" s="60"/>
      <c r="P24" s="60"/>
      <c r="Q24" s="60"/>
      <c r="R24" s="60"/>
      <c r="S24" s="60"/>
      <c r="T24" s="60"/>
      <c r="U24" s="60"/>
      <c r="V24" s="60"/>
      <c r="W24" s="60">
        <v>1982246</v>
      </c>
      <c r="X24" s="60"/>
      <c r="Y24" s="60">
        <v>1982246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>
        <v>1457039</v>
      </c>
      <c r="N25" s="60">
        <v>1457039</v>
      </c>
      <c r="O25" s="60"/>
      <c r="P25" s="60"/>
      <c r="Q25" s="60"/>
      <c r="R25" s="60"/>
      <c r="S25" s="60"/>
      <c r="T25" s="60"/>
      <c r="U25" s="60"/>
      <c r="V25" s="60"/>
      <c r="W25" s="60">
        <v>1457039</v>
      </c>
      <c r="X25" s="60"/>
      <c r="Y25" s="60">
        <v>1457039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509914</v>
      </c>
      <c r="I26" s="295">
        <f t="shared" si="3"/>
        <v>2607181</v>
      </c>
      <c r="J26" s="295">
        <f t="shared" si="3"/>
        <v>3117095</v>
      </c>
      <c r="K26" s="295">
        <f t="shared" si="3"/>
        <v>0</v>
      </c>
      <c r="L26" s="295">
        <f t="shared" si="3"/>
        <v>3744826</v>
      </c>
      <c r="M26" s="295">
        <f t="shared" si="3"/>
        <v>2393362</v>
      </c>
      <c r="N26" s="295">
        <f t="shared" si="3"/>
        <v>6138188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9255283</v>
      </c>
      <c r="X26" s="295">
        <f t="shared" si="3"/>
        <v>0</v>
      </c>
      <c r="Y26" s="295">
        <f t="shared" si="3"/>
        <v>9255283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2967953</v>
      </c>
      <c r="D30" s="156"/>
      <c r="E30" s="60">
        <v>10831280</v>
      </c>
      <c r="F30" s="60">
        <v>10831280</v>
      </c>
      <c r="G30" s="60"/>
      <c r="H30" s="60">
        <v>148561</v>
      </c>
      <c r="I30" s="60">
        <v>74586</v>
      </c>
      <c r="J30" s="60">
        <v>223147</v>
      </c>
      <c r="K30" s="60">
        <v>4099474</v>
      </c>
      <c r="L30" s="60">
        <v>68579</v>
      </c>
      <c r="M30" s="60">
        <v>21785</v>
      </c>
      <c r="N30" s="60">
        <v>4189838</v>
      </c>
      <c r="O30" s="60"/>
      <c r="P30" s="60"/>
      <c r="Q30" s="60"/>
      <c r="R30" s="60"/>
      <c r="S30" s="60"/>
      <c r="T30" s="60"/>
      <c r="U30" s="60"/>
      <c r="V30" s="60"/>
      <c r="W30" s="60">
        <v>4412985</v>
      </c>
      <c r="X30" s="60">
        <v>5415640</v>
      </c>
      <c r="Y30" s="60">
        <v>-1002655</v>
      </c>
      <c r="Z30" s="140">
        <v>-18.51</v>
      </c>
      <c r="AA30" s="155">
        <v>10831280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229050340</v>
      </c>
      <c r="D38" s="156">
        <f t="shared" si="4"/>
        <v>0</v>
      </c>
      <c r="E38" s="60">
        <f t="shared" si="4"/>
        <v>294489991</v>
      </c>
      <c r="F38" s="60">
        <f t="shared" si="4"/>
        <v>294489991</v>
      </c>
      <c r="G38" s="60">
        <f t="shared" si="4"/>
        <v>41205103</v>
      </c>
      <c r="H38" s="60">
        <f t="shared" si="4"/>
        <v>13235314</v>
      </c>
      <c r="I38" s="60">
        <f t="shared" si="4"/>
        <v>21338152</v>
      </c>
      <c r="J38" s="60">
        <f t="shared" si="4"/>
        <v>75778569</v>
      </c>
      <c r="K38" s="60">
        <f t="shared" si="4"/>
        <v>15140761</v>
      </c>
      <c r="L38" s="60">
        <f t="shared" si="4"/>
        <v>17888390</v>
      </c>
      <c r="M38" s="60">
        <f t="shared" si="4"/>
        <v>29620179</v>
      </c>
      <c r="N38" s="60">
        <f t="shared" si="4"/>
        <v>62649330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138427899</v>
      </c>
      <c r="X38" s="60">
        <f t="shared" si="4"/>
        <v>147244996</v>
      </c>
      <c r="Y38" s="60">
        <f t="shared" si="4"/>
        <v>-8817097</v>
      </c>
      <c r="Z38" s="140">
        <f t="shared" si="5"/>
        <v>-5.988045257578737</v>
      </c>
      <c r="AA38" s="155">
        <f>AA8+AA23</f>
        <v>294489991</v>
      </c>
    </row>
    <row r="39" spans="1:27" ht="13.5">
      <c r="A39" s="291" t="s">
        <v>207</v>
      </c>
      <c r="B39" s="142"/>
      <c r="C39" s="62">
        <f t="shared" si="4"/>
        <v>137430204</v>
      </c>
      <c r="D39" s="156">
        <f t="shared" si="4"/>
        <v>0</v>
      </c>
      <c r="E39" s="60">
        <f t="shared" si="4"/>
        <v>150131579</v>
      </c>
      <c r="F39" s="60">
        <f t="shared" si="4"/>
        <v>150131579</v>
      </c>
      <c r="G39" s="60">
        <f t="shared" si="4"/>
        <v>18949780</v>
      </c>
      <c r="H39" s="60">
        <f t="shared" si="4"/>
        <v>13811864</v>
      </c>
      <c r="I39" s="60">
        <f t="shared" si="4"/>
        <v>10334496</v>
      </c>
      <c r="J39" s="60">
        <f t="shared" si="4"/>
        <v>43096140</v>
      </c>
      <c r="K39" s="60">
        <f t="shared" si="4"/>
        <v>10827325</v>
      </c>
      <c r="L39" s="60">
        <f t="shared" si="4"/>
        <v>22357636</v>
      </c>
      <c r="M39" s="60">
        <f t="shared" si="4"/>
        <v>21222762</v>
      </c>
      <c r="N39" s="60">
        <f t="shared" si="4"/>
        <v>54407723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97503863</v>
      </c>
      <c r="X39" s="60">
        <f t="shared" si="4"/>
        <v>75065790</v>
      </c>
      <c r="Y39" s="60">
        <f t="shared" si="4"/>
        <v>22438073</v>
      </c>
      <c r="Z39" s="140">
        <f t="shared" si="5"/>
        <v>29.89121009716943</v>
      </c>
      <c r="AA39" s="155">
        <f>AA9+AA24</f>
        <v>150131579</v>
      </c>
    </row>
    <row r="40" spans="1:27" ht="13.5">
      <c r="A40" s="291" t="s">
        <v>208</v>
      </c>
      <c r="B40" s="142"/>
      <c r="C40" s="62">
        <f t="shared" si="4"/>
        <v>91620136</v>
      </c>
      <c r="D40" s="156">
        <f t="shared" si="4"/>
        <v>0</v>
      </c>
      <c r="E40" s="60">
        <f t="shared" si="4"/>
        <v>26105623</v>
      </c>
      <c r="F40" s="60">
        <f t="shared" si="4"/>
        <v>26105623</v>
      </c>
      <c r="G40" s="60">
        <f t="shared" si="4"/>
        <v>631881</v>
      </c>
      <c r="H40" s="60">
        <f t="shared" si="4"/>
        <v>896597</v>
      </c>
      <c r="I40" s="60">
        <f t="shared" si="4"/>
        <v>1058973</v>
      </c>
      <c r="J40" s="60">
        <f t="shared" si="4"/>
        <v>2587451</v>
      </c>
      <c r="K40" s="60">
        <f t="shared" si="4"/>
        <v>996420</v>
      </c>
      <c r="L40" s="60">
        <f t="shared" si="4"/>
        <v>1081992</v>
      </c>
      <c r="M40" s="60">
        <f t="shared" si="4"/>
        <v>2491448</v>
      </c>
      <c r="N40" s="60">
        <f t="shared" si="4"/>
        <v>4569860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7157311</v>
      </c>
      <c r="X40" s="60">
        <f t="shared" si="4"/>
        <v>13052812</v>
      </c>
      <c r="Y40" s="60">
        <f t="shared" si="4"/>
        <v>-5895501</v>
      </c>
      <c r="Z40" s="140">
        <f t="shared" si="5"/>
        <v>-45.16652044019327</v>
      </c>
      <c r="AA40" s="155">
        <f>AA10+AA25</f>
        <v>26105623</v>
      </c>
    </row>
    <row r="41" spans="1:27" ht="13.5">
      <c r="A41" s="292" t="s">
        <v>209</v>
      </c>
      <c r="B41" s="142"/>
      <c r="C41" s="293">
        <f aca="true" t="shared" si="6" ref="C41:Y41">SUM(C36:C40)</f>
        <v>458100680</v>
      </c>
      <c r="D41" s="294">
        <f t="shared" si="6"/>
        <v>0</v>
      </c>
      <c r="E41" s="295">
        <f t="shared" si="6"/>
        <v>470727193</v>
      </c>
      <c r="F41" s="295">
        <f t="shared" si="6"/>
        <v>470727193</v>
      </c>
      <c r="G41" s="295">
        <f t="shared" si="6"/>
        <v>60786764</v>
      </c>
      <c r="H41" s="295">
        <f t="shared" si="6"/>
        <v>27943775</v>
      </c>
      <c r="I41" s="295">
        <f t="shared" si="6"/>
        <v>32731621</v>
      </c>
      <c r="J41" s="295">
        <f t="shared" si="6"/>
        <v>121462160</v>
      </c>
      <c r="K41" s="295">
        <f t="shared" si="6"/>
        <v>26964506</v>
      </c>
      <c r="L41" s="295">
        <f t="shared" si="6"/>
        <v>41328018</v>
      </c>
      <c r="M41" s="295">
        <f t="shared" si="6"/>
        <v>53334389</v>
      </c>
      <c r="N41" s="295">
        <f t="shared" si="6"/>
        <v>121626913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243089073</v>
      </c>
      <c r="X41" s="295">
        <f t="shared" si="6"/>
        <v>235363598</v>
      </c>
      <c r="Y41" s="295">
        <f t="shared" si="6"/>
        <v>7725475</v>
      </c>
      <c r="Z41" s="296">
        <f t="shared" si="5"/>
        <v>3.2823576226940583</v>
      </c>
      <c r="AA41" s="297">
        <f>SUM(AA36:AA40)</f>
        <v>470727193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19169757</v>
      </c>
      <c r="D45" s="129">
        <f t="shared" si="7"/>
        <v>0</v>
      </c>
      <c r="E45" s="54">
        <f t="shared" si="7"/>
        <v>37312620</v>
      </c>
      <c r="F45" s="54">
        <f t="shared" si="7"/>
        <v>37312620</v>
      </c>
      <c r="G45" s="54">
        <f t="shared" si="7"/>
        <v>0</v>
      </c>
      <c r="H45" s="54">
        <f t="shared" si="7"/>
        <v>381434</v>
      </c>
      <c r="I45" s="54">
        <f t="shared" si="7"/>
        <v>125415</v>
      </c>
      <c r="J45" s="54">
        <f t="shared" si="7"/>
        <v>506849</v>
      </c>
      <c r="K45" s="54">
        <f t="shared" si="7"/>
        <v>4613083</v>
      </c>
      <c r="L45" s="54">
        <f t="shared" si="7"/>
        <v>506774</v>
      </c>
      <c r="M45" s="54">
        <f t="shared" si="7"/>
        <v>1481856</v>
      </c>
      <c r="N45" s="54">
        <f t="shared" si="7"/>
        <v>6601713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7108562</v>
      </c>
      <c r="X45" s="54">
        <f t="shared" si="7"/>
        <v>18656310</v>
      </c>
      <c r="Y45" s="54">
        <f t="shared" si="7"/>
        <v>-11547748</v>
      </c>
      <c r="Z45" s="184">
        <f t="shared" si="5"/>
        <v>-61.89727765029633</v>
      </c>
      <c r="AA45" s="130">
        <f t="shared" si="8"/>
        <v>37312620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5000000</v>
      </c>
      <c r="F48" s="54">
        <f t="shared" si="7"/>
        <v>5000000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2500000</v>
      </c>
      <c r="Y48" s="54">
        <f t="shared" si="7"/>
        <v>-2500000</v>
      </c>
      <c r="Z48" s="184">
        <f t="shared" si="5"/>
        <v>-100</v>
      </c>
      <c r="AA48" s="130">
        <f t="shared" si="8"/>
        <v>5000000</v>
      </c>
    </row>
    <row r="49" spans="1:27" ht="13.5">
      <c r="A49" s="308" t="s">
        <v>219</v>
      </c>
      <c r="B49" s="149"/>
      <c r="C49" s="239">
        <f aca="true" t="shared" si="9" ref="C49:Y49">SUM(C41:C48)</f>
        <v>477270437</v>
      </c>
      <c r="D49" s="218">
        <f t="shared" si="9"/>
        <v>0</v>
      </c>
      <c r="E49" s="220">
        <f t="shared" si="9"/>
        <v>513039813</v>
      </c>
      <c r="F49" s="220">
        <f t="shared" si="9"/>
        <v>513039813</v>
      </c>
      <c r="G49" s="220">
        <f t="shared" si="9"/>
        <v>60786764</v>
      </c>
      <c r="H49" s="220">
        <f t="shared" si="9"/>
        <v>28325209</v>
      </c>
      <c r="I49" s="220">
        <f t="shared" si="9"/>
        <v>32857036</v>
      </c>
      <c r="J49" s="220">
        <f t="shared" si="9"/>
        <v>121969009</v>
      </c>
      <c r="K49" s="220">
        <f t="shared" si="9"/>
        <v>31577589</v>
      </c>
      <c r="L49" s="220">
        <f t="shared" si="9"/>
        <v>41834792</v>
      </c>
      <c r="M49" s="220">
        <f t="shared" si="9"/>
        <v>54816245</v>
      </c>
      <c r="N49" s="220">
        <f t="shared" si="9"/>
        <v>128228626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250197635</v>
      </c>
      <c r="X49" s="220">
        <f t="shared" si="9"/>
        <v>256519908</v>
      </c>
      <c r="Y49" s="220">
        <f t="shared" si="9"/>
        <v>-6322273</v>
      </c>
      <c r="Z49" s="221">
        <f t="shared" si="5"/>
        <v>-2.4646324916037314</v>
      </c>
      <c r="AA49" s="222">
        <f>SUM(AA41:AA48)</f>
        <v>513039813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622176</v>
      </c>
      <c r="I68" s="60">
        <v>1089705</v>
      </c>
      <c r="J68" s="60">
        <v>1711881</v>
      </c>
      <c r="K68" s="60">
        <v>1111002</v>
      </c>
      <c r="L68" s="60">
        <v>1760029</v>
      </c>
      <c r="M68" s="60">
        <v>2074773</v>
      </c>
      <c r="N68" s="60">
        <v>4945804</v>
      </c>
      <c r="O68" s="60"/>
      <c r="P68" s="60"/>
      <c r="Q68" s="60"/>
      <c r="R68" s="60"/>
      <c r="S68" s="60"/>
      <c r="T68" s="60"/>
      <c r="U68" s="60"/>
      <c r="V68" s="60"/>
      <c r="W68" s="60">
        <v>6657685</v>
      </c>
      <c r="X68" s="60"/>
      <c r="Y68" s="60">
        <v>6657685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622176</v>
      </c>
      <c r="I69" s="220">
        <f t="shared" si="12"/>
        <v>1089705</v>
      </c>
      <c r="J69" s="220">
        <f t="shared" si="12"/>
        <v>1711881</v>
      </c>
      <c r="K69" s="220">
        <f t="shared" si="12"/>
        <v>1111002</v>
      </c>
      <c r="L69" s="220">
        <f t="shared" si="12"/>
        <v>1760029</v>
      </c>
      <c r="M69" s="220">
        <f t="shared" si="12"/>
        <v>2074773</v>
      </c>
      <c r="N69" s="220">
        <f t="shared" si="12"/>
        <v>4945804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6657685</v>
      </c>
      <c r="X69" s="220">
        <f t="shared" si="12"/>
        <v>0</v>
      </c>
      <c r="Y69" s="220">
        <f t="shared" si="12"/>
        <v>6657685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458100680</v>
      </c>
      <c r="D5" s="344">
        <f t="shared" si="0"/>
        <v>0</v>
      </c>
      <c r="E5" s="343">
        <f t="shared" si="0"/>
        <v>470727193</v>
      </c>
      <c r="F5" s="345">
        <f t="shared" si="0"/>
        <v>470727193</v>
      </c>
      <c r="G5" s="345">
        <f t="shared" si="0"/>
        <v>60786764</v>
      </c>
      <c r="H5" s="343">
        <f t="shared" si="0"/>
        <v>27433861</v>
      </c>
      <c r="I5" s="343">
        <f t="shared" si="0"/>
        <v>30124440</v>
      </c>
      <c r="J5" s="345">
        <f t="shared" si="0"/>
        <v>118345065</v>
      </c>
      <c r="K5" s="345">
        <f t="shared" si="0"/>
        <v>26964506</v>
      </c>
      <c r="L5" s="343">
        <f t="shared" si="0"/>
        <v>37583192</v>
      </c>
      <c r="M5" s="343">
        <f t="shared" si="0"/>
        <v>50941027</v>
      </c>
      <c r="N5" s="345">
        <f t="shared" si="0"/>
        <v>115488725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233833790</v>
      </c>
      <c r="X5" s="343">
        <f t="shared" si="0"/>
        <v>235363598</v>
      </c>
      <c r="Y5" s="345">
        <f t="shared" si="0"/>
        <v>-1529808</v>
      </c>
      <c r="Z5" s="346">
        <f>+IF(X5&lt;&gt;0,+(Y5/X5)*100,0)</f>
        <v>-0.6499764674739549</v>
      </c>
      <c r="AA5" s="347">
        <f>+AA6+AA8+AA11+AA13+AA15</f>
        <v>470727193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229050340</v>
      </c>
      <c r="D11" s="350">
        <f aca="true" t="shared" si="3" ref="D11:AA11">+D12</f>
        <v>0</v>
      </c>
      <c r="E11" s="349">
        <f t="shared" si="3"/>
        <v>294489991</v>
      </c>
      <c r="F11" s="351">
        <f t="shared" si="3"/>
        <v>294489991</v>
      </c>
      <c r="G11" s="351">
        <f t="shared" si="3"/>
        <v>41205103</v>
      </c>
      <c r="H11" s="349">
        <f t="shared" si="3"/>
        <v>12763687</v>
      </c>
      <c r="I11" s="349">
        <f t="shared" si="3"/>
        <v>18730971</v>
      </c>
      <c r="J11" s="351">
        <f t="shared" si="3"/>
        <v>72699761</v>
      </c>
      <c r="K11" s="351">
        <f t="shared" si="3"/>
        <v>15140761</v>
      </c>
      <c r="L11" s="349">
        <f t="shared" si="3"/>
        <v>15151200</v>
      </c>
      <c r="M11" s="349">
        <f t="shared" si="3"/>
        <v>29620179</v>
      </c>
      <c r="N11" s="351">
        <f t="shared" si="3"/>
        <v>59912140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132611901</v>
      </c>
      <c r="X11" s="349">
        <f t="shared" si="3"/>
        <v>147244996</v>
      </c>
      <c r="Y11" s="351">
        <f t="shared" si="3"/>
        <v>-14633095</v>
      </c>
      <c r="Z11" s="352">
        <f>+IF(X11&lt;&gt;0,+(Y11/X11)*100,0)</f>
        <v>-9.937923459212156</v>
      </c>
      <c r="AA11" s="353">
        <f t="shared" si="3"/>
        <v>294489991</v>
      </c>
    </row>
    <row r="12" spans="1:27" ht="13.5">
      <c r="A12" s="291" t="s">
        <v>231</v>
      </c>
      <c r="B12" s="136"/>
      <c r="C12" s="60">
        <v>229050340</v>
      </c>
      <c r="D12" s="327"/>
      <c r="E12" s="60">
        <v>294489991</v>
      </c>
      <c r="F12" s="59">
        <v>294489991</v>
      </c>
      <c r="G12" s="59">
        <v>41205103</v>
      </c>
      <c r="H12" s="60">
        <v>12763687</v>
      </c>
      <c r="I12" s="60">
        <v>18730971</v>
      </c>
      <c r="J12" s="59">
        <v>72699761</v>
      </c>
      <c r="K12" s="59">
        <v>15140761</v>
      </c>
      <c r="L12" s="60">
        <v>15151200</v>
      </c>
      <c r="M12" s="60">
        <v>29620179</v>
      </c>
      <c r="N12" s="59">
        <v>59912140</v>
      </c>
      <c r="O12" s="59"/>
      <c r="P12" s="60"/>
      <c r="Q12" s="60"/>
      <c r="R12" s="59"/>
      <c r="S12" s="59"/>
      <c r="T12" s="60"/>
      <c r="U12" s="60"/>
      <c r="V12" s="59"/>
      <c r="W12" s="59">
        <v>132611901</v>
      </c>
      <c r="X12" s="60">
        <v>147244996</v>
      </c>
      <c r="Y12" s="59">
        <v>-14633095</v>
      </c>
      <c r="Z12" s="61">
        <v>-9.94</v>
      </c>
      <c r="AA12" s="62">
        <v>294489991</v>
      </c>
    </row>
    <row r="13" spans="1:27" ht="13.5">
      <c r="A13" s="348" t="s">
        <v>207</v>
      </c>
      <c r="B13" s="136"/>
      <c r="C13" s="275">
        <f>+C14</f>
        <v>137430204</v>
      </c>
      <c r="D13" s="328">
        <f aca="true" t="shared" si="4" ref="D13:AA13">+D14</f>
        <v>0</v>
      </c>
      <c r="E13" s="275">
        <f t="shared" si="4"/>
        <v>150131579</v>
      </c>
      <c r="F13" s="329">
        <f t="shared" si="4"/>
        <v>150131579</v>
      </c>
      <c r="G13" s="329">
        <f t="shared" si="4"/>
        <v>18949780</v>
      </c>
      <c r="H13" s="275">
        <f t="shared" si="4"/>
        <v>13773577</v>
      </c>
      <c r="I13" s="275">
        <f t="shared" si="4"/>
        <v>10334496</v>
      </c>
      <c r="J13" s="329">
        <f t="shared" si="4"/>
        <v>43057853</v>
      </c>
      <c r="K13" s="329">
        <f t="shared" si="4"/>
        <v>10827325</v>
      </c>
      <c r="L13" s="275">
        <f t="shared" si="4"/>
        <v>21350000</v>
      </c>
      <c r="M13" s="275">
        <f t="shared" si="4"/>
        <v>20286439</v>
      </c>
      <c r="N13" s="329">
        <f t="shared" si="4"/>
        <v>52463764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95521617</v>
      </c>
      <c r="X13" s="275">
        <f t="shared" si="4"/>
        <v>75065790</v>
      </c>
      <c r="Y13" s="329">
        <f t="shared" si="4"/>
        <v>20455827</v>
      </c>
      <c r="Z13" s="322">
        <f>+IF(X13&lt;&gt;0,+(Y13/X13)*100,0)</f>
        <v>27.250531833475677</v>
      </c>
      <c r="AA13" s="273">
        <f t="shared" si="4"/>
        <v>150131579</v>
      </c>
    </row>
    <row r="14" spans="1:27" ht="13.5">
      <c r="A14" s="291" t="s">
        <v>232</v>
      </c>
      <c r="B14" s="136"/>
      <c r="C14" s="60">
        <v>137430204</v>
      </c>
      <c r="D14" s="327"/>
      <c r="E14" s="60">
        <v>150131579</v>
      </c>
      <c r="F14" s="59">
        <v>150131579</v>
      </c>
      <c r="G14" s="59">
        <v>18949780</v>
      </c>
      <c r="H14" s="60">
        <v>13773577</v>
      </c>
      <c r="I14" s="60">
        <v>10334496</v>
      </c>
      <c r="J14" s="59">
        <v>43057853</v>
      </c>
      <c r="K14" s="59">
        <v>10827325</v>
      </c>
      <c r="L14" s="60">
        <v>21350000</v>
      </c>
      <c r="M14" s="60">
        <v>20286439</v>
      </c>
      <c r="N14" s="59">
        <v>52463764</v>
      </c>
      <c r="O14" s="59"/>
      <c r="P14" s="60"/>
      <c r="Q14" s="60"/>
      <c r="R14" s="59"/>
      <c r="S14" s="59"/>
      <c r="T14" s="60"/>
      <c r="U14" s="60"/>
      <c r="V14" s="59"/>
      <c r="W14" s="59">
        <v>95521617</v>
      </c>
      <c r="X14" s="60">
        <v>75065790</v>
      </c>
      <c r="Y14" s="59">
        <v>20455827</v>
      </c>
      <c r="Z14" s="61">
        <v>27.25</v>
      </c>
      <c r="AA14" s="62">
        <v>150131579</v>
      </c>
    </row>
    <row r="15" spans="1:27" ht="13.5">
      <c r="A15" s="348" t="s">
        <v>208</v>
      </c>
      <c r="B15" s="136"/>
      <c r="C15" s="60">
        <f aca="true" t="shared" si="5" ref="C15:Y15">SUM(C16:C20)</f>
        <v>91620136</v>
      </c>
      <c r="D15" s="327">
        <f t="shared" si="5"/>
        <v>0</v>
      </c>
      <c r="E15" s="60">
        <f t="shared" si="5"/>
        <v>26105623</v>
      </c>
      <c r="F15" s="59">
        <f t="shared" si="5"/>
        <v>26105623</v>
      </c>
      <c r="G15" s="59">
        <f t="shared" si="5"/>
        <v>631881</v>
      </c>
      <c r="H15" s="60">
        <f t="shared" si="5"/>
        <v>896597</v>
      </c>
      <c r="I15" s="60">
        <f t="shared" si="5"/>
        <v>1058973</v>
      </c>
      <c r="J15" s="59">
        <f t="shared" si="5"/>
        <v>2587451</v>
      </c>
      <c r="K15" s="59">
        <f t="shared" si="5"/>
        <v>996420</v>
      </c>
      <c r="L15" s="60">
        <f t="shared" si="5"/>
        <v>1081992</v>
      </c>
      <c r="M15" s="60">
        <f t="shared" si="5"/>
        <v>1034409</v>
      </c>
      <c r="N15" s="59">
        <f t="shared" si="5"/>
        <v>3112821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5700272</v>
      </c>
      <c r="X15" s="60">
        <f t="shared" si="5"/>
        <v>13052812</v>
      </c>
      <c r="Y15" s="59">
        <f t="shared" si="5"/>
        <v>-7352540</v>
      </c>
      <c r="Z15" s="61">
        <f>+IF(X15&lt;&gt;0,+(Y15/X15)*100,0)</f>
        <v>-56.32916493396212</v>
      </c>
      <c r="AA15" s="62">
        <f>SUM(AA16:AA20)</f>
        <v>26105623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91620136</v>
      </c>
      <c r="D20" s="327"/>
      <c r="E20" s="60">
        <v>26105623</v>
      </c>
      <c r="F20" s="59">
        <v>26105623</v>
      </c>
      <c r="G20" s="59">
        <v>631881</v>
      </c>
      <c r="H20" s="60">
        <v>896597</v>
      </c>
      <c r="I20" s="60">
        <v>1058973</v>
      </c>
      <c r="J20" s="59">
        <v>2587451</v>
      </c>
      <c r="K20" s="59">
        <v>996420</v>
      </c>
      <c r="L20" s="60">
        <v>1081992</v>
      </c>
      <c r="M20" s="60">
        <v>1034409</v>
      </c>
      <c r="N20" s="59">
        <v>3112821</v>
      </c>
      <c r="O20" s="59"/>
      <c r="P20" s="60"/>
      <c r="Q20" s="60"/>
      <c r="R20" s="59"/>
      <c r="S20" s="59"/>
      <c r="T20" s="60"/>
      <c r="U20" s="60"/>
      <c r="V20" s="59"/>
      <c r="W20" s="59">
        <v>5700272</v>
      </c>
      <c r="X20" s="60">
        <v>13052812</v>
      </c>
      <c r="Y20" s="59">
        <v>-7352540</v>
      </c>
      <c r="Z20" s="61">
        <v>-56.33</v>
      </c>
      <c r="AA20" s="62">
        <v>26105623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16201804</v>
      </c>
      <c r="D40" s="331">
        <f t="shared" si="9"/>
        <v>0</v>
      </c>
      <c r="E40" s="330">
        <f t="shared" si="9"/>
        <v>26481340</v>
      </c>
      <c r="F40" s="332">
        <f t="shared" si="9"/>
        <v>26481340</v>
      </c>
      <c r="G40" s="332">
        <f t="shared" si="9"/>
        <v>0</v>
      </c>
      <c r="H40" s="330">
        <f t="shared" si="9"/>
        <v>232873</v>
      </c>
      <c r="I40" s="330">
        <f t="shared" si="9"/>
        <v>50829</v>
      </c>
      <c r="J40" s="332">
        <f t="shared" si="9"/>
        <v>283702</v>
      </c>
      <c r="K40" s="332">
        <f t="shared" si="9"/>
        <v>513609</v>
      </c>
      <c r="L40" s="330">
        <f t="shared" si="9"/>
        <v>438195</v>
      </c>
      <c r="M40" s="330">
        <f t="shared" si="9"/>
        <v>1460071</v>
      </c>
      <c r="N40" s="332">
        <f t="shared" si="9"/>
        <v>2411875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2695577</v>
      </c>
      <c r="X40" s="330">
        <f t="shared" si="9"/>
        <v>13240670</v>
      </c>
      <c r="Y40" s="332">
        <f t="shared" si="9"/>
        <v>-10545093</v>
      </c>
      <c r="Z40" s="323">
        <f>+IF(X40&lt;&gt;0,+(Y40/X40)*100,0)</f>
        <v>-79.64168731642735</v>
      </c>
      <c r="AA40" s="337">
        <f>SUM(AA41:AA49)</f>
        <v>26481340</v>
      </c>
    </row>
    <row r="41" spans="1:27" ht="13.5">
      <c r="A41" s="348" t="s">
        <v>247</v>
      </c>
      <c r="B41" s="142"/>
      <c r="C41" s="349">
        <v>771850</v>
      </c>
      <c r="D41" s="350"/>
      <c r="E41" s="349">
        <v>2850000</v>
      </c>
      <c r="F41" s="351">
        <v>2850000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1425000</v>
      </c>
      <c r="Y41" s="351">
        <v>-1425000</v>
      </c>
      <c r="Z41" s="352">
        <v>-100</v>
      </c>
      <c r="AA41" s="353">
        <v>2850000</v>
      </c>
    </row>
    <row r="42" spans="1:27" ht="13.5">
      <c r="A42" s="348" t="s">
        <v>248</v>
      </c>
      <c r="B42" s="136"/>
      <c r="C42" s="60">
        <f aca="true" t="shared" si="10" ref="C42:Y42">+C62</f>
        <v>1096768</v>
      </c>
      <c r="D42" s="355">
        <f t="shared" si="10"/>
        <v>0</v>
      </c>
      <c r="E42" s="54">
        <f t="shared" si="10"/>
        <v>5526000</v>
      </c>
      <c r="F42" s="53">
        <f t="shared" si="10"/>
        <v>5526000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1208339</v>
      </c>
      <c r="N42" s="53">
        <f t="shared" si="10"/>
        <v>1208339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1208339</v>
      </c>
      <c r="X42" s="54">
        <f t="shared" si="10"/>
        <v>2763000</v>
      </c>
      <c r="Y42" s="53">
        <f t="shared" si="10"/>
        <v>-1554661</v>
      </c>
      <c r="Z42" s="94">
        <f>+IF(X42&lt;&gt;0,+(Y42/X42)*100,0)</f>
        <v>-56.26713716974303</v>
      </c>
      <c r="AA42" s="95">
        <f>+AA62</f>
        <v>5526000</v>
      </c>
    </row>
    <row r="43" spans="1:27" ht="13.5">
      <c r="A43" s="348" t="s">
        <v>249</v>
      </c>
      <c r="B43" s="136"/>
      <c r="C43" s="275">
        <v>174895</v>
      </c>
      <c r="D43" s="356"/>
      <c r="E43" s="305"/>
      <c r="F43" s="357"/>
      <c r="G43" s="357"/>
      <c r="H43" s="305">
        <v>41460</v>
      </c>
      <c r="I43" s="305">
        <v>5806</v>
      </c>
      <c r="J43" s="357">
        <v>47266</v>
      </c>
      <c r="K43" s="357">
        <v>20955</v>
      </c>
      <c r="L43" s="305">
        <v>69790</v>
      </c>
      <c r="M43" s="305">
        <v>13903</v>
      </c>
      <c r="N43" s="357">
        <v>104648</v>
      </c>
      <c r="O43" s="357"/>
      <c r="P43" s="305"/>
      <c r="Q43" s="305"/>
      <c r="R43" s="357"/>
      <c r="S43" s="357"/>
      <c r="T43" s="305"/>
      <c r="U43" s="305"/>
      <c r="V43" s="357"/>
      <c r="W43" s="357">
        <v>151914</v>
      </c>
      <c r="X43" s="305"/>
      <c r="Y43" s="357">
        <v>151914</v>
      </c>
      <c r="Z43" s="358"/>
      <c r="AA43" s="303"/>
    </row>
    <row r="44" spans="1:27" ht="13.5">
      <c r="A44" s="348" t="s">
        <v>250</v>
      </c>
      <c r="B44" s="136"/>
      <c r="C44" s="60">
        <v>6599987</v>
      </c>
      <c r="D44" s="355"/>
      <c r="E44" s="54">
        <v>13105340</v>
      </c>
      <c r="F44" s="53">
        <v>13105340</v>
      </c>
      <c r="G44" s="53"/>
      <c r="H44" s="54">
        <v>191413</v>
      </c>
      <c r="I44" s="54">
        <v>45023</v>
      </c>
      <c r="J44" s="53">
        <v>236436</v>
      </c>
      <c r="K44" s="53">
        <v>492654</v>
      </c>
      <c r="L44" s="54">
        <v>368405</v>
      </c>
      <c r="M44" s="54">
        <v>101741</v>
      </c>
      <c r="N44" s="53">
        <v>962800</v>
      </c>
      <c r="O44" s="53"/>
      <c r="P44" s="54"/>
      <c r="Q44" s="54"/>
      <c r="R44" s="53"/>
      <c r="S44" s="53"/>
      <c r="T44" s="54"/>
      <c r="U44" s="54"/>
      <c r="V44" s="53"/>
      <c r="W44" s="53">
        <v>1199236</v>
      </c>
      <c r="X44" s="54">
        <v>6552670</v>
      </c>
      <c r="Y44" s="53">
        <v>-5353434</v>
      </c>
      <c r="Z44" s="94">
        <v>-81.7</v>
      </c>
      <c r="AA44" s="95">
        <v>13105340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143000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7415304</v>
      </c>
      <c r="D48" s="355"/>
      <c r="E48" s="54">
        <v>5000000</v>
      </c>
      <c r="F48" s="53">
        <v>5000000</v>
      </c>
      <c r="G48" s="53"/>
      <c r="H48" s="54"/>
      <c r="I48" s="54"/>
      <c r="J48" s="53"/>
      <c r="K48" s="53"/>
      <c r="L48" s="54"/>
      <c r="M48" s="54">
        <v>136088</v>
      </c>
      <c r="N48" s="53">
        <v>136088</v>
      </c>
      <c r="O48" s="53"/>
      <c r="P48" s="54"/>
      <c r="Q48" s="54"/>
      <c r="R48" s="53"/>
      <c r="S48" s="53"/>
      <c r="T48" s="54"/>
      <c r="U48" s="54"/>
      <c r="V48" s="53"/>
      <c r="W48" s="53">
        <v>136088</v>
      </c>
      <c r="X48" s="54">
        <v>2500000</v>
      </c>
      <c r="Y48" s="53">
        <v>-2363912</v>
      </c>
      <c r="Z48" s="94">
        <v>-94.56</v>
      </c>
      <c r="AA48" s="95">
        <v>5000000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5000000</v>
      </c>
      <c r="F57" s="332">
        <f t="shared" si="13"/>
        <v>5000000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2500000</v>
      </c>
      <c r="Y57" s="332">
        <f t="shared" si="13"/>
        <v>-2500000</v>
      </c>
      <c r="Z57" s="323">
        <f>+IF(X57&lt;&gt;0,+(Y57/X57)*100,0)</f>
        <v>-100</v>
      </c>
      <c r="AA57" s="337">
        <f t="shared" si="13"/>
        <v>5000000</v>
      </c>
    </row>
    <row r="58" spans="1:27" ht="13.5">
      <c r="A58" s="348" t="s">
        <v>216</v>
      </c>
      <c r="B58" s="136"/>
      <c r="C58" s="60"/>
      <c r="D58" s="327"/>
      <c r="E58" s="60">
        <v>5000000</v>
      </c>
      <c r="F58" s="59">
        <v>5000000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2500000</v>
      </c>
      <c r="Y58" s="59">
        <v>-2500000</v>
      </c>
      <c r="Z58" s="61">
        <v>-100</v>
      </c>
      <c r="AA58" s="62">
        <v>5000000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474302484</v>
      </c>
      <c r="D60" s="333">
        <f t="shared" si="14"/>
        <v>0</v>
      </c>
      <c r="E60" s="219">
        <f t="shared" si="14"/>
        <v>502208533</v>
      </c>
      <c r="F60" s="264">
        <f t="shared" si="14"/>
        <v>502208533</v>
      </c>
      <c r="G60" s="264">
        <f t="shared" si="14"/>
        <v>60786764</v>
      </c>
      <c r="H60" s="219">
        <f t="shared" si="14"/>
        <v>27666734</v>
      </c>
      <c r="I60" s="219">
        <f t="shared" si="14"/>
        <v>30175269</v>
      </c>
      <c r="J60" s="264">
        <f t="shared" si="14"/>
        <v>118628767</v>
      </c>
      <c r="K60" s="264">
        <f t="shared" si="14"/>
        <v>27478115</v>
      </c>
      <c r="L60" s="219">
        <f t="shared" si="14"/>
        <v>38021387</v>
      </c>
      <c r="M60" s="219">
        <f t="shared" si="14"/>
        <v>52401098</v>
      </c>
      <c r="N60" s="264">
        <f t="shared" si="14"/>
        <v>117900600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236529367</v>
      </c>
      <c r="X60" s="219">
        <f t="shared" si="14"/>
        <v>251104268</v>
      </c>
      <c r="Y60" s="264">
        <f t="shared" si="14"/>
        <v>-14574901</v>
      </c>
      <c r="Z60" s="324">
        <f>+IF(X60&lt;&gt;0,+(Y60/X60)*100,0)</f>
        <v>-5.804322290531518</v>
      </c>
      <c r="AA60" s="232">
        <f>+AA57+AA54+AA51+AA40+AA37+AA34+AA22+AA5</f>
        <v>502208533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1096768</v>
      </c>
      <c r="D62" s="335">
        <f t="shared" si="15"/>
        <v>0</v>
      </c>
      <c r="E62" s="334">
        <f t="shared" si="15"/>
        <v>5526000</v>
      </c>
      <c r="F62" s="336">
        <f t="shared" si="15"/>
        <v>5526000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1208339</v>
      </c>
      <c r="N62" s="336">
        <f t="shared" si="15"/>
        <v>1208339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1208339</v>
      </c>
      <c r="X62" s="334">
        <f t="shared" si="15"/>
        <v>2763000</v>
      </c>
      <c r="Y62" s="336">
        <f t="shared" si="15"/>
        <v>-1554661</v>
      </c>
      <c r="Z62" s="325">
        <f>+IF(X62&lt;&gt;0,+(Y62/X62)*100,0)</f>
        <v>-56.26713716974303</v>
      </c>
      <c r="AA62" s="338">
        <f>SUM(AA63:AA66)</f>
        <v>5526000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1096768</v>
      </c>
      <c r="D64" s="327"/>
      <c r="E64" s="60">
        <v>4526000</v>
      </c>
      <c r="F64" s="59">
        <v>4526000</v>
      </c>
      <c r="G64" s="59"/>
      <c r="H64" s="60"/>
      <c r="I64" s="60"/>
      <c r="J64" s="59"/>
      <c r="K64" s="59"/>
      <c r="L64" s="60"/>
      <c r="M64" s="60">
        <v>1208339</v>
      </c>
      <c r="N64" s="59">
        <v>1208339</v>
      </c>
      <c r="O64" s="59"/>
      <c r="P64" s="60"/>
      <c r="Q64" s="60"/>
      <c r="R64" s="59"/>
      <c r="S64" s="59"/>
      <c r="T64" s="60"/>
      <c r="U64" s="60"/>
      <c r="V64" s="59"/>
      <c r="W64" s="59">
        <v>1208339</v>
      </c>
      <c r="X64" s="60">
        <v>2263000</v>
      </c>
      <c r="Y64" s="59">
        <v>-1054661</v>
      </c>
      <c r="Z64" s="61">
        <v>-46.6</v>
      </c>
      <c r="AA64" s="62">
        <v>4526000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>
        <v>1000000</v>
      </c>
      <c r="F66" s="111">
        <v>1000000</v>
      </c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>
        <v>500000</v>
      </c>
      <c r="Y66" s="111">
        <v>-500000</v>
      </c>
      <c r="Z66" s="113">
        <v>-100</v>
      </c>
      <c r="AA66" s="114">
        <v>1000000</v>
      </c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509914</v>
      </c>
      <c r="I5" s="343">
        <f t="shared" si="0"/>
        <v>2607181</v>
      </c>
      <c r="J5" s="345">
        <f t="shared" si="0"/>
        <v>3117095</v>
      </c>
      <c r="K5" s="345">
        <f t="shared" si="0"/>
        <v>0</v>
      </c>
      <c r="L5" s="343">
        <f t="shared" si="0"/>
        <v>3744826</v>
      </c>
      <c r="M5" s="343">
        <f t="shared" si="0"/>
        <v>2393362</v>
      </c>
      <c r="N5" s="345">
        <f t="shared" si="0"/>
        <v>6138188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9255283</v>
      </c>
      <c r="X5" s="343">
        <f t="shared" si="0"/>
        <v>0</v>
      </c>
      <c r="Y5" s="345">
        <f t="shared" si="0"/>
        <v>9255283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471627</v>
      </c>
      <c r="I11" s="349">
        <f t="shared" si="3"/>
        <v>2607181</v>
      </c>
      <c r="J11" s="351">
        <f t="shared" si="3"/>
        <v>3078808</v>
      </c>
      <c r="K11" s="351">
        <f t="shared" si="3"/>
        <v>0</v>
      </c>
      <c r="L11" s="349">
        <f t="shared" si="3"/>
        <v>2737190</v>
      </c>
      <c r="M11" s="349">
        <f t="shared" si="3"/>
        <v>0</v>
      </c>
      <c r="N11" s="351">
        <f t="shared" si="3"/>
        <v>2737190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5815998</v>
      </c>
      <c r="X11" s="349">
        <f t="shared" si="3"/>
        <v>0</v>
      </c>
      <c r="Y11" s="351">
        <f t="shared" si="3"/>
        <v>5815998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>
        <v>471627</v>
      </c>
      <c r="I12" s="60">
        <v>2607181</v>
      </c>
      <c r="J12" s="59">
        <v>3078808</v>
      </c>
      <c r="K12" s="59"/>
      <c r="L12" s="60">
        <v>2737190</v>
      </c>
      <c r="M12" s="60"/>
      <c r="N12" s="59">
        <v>2737190</v>
      </c>
      <c r="O12" s="59"/>
      <c r="P12" s="60"/>
      <c r="Q12" s="60"/>
      <c r="R12" s="59"/>
      <c r="S12" s="59"/>
      <c r="T12" s="60"/>
      <c r="U12" s="60"/>
      <c r="V12" s="59"/>
      <c r="W12" s="59">
        <v>5815998</v>
      </c>
      <c r="X12" s="60"/>
      <c r="Y12" s="59">
        <v>5815998</v>
      </c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38287</v>
      </c>
      <c r="I13" s="275">
        <f t="shared" si="4"/>
        <v>0</v>
      </c>
      <c r="J13" s="329">
        <f t="shared" si="4"/>
        <v>38287</v>
      </c>
      <c r="K13" s="329">
        <f t="shared" si="4"/>
        <v>0</v>
      </c>
      <c r="L13" s="275">
        <f t="shared" si="4"/>
        <v>1007636</v>
      </c>
      <c r="M13" s="275">
        <f t="shared" si="4"/>
        <v>936323</v>
      </c>
      <c r="N13" s="329">
        <f t="shared" si="4"/>
        <v>1943959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1982246</v>
      </c>
      <c r="X13" s="275">
        <f t="shared" si="4"/>
        <v>0</v>
      </c>
      <c r="Y13" s="329">
        <f t="shared" si="4"/>
        <v>1982246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>
        <v>38287</v>
      </c>
      <c r="I14" s="60"/>
      <c r="J14" s="59">
        <v>38287</v>
      </c>
      <c r="K14" s="59"/>
      <c r="L14" s="60">
        <v>1007636</v>
      </c>
      <c r="M14" s="60">
        <v>936323</v>
      </c>
      <c r="N14" s="59">
        <v>1943959</v>
      </c>
      <c r="O14" s="59"/>
      <c r="P14" s="60"/>
      <c r="Q14" s="60"/>
      <c r="R14" s="59"/>
      <c r="S14" s="59"/>
      <c r="T14" s="60"/>
      <c r="U14" s="60"/>
      <c r="V14" s="59"/>
      <c r="W14" s="59">
        <v>1982246</v>
      </c>
      <c r="X14" s="60"/>
      <c r="Y14" s="59">
        <v>1982246</v>
      </c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1457039</v>
      </c>
      <c r="N15" s="59">
        <f t="shared" si="5"/>
        <v>1457039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1457039</v>
      </c>
      <c r="X15" s="60">
        <f t="shared" si="5"/>
        <v>0</v>
      </c>
      <c r="Y15" s="59">
        <f t="shared" si="5"/>
        <v>1457039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>
        <v>1457039</v>
      </c>
      <c r="N20" s="59">
        <v>1457039</v>
      </c>
      <c r="O20" s="59"/>
      <c r="P20" s="60"/>
      <c r="Q20" s="60"/>
      <c r="R20" s="59"/>
      <c r="S20" s="59"/>
      <c r="T20" s="60"/>
      <c r="U20" s="60"/>
      <c r="V20" s="59"/>
      <c r="W20" s="59">
        <v>1457039</v>
      </c>
      <c r="X20" s="60"/>
      <c r="Y20" s="59">
        <v>1457039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2967953</v>
      </c>
      <c r="D40" s="331">
        <f t="shared" si="9"/>
        <v>0</v>
      </c>
      <c r="E40" s="330">
        <f t="shared" si="9"/>
        <v>10831280</v>
      </c>
      <c r="F40" s="332">
        <f t="shared" si="9"/>
        <v>10831280</v>
      </c>
      <c r="G40" s="332">
        <f t="shared" si="9"/>
        <v>0</v>
      </c>
      <c r="H40" s="330">
        <f t="shared" si="9"/>
        <v>148561</v>
      </c>
      <c r="I40" s="330">
        <f t="shared" si="9"/>
        <v>74586</v>
      </c>
      <c r="J40" s="332">
        <f t="shared" si="9"/>
        <v>223147</v>
      </c>
      <c r="K40" s="332">
        <f t="shared" si="9"/>
        <v>4099474</v>
      </c>
      <c r="L40" s="330">
        <f t="shared" si="9"/>
        <v>68579</v>
      </c>
      <c r="M40" s="330">
        <f t="shared" si="9"/>
        <v>21785</v>
      </c>
      <c r="N40" s="332">
        <f t="shared" si="9"/>
        <v>4189838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4412985</v>
      </c>
      <c r="X40" s="330">
        <f t="shared" si="9"/>
        <v>5415640</v>
      </c>
      <c r="Y40" s="332">
        <f t="shared" si="9"/>
        <v>-1002655</v>
      </c>
      <c r="Z40" s="323">
        <f>+IF(X40&lt;&gt;0,+(Y40/X40)*100,0)</f>
        <v>-18.514062973166606</v>
      </c>
      <c r="AA40" s="337">
        <f>SUM(AA41:AA49)</f>
        <v>10831280</v>
      </c>
    </row>
    <row r="41" spans="1:27" ht="13.5">
      <c r="A41" s="348" t="s">
        <v>247</v>
      </c>
      <c r="B41" s="142"/>
      <c r="C41" s="349"/>
      <c r="D41" s="350"/>
      <c r="E41" s="349">
        <v>6190000</v>
      </c>
      <c r="F41" s="351">
        <v>6190000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3095000</v>
      </c>
      <c r="Y41" s="351">
        <v>-3095000</v>
      </c>
      <c r="Z41" s="352">
        <v>-100</v>
      </c>
      <c r="AA41" s="353">
        <v>6190000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273615</v>
      </c>
      <c r="D43" s="356"/>
      <c r="E43" s="305"/>
      <c r="F43" s="357"/>
      <c r="G43" s="357"/>
      <c r="H43" s="305"/>
      <c r="I43" s="305"/>
      <c r="J43" s="357"/>
      <c r="K43" s="357">
        <v>3903524</v>
      </c>
      <c r="L43" s="305">
        <v>16785</v>
      </c>
      <c r="M43" s="305"/>
      <c r="N43" s="357">
        <v>3920309</v>
      </c>
      <c r="O43" s="357"/>
      <c r="P43" s="305"/>
      <c r="Q43" s="305"/>
      <c r="R43" s="357"/>
      <c r="S43" s="357"/>
      <c r="T43" s="305"/>
      <c r="U43" s="305"/>
      <c r="V43" s="357"/>
      <c r="W43" s="357">
        <v>3920309</v>
      </c>
      <c r="X43" s="305"/>
      <c r="Y43" s="357">
        <v>3920309</v>
      </c>
      <c r="Z43" s="358"/>
      <c r="AA43" s="303"/>
    </row>
    <row r="44" spans="1:27" ht="13.5">
      <c r="A44" s="348" t="s">
        <v>250</v>
      </c>
      <c r="B44" s="136"/>
      <c r="C44" s="60">
        <v>2694338</v>
      </c>
      <c r="D44" s="355"/>
      <c r="E44" s="54">
        <v>4641280</v>
      </c>
      <c r="F44" s="53">
        <v>4641280</v>
      </c>
      <c r="G44" s="53"/>
      <c r="H44" s="54">
        <v>148561</v>
      </c>
      <c r="I44" s="54">
        <v>74586</v>
      </c>
      <c r="J44" s="53">
        <v>223147</v>
      </c>
      <c r="K44" s="53">
        <v>195950</v>
      </c>
      <c r="L44" s="54">
        <v>51794</v>
      </c>
      <c r="M44" s="54">
        <v>21785</v>
      </c>
      <c r="N44" s="53">
        <v>269529</v>
      </c>
      <c r="O44" s="53"/>
      <c r="P44" s="54"/>
      <c r="Q44" s="54"/>
      <c r="R44" s="53"/>
      <c r="S44" s="53"/>
      <c r="T44" s="54"/>
      <c r="U44" s="54"/>
      <c r="V44" s="53"/>
      <c r="W44" s="53">
        <v>492676</v>
      </c>
      <c r="X44" s="54">
        <v>2320640</v>
      </c>
      <c r="Y44" s="53">
        <v>-1827964</v>
      </c>
      <c r="Z44" s="94">
        <v>-78.77</v>
      </c>
      <c r="AA44" s="95">
        <v>4641280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2967953</v>
      </c>
      <c r="D60" s="333">
        <f t="shared" si="14"/>
        <v>0</v>
      </c>
      <c r="E60" s="219">
        <f t="shared" si="14"/>
        <v>10831280</v>
      </c>
      <c r="F60" s="264">
        <f t="shared" si="14"/>
        <v>10831280</v>
      </c>
      <c r="G60" s="264">
        <f t="shared" si="14"/>
        <v>0</v>
      </c>
      <c r="H60" s="219">
        <f t="shared" si="14"/>
        <v>658475</v>
      </c>
      <c r="I60" s="219">
        <f t="shared" si="14"/>
        <v>2681767</v>
      </c>
      <c r="J60" s="264">
        <f t="shared" si="14"/>
        <v>3340242</v>
      </c>
      <c r="K60" s="264">
        <f t="shared" si="14"/>
        <v>4099474</v>
      </c>
      <c r="L60" s="219">
        <f t="shared" si="14"/>
        <v>3813405</v>
      </c>
      <c r="M60" s="219">
        <f t="shared" si="14"/>
        <v>2415147</v>
      </c>
      <c r="N60" s="264">
        <f t="shared" si="14"/>
        <v>10328026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13668268</v>
      </c>
      <c r="X60" s="219">
        <f t="shared" si="14"/>
        <v>5415640</v>
      </c>
      <c r="Y60" s="264">
        <f t="shared" si="14"/>
        <v>8252628</v>
      </c>
      <c r="Z60" s="324">
        <f>+IF(X60&lt;&gt;0,+(Y60/X60)*100,0)</f>
        <v>152.38509206668093</v>
      </c>
      <c r="AA60" s="232">
        <f>+AA57+AA54+AA51+AA40+AA37+AA34+AA22+AA5</f>
        <v>10831280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2015-02-02T10:28:41Z</dcterms:created>
  <dcterms:modified xsi:type="dcterms:W3CDTF">2015-02-02T10:30:52Z</dcterms:modified>
  <cp:category/>
  <cp:version/>
  <cp:contentType/>
  <cp:contentStatus/>
</cp:coreProperties>
</file>