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<sst xmlns="http://schemas.openxmlformats.org/spreadsheetml/2006/main" count="855" uniqueCount="302">
  <si>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Xhariep(DC16)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</si>
  <si>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</si>
  <si>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</si>
  <si>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</si>
  <si>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</si>
  <si>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</si>
  <si>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</si>
  <si>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</si>
  <si>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</si>
  <si>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</si>
  <si>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</si>
  <si>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</si>
  <si>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</si>
  <si>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</si>
  <si>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</si>
  <si>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</si>
  <si>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</si>
  <si>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</si>
  <si>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</si>
  <si>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</si>
  <si>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</si>
  <si>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</si>
  <si>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</si>
  <si>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</si>
  <si>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</si>
  <si>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</si>
  <si>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</si>
  <si>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</si>
  <si>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</si>
  <si>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</si>
  <si>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</si>
  <si>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</si>
  <si>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</si>
  <si>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</si>
  <si>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</si>
  <si>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</si>
  <si>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</si>
  <si>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</si>
  <si>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</si>
  <si>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</si>
  <si>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</si>
  <si>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</si>
  <si>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</si>
  <si>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</si>
  <si>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</si>
  <si>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</si>
  <si>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</si>
  <si>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</si>
  <si>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</si>
  <si>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</si>
  <si>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</si>
  <si>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</si>
  <si>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</si>
  <si>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</si>
  <si>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</si>
  <si>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</si>
  <si>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</si>
  <si>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</si>
  <si>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</si>
  <si>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</si>
  <si>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</si>
  <si>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</si>
  <si>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</si>
  <si>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</si>
  <si>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</si>
  <si>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</si>
  <si>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</si>
  <si>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</si>
  <si>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</si>
  <si>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</si>
  <si>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Xhariep(DC16)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</si>
  <si>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</si>
  <si>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</si>
  <si>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</si>
  <si>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</si>
  <si>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</si>
  <si>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</si>
  <si>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</si>
  <si>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</si>
  <si>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</si>
  <si>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</si>
  <si>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</si>
  <si>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</si>
  <si>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</si>
  <si>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</si>
  <si>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</si>
  <si>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</si>
  <si>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</si>
  <si>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</si>
  <si>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</si>
  <si>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</si>
  <si>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</si>
  <si>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</si>
  <si>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</si>
  <si>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</si>
  <si>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</si>
  <si>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</si>
  <si>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</si>
  <si>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</si>
  <si>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</si>
  <si>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Xhariep(DC16)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</si>
  <si>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</si>
  <si>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</si>
  <si>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</si>
  <si>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</si>
  <si>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</si>
  <si>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</si>
  <si>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</si>
  <si>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</si>
  <si>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</si>
  <si>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</si>
  <si>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</si>
  <si>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</si>
  <si>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</si>
  <si>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</si>
  <si>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</si>
  <si>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</si>
  <si>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</si>
  <si>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</si>
  <si>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</si>
  <si>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</si>
  <si>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</si>
  <si>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</si>
  <si>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</si>
  <si>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</si>
  <si>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</si>
  <si>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</si>
  <si>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</si>
  <si>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</si>
  <si>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Xhariep(DC16)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</si>
  <si>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</si>
  <si>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</si>
  <si>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</si>
  <si>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</si>
  <si>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</si>
  <si>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</si>
  <si>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</si>
  <si>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</si>
  <si>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</si>
  <si>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</si>
  <si>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Xhariep(DC16)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</si>
  <si>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</si>
  <si>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</si>
  <si>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</si>
  <si>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</si>
  <si>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</si>
  <si>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</si>
  <si>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</si>
  <si>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</si>
  <si>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</si>
  <si>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</si>
  <si>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</si>
  <si>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</si>
  <si>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</si>
  <si>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</si>
  <si>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</si>
  <si>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</si>
  <si>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</si>
  <si>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</si>
  <si>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</si>
  <si>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</si>
  <si>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</si>
  <si>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</si>
  <si>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</si>
  <si>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</si>
  <si>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</si>
  <si>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</si>
  <si>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</si>
  <si>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</si>
  <si>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</si>
  <si>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</si>
  <si>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</si>
  <si>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</si>
  <si>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</si>
  <si>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Xhariep(DC16)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</si>
  <si>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</si>
  <si>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</si>
  <si>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</si>
  <si>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</si>
  <si>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</si>
  <si>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</si>
  <si>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</si>
  <si>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</si>
  <si>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</si>
  <si>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</si>
  <si>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</si>
  <si>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</si>
  <si>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</si>
  <si>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</si>
  <si>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</si>
  <si>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</si>
  <si>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</si>
  <si>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</si>
  <si>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</si>
  <si>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</si>
  <si>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</si>
  <si>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</si>
  <si>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</si>
  <si>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</si>
  <si>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</si>
  <si>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</si>
  <si>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Xhariep(DC16)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</si>
  <si>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</si>
  <si>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</si>
  <si>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</si>
  <si>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</si>
  <si>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</si>
  <si>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</si>
  <si>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</si>
  <si>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</si>
  <si>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</si>
  <si>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</si>
  <si>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</si>
  <si>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</si>
  <si>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</si>
  <si>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</si>
  <si>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</si>
  <si>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</si>
  <si>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</si>
  <si>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</si>
  <si>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</si>
  <si>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</si>
  <si>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</si>
  <si>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</si>
  <si>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</si>
  <si>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</si>
  <si>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Xhariep(DC16)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</si>
  <si>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</si>
  <si>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</si>
  <si>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</si>
  <si>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</si>
  <si>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</si>
  <si>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</si>
  <si>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</si>
  <si>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</si>
  <si>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</si>
  <si>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</si>
  <si>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</si>
  <si>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</si>
  <si>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</si>
  <si>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</si>
  <si>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</si>
  <si>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</si>
  <si>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</si>
  <si>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</si>
  <si>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</si>
  <si>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</si>
  <si>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</si>
  <si>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</si>
  <si>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</si>
  <si>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</si>
  <si>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</si>
  <si>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</si>
  <si>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</si>
  <si>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</si>
  <si>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</si>
  <si>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</si>
  <si>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</si>
  <si>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</si>
  <si>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</si>
  <si>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</si>
  <si>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</si>
  <si>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Xhariep(DC16)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</si>
  <si>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</si>
  <si>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</si>
  <si>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Xhariep(DC16)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</si>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</sst>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109686</v>
      </c>
      <c r="C7" s="19">
        <v>0</v>
      </c>
      <c r="D7" s="59">
        <v>103800</v>
      </c>
      <c r="E7" s="60">
        <v>103800</v>
      </c>
      <c r="F7" s="60">
        <v>30265</v>
      </c>
      <c r="G7" s="60">
        <v>29110</v>
      </c>
      <c r="H7" s="60">
        <v>63801</v>
      </c>
      <c r="I7" s="60">
        <v>123176</v>
      </c>
      <c r="J7" s="60">
        <v>8124</v>
      </c>
      <c r="K7" s="60">
        <v>360</v>
      </c>
      <c r="L7" s="60">
        <v>9684</v>
      </c>
      <c r="M7" s="60">
        <v>18168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141344</v>
      </c>
      <c r="W7" s="60">
        <v>101902</v>
      </c>
      <c r="X7" s="60">
        <v>39442</v>
      </c>
      <c r="Y7" s="61">
        <v>38.71</v>
      </c>
      <c r="Z7" s="62">
        <v>103800</v>
      </c>
    </row>
    <row r="8" spans="1:26" ht="13.5">
      <c r="A8" s="58" t="s">
        <v>34</v>
      </c>
      <c r="B8" s="19">
        <v>55360466</v>
      </c>
      <c r="C8" s="19">
        <v>0</v>
      </c>
      <c r="D8" s="59">
        <v>62992000</v>
      </c>
      <c r="E8" s="60">
        <v>62992000</v>
      </c>
      <c r="F8" s="60">
        <v>11193098</v>
      </c>
      <c r="G8" s="60">
        <v>110442</v>
      </c>
      <c r="H8" s="60">
        <v>165967</v>
      </c>
      <c r="I8" s="60">
        <v>11469507</v>
      </c>
      <c r="J8" s="60">
        <v>1098553</v>
      </c>
      <c r="K8" s="60">
        <v>9051482</v>
      </c>
      <c r="L8" s="60">
        <v>791213</v>
      </c>
      <c r="M8" s="60">
        <v>10941248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22410755</v>
      </c>
      <c r="W8" s="60">
        <v>31495998</v>
      </c>
      <c r="X8" s="60">
        <v>-9085243</v>
      </c>
      <c r="Y8" s="61">
        <v>-28.85</v>
      </c>
      <c r="Z8" s="62">
        <v>62992000</v>
      </c>
    </row>
    <row r="9" spans="1:26" ht="13.5">
      <c r="A9" s="58" t="s">
        <v>35</v>
      </c>
      <c r="B9" s="19">
        <v>874777</v>
      </c>
      <c r="C9" s="19">
        <v>0</v>
      </c>
      <c r="D9" s="59">
        <v>1109571</v>
      </c>
      <c r="E9" s="60">
        <v>1109571</v>
      </c>
      <c r="F9" s="60">
        <v>586273</v>
      </c>
      <c r="G9" s="60">
        <v>6516</v>
      </c>
      <c r="H9" s="60">
        <v>2579</v>
      </c>
      <c r="I9" s="60">
        <v>595368</v>
      </c>
      <c r="J9" s="60">
        <v>7297</v>
      </c>
      <c r="K9" s="60">
        <v>56767</v>
      </c>
      <c r="L9" s="60">
        <v>57968</v>
      </c>
      <c r="M9" s="60">
        <v>122032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717400</v>
      </c>
      <c r="W9" s="60">
        <v>839790</v>
      </c>
      <c r="X9" s="60">
        <v>-122390</v>
      </c>
      <c r="Y9" s="61">
        <v>-14.57</v>
      </c>
      <c r="Z9" s="62">
        <v>1109571</v>
      </c>
    </row>
    <row r="10" spans="1:26" ht="25.5">
      <c r="A10" s="63" t="s">
        <v>277</v>
      </c>
      <c r="B10" s="64">
        <f>SUM(B5:B9)</f>
        <v>56344929</v>
      </c>
      <c r="C10" s="64">
        <f>SUM(C5:C9)</f>
        <v>0</v>
      </c>
      <c r="D10" s="65">
        <f aca="true" t="shared" si="0" ref="D10:Z10">SUM(D5:D9)</f>
        <v>64205371</v>
      </c>
      <c r="E10" s="66">
        <f t="shared" si="0"/>
        <v>64205371</v>
      </c>
      <c r="F10" s="66">
        <f t="shared" si="0"/>
        <v>11809636</v>
      </c>
      <c r="G10" s="66">
        <f t="shared" si="0"/>
        <v>146068</v>
      </c>
      <c r="H10" s="66">
        <f t="shared" si="0"/>
        <v>232347</v>
      </c>
      <c r="I10" s="66">
        <f t="shared" si="0"/>
        <v>12188051</v>
      </c>
      <c r="J10" s="66">
        <f t="shared" si="0"/>
        <v>1113974</v>
      </c>
      <c r="K10" s="66">
        <f t="shared" si="0"/>
        <v>9108609</v>
      </c>
      <c r="L10" s="66">
        <f t="shared" si="0"/>
        <v>858865</v>
      </c>
      <c r="M10" s="66">
        <f t="shared" si="0"/>
        <v>11081448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23269499</v>
      </c>
      <c r="W10" s="66">
        <f t="shared" si="0"/>
        <v>32437690</v>
      </c>
      <c r="X10" s="66">
        <f t="shared" si="0"/>
        <v>-9168191</v>
      </c>
      <c r="Y10" s="67">
        <f>+IF(W10&lt;&gt;0,(X10/W10)*100,0)</f>
        <v>-28.2640070855847</v>
      </c>
      <c r="Z10" s="68">
        <f t="shared" si="0"/>
        <v>64205371</v>
      </c>
    </row>
    <row r="11" spans="1:26" ht="13.5">
      <c r="A11" s="58" t="s">
        <v>37</v>
      </c>
      <c r="B11" s="19">
        <v>34017652</v>
      </c>
      <c r="C11" s="19">
        <v>0</v>
      </c>
      <c r="D11" s="59">
        <v>39164806</v>
      </c>
      <c r="E11" s="60">
        <v>39164806</v>
      </c>
      <c r="F11" s="60">
        <v>2527385</v>
      </c>
      <c r="G11" s="60">
        <v>2706259</v>
      </c>
      <c r="H11" s="60">
        <v>2618957</v>
      </c>
      <c r="I11" s="60">
        <v>7852601</v>
      </c>
      <c r="J11" s="60">
        <v>2733031</v>
      </c>
      <c r="K11" s="60">
        <v>2672427</v>
      </c>
      <c r="L11" s="60">
        <v>3352861</v>
      </c>
      <c r="M11" s="60">
        <v>8758319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16610920</v>
      </c>
      <c r="W11" s="60">
        <v>19582404</v>
      </c>
      <c r="X11" s="60">
        <v>-2971484</v>
      </c>
      <c r="Y11" s="61">
        <v>-15.17</v>
      </c>
      <c r="Z11" s="62">
        <v>39164806</v>
      </c>
    </row>
    <row r="12" spans="1:26" ht="13.5">
      <c r="A12" s="58" t="s">
        <v>38</v>
      </c>
      <c r="B12" s="19">
        <v>3624702</v>
      </c>
      <c r="C12" s="19">
        <v>0</v>
      </c>
      <c r="D12" s="59">
        <v>4696833</v>
      </c>
      <c r="E12" s="60">
        <v>4696833</v>
      </c>
      <c r="F12" s="60">
        <v>304950</v>
      </c>
      <c r="G12" s="60">
        <v>301724</v>
      </c>
      <c r="H12" s="60">
        <v>302368</v>
      </c>
      <c r="I12" s="60">
        <v>909042</v>
      </c>
      <c r="J12" s="60">
        <v>302351</v>
      </c>
      <c r="K12" s="60">
        <v>300635</v>
      </c>
      <c r="L12" s="60">
        <v>302347</v>
      </c>
      <c r="M12" s="60">
        <v>905333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1814375</v>
      </c>
      <c r="W12" s="60">
        <v>2348418</v>
      </c>
      <c r="X12" s="60">
        <v>-534043</v>
      </c>
      <c r="Y12" s="61">
        <v>-22.74</v>
      </c>
      <c r="Z12" s="62">
        <v>4696833</v>
      </c>
    </row>
    <row r="13" spans="1:26" ht="13.5">
      <c r="A13" s="58" t="s">
        <v>278</v>
      </c>
      <c r="B13" s="19">
        <v>2308778</v>
      </c>
      <c r="C13" s="19">
        <v>0</v>
      </c>
      <c r="D13" s="59">
        <v>3500000</v>
      </c>
      <c r="E13" s="60">
        <v>3500000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3500000</v>
      </c>
    </row>
    <row r="14" spans="1:26" ht="13.5">
      <c r="A14" s="58" t="s">
        <v>40</v>
      </c>
      <c r="B14" s="19">
        <v>70941</v>
      </c>
      <c r="C14" s="19">
        <v>0</v>
      </c>
      <c r="D14" s="59">
        <v>0</v>
      </c>
      <c r="E14" s="60">
        <v>0</v>
      </c>
      <c r="F14" s="60">
        <v>172</v>
      </c>
      <c r="G14" s="60">
        <v>348</v>
      </c>
      <c r="H14" s="60">
        <v>164</v>
      </c>
      <c r="I14" s="60">
        <v>684</v>
      </c>
      <c r="J14" s="60">
        <v>127</v>
      </c>
      <c r="K14" s="60">
        <v>191</v>
      </c>
      <c r="L14" s="60">
        <v>14879</v>
      </c>
      <c r="M14" s="60">
        <v>15197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15881</v>
      </c>
      <c r="W14" s="60"/>
      <c r="X14" s="60">
        <v>15881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20022859</v>
      </c>
      <c r="C17" s="19">
        <v>0</v>
      </c>
      <c r="D17" s="59">
        <v>19172240</v>
      </c>
      <c r="E17" s="60">
        <v>19172240</v>
      </c>
      <c r="F17" s="60">
        <v>946324</v>
      </c>
      <c r="G17" s="60">
        <v>1239209</v>
      </c>
      <c r="H17" s="60">
        <v>997715</v>
      </c>
      <c r="I17" s="60">
        <v>3183248</v>
      </c>
      <c r="J17" s="60">
        <v>2602892</v>
      </c>
      <c r="K17" s="60">
        <v>613245</v>
      </c>
      <c r="L17" s="60">
        <v>1066646</v>
      </c>
      <c r="M17" s="60">
        <v>4282783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7466031</v>
      </c>
      <c r="W17" s="60">
        <v>9301122</v>
      </c>
      <c r="X17" s="60">
        <v>-1835091</v>
      </c>
      <c r="Y17" s="61">
        <v>-19.73</v>
      </c>
      <c r="Z17" s="62">
        <v>19172240</v>
      </c>
    </row>
    <row r="18" spans="1:26" ht="13.5">
      <c r="A18" s="70" t="s">
        <v>44</v>
      </c>
      <c r="B18" s="71">
        <f>SUM(B11:B17)</f>
        <v>60044932</v>
      </c>
      <c r="C18" s="71">
        <f>SUM(C11:C17)</f>
        <v>0</v>
      </c>
      <c r="D18" s="72">
        <f aca="true" t="shared" si="1" ref="D18:Z18">SUM(D11:D17)</f>
        <v>66533879</v>
      </c>
      <c r="E18" s="73">
        <f t="shared" si="1"/>
        <v>66533879</v>
      </c>
      <c r="F18" s="73">
        <f t="shared" si="1"/>
        <v>3778831</v>
      </c>
      <c r="G18" s="73">
        <f t="shared" si="1"/>
        <v>4247540</v>
      </c>
      <c r="H18" s="73">
        <f t="shared" si="1"/>
        <v>3919204</v>
      </c>
      <c r="I18" s="73">
        <f t="shared" si="1"/>
        <v>11945575</v>
      </c>
      <c r="J18" s="73">
        <f t="shared" si="1"/>
        <v>5638401</v>
      </c>
      <c r="K18" s="73">
        <f t="shared" si="1"/>
        <v>3586498</v>
      </c>
      <c r="L18" s="73">
        <f t="shared" si="1"/>
        <v>4736733</v>
      </c>
      <c r="M18" s="73">
        <f t="shared" si="1"/>
        <v>13961632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25907207</v>
      </c>
      <c r="W18" s="73">
        <f t="shared" si="1"/>
        <v>31231944</v>
      </c>
      <c r="X18" s="73">
        <f t="shared" si="1"/>
        <v>-5324737</v>
      </c>
      <c r="Y18" s="67">
        <f>+IF(W18&lt;&gt;0,(X18/W18)*100,0)</f>
        <v>-17.049009181112773</v>
      </c>
      <c r="Z18" s="74">
        <f t="shared" si="1"/>
        <v>66533879</v>
      </c>
    </row>
    <row r="19" spans="1:26" ht="13.5">
      <c r="A19" s="70" t="s">
        <v>45</v>
      </c>
      <c r="B19" s="75">
        <f>+B10-B18</f>
        <v>-3700003</v>
      </c>
      <c r="C19" s="75">
        <f>+C10-C18</f>
        <v>0</v>
      </c>
      <c r="D19" s="76">
        <f aca="true" t="shared" si="2" ref="D19:Z19">+D10-D18</f>
        <v>-2328508</v>
      </c>
      <c r="E19" s="77">
        <f t="shared" si="2"/>
        <v>-2328508</v>
      </c>
      <c r="F19" s="77">
        <f t="shared" si="2"/>
        <v>8030805</v>
      </c>
      <c r="G19" s="77">
        <f t="shared" si="2"/>
        <v>-4101472</v>
      </c>
      <c r="H19" s="77">
        <f t="shared" si="2"/>
        <v>-3686857</v>
      </c>
      <c r="I19" s="77">
        <f t="shared" si="2"/>
        <v>242476</v>
      </c>
      <c r="J19" s="77">
        <f t="shared" si="2"/>
        <v>-4524427</v>
      </c>
      <c r="K19" s="77">
        <f t="shared" si="2"/>
        <v>5522111</v>
      </c>
      <c r="L19" s="77">
        <f t="shared" si="2"/>
        <v>-3877868</v>
      </c>
      <c r="M19" s="77">
        <f t="shared" si="2"/>
        <v>-2880184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-2637708</v>
      </c>
      <c r="W19" s="77">
        <f>IF(E10=E18,0,W10-W18)</f>
        <v>1205746</v>
      </c>
      <c r="X19" s="77">
        <f t="shared" si="2"/>
        <v>-3843454</v>
      </c>
      <c r="Y19" s="78">
        <f>+IF(W19&lt;&gt;0,(X19/W19)*100,0)</f>
        <v>-318.76149703171313</v>
      </c>
      <c r="Z19" s="79">
        <f t="shared" si="2"/>
        <v>-2328508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287686</v>
      </c>
      <c r="M20" s="60">
        <v>287686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287686</v>
      </c>
      <c r="W20" s="60"/>
      <c r="X20" s="60">
        <v>287686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-3700003</v>
      </c>
      <c r="C22" s="86">
        <f>SUM(C19:C21)</f>
        <v>0</v>
      </c>
      <c r="D22" s="87">
        <f aca="true" t="shared" si="3" ref="D22:Z22">SUM(D19:D21)</f>
        <v>-2328508</v>
      </c>
      <c r="E22" s="88">
        <f t="shared" si="3"/>
        <v>-2328508</v>
      </c>
      <c r="F22" s="88">
        <f t="shared" si="3"/>
        <v>8030805</v>
      </c>
      <c r="G22" s="88">
        <f t="shared" si="3"/>
        <v>-4101472</v>
      </c>
      <c r="H22" s="88">
        <f t="shared" si="3"/>
        <v>-3686857</v>
      </c>
      <c r="I22" s="88">
        <f t="shared" si="3"/>
        <v>242476</v>
      </c>
      <c r="J22" s="88">
        <f t="shared" si="3"/>
        <v>-4524427</v>
      </c>
      <c r="K22" s="88">
        <f t="shared" si="3"/>
        <v>5522111</v>
      </c>
      <c r="L22" s="88">
        <f t="shared" si="3"/>
        <v>-3590182</v>
      </c>
      <c r="M22" s="88">
        <f t="shared" si="3"/>
        <v>-2592498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-2350022</v>
      </c>
      <c r="W22" s="88">
        <f t="shared" si="3"/>
        <v>1205746</v>
      </c>
      <c r="X22" s="88">
        <f t="shared" si="3"/>
        <v>-3555768</v>
      </c>
      <c r="Y22" s="89">
        <f>+IF(W22&lt;&gt;0,(X22/W22)*100,0)</f>
        <v>-294.90191134782947</v>
      </c>
      <c r="Z22" s="90">
        <f t="shared" si="3"/>
        <v>-2328508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-3700003</v>
      </c>
      <c r="C24" s="75">
        <f>SUM(C22:C23)</f>
        <v>0</v>
      </c>
      <c r="D24" s="76">
        <f aca="true" t="shared" si="4" ref="D24:Z24">SUM(D22:D23)</f>
        <v>-2328508</v>
      </c>
      <c r="E24" s="77">
        <f t="shared" si="4"/>
        <v>-2328508</v>
      </c>
      <c r="F24" s="77">
        <f t="shared" si="4"/>
        <v>8030805</v>
      </c>
      <c r="G24" s="77">
        <f t="shared" si="4"/>
        <v>-4101472</v>
      </c>
      <c r="H24" s="77">
        <f t="shared" si="4"/>
        <v>-3686857</v>
      </c>
      <c r="I24" s="77">
        <f t="shared" si="4"/>
        <v>242476</v>
      </c>
      <c r="J24" s="77">
        <f t="shared" si="4"/>
        <v>-4524427</v>
      </c>
      <c r="K24" s="77">
        <f t="shared" si="4"/>
        <v>5522111</v>
      </c>
      <c r="L24" s="77">
        <f t="shared" si="4"/>
        <v>-3590182</v>
      </c>
      <c r="M24" s="77">
        <f t="shared" si="4"/>
        <v>-2592498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-2350022</v>
      </c>
      <c r="W24" s="77">
        <f t="shared" si="4"/>
        <v>1205746</v>
      </c>
      <c r="X24" s="77">
        <f t="shared" si="4"/>
        <v>-3555768</v>
      </c>
      <c r="Y24" s="78">
        <f>+IF(W24&lt;&gt;0,(X24/W24)*100,0)</f>
        <v>-294.90191134782947</v>
      </c>
      <c r="Z24" s="79">
        <f t="shared" si="4"/>
        <v>-2328508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482069</v>
      </c>
      <c r="C27" s="22">
        <v>0</v>
      </c>
      <c r="D27" s="99">
        <v>1745000</v>
      </c>
      <c r="E27" s="100">
        <v>1745000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453840</v>
      </c>
      <c r="M27" s="100">
        <v>453840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453840</v>
      </c>
      <c r="W27" s="100">
        <v>872500</v>
      </c>
      <c r="X27" s="100">
        <v>-418660</v>
      </c>
      <c r="Y27" s="101">
        <v>-47.98</v>
      </c>
      <c r="Z27" s="102">
        <v>1745000</v>
      </c>
    </row>
    <row r="28" spans="1:26" ht="13.5">
      <c r="A28" s="103" t="s">
        <v>46</v>
      </c>
      <c r="B28" s="19">
        <v>482069</v>
      </c>
      <c r="C28" s="19">
        <v>0</v>
      </c>
      <c r="D28" s="59">
        <v>1745000</v>
      </c>
      <c r="E28" s="60">
        <v>1745000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453840</v>
      </c>
      <c r="M28" s="60">
        <v>453840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453840</v>
      </c>
      <c r="W28" s="60">
        <v>872500</v>
      </c>
      <c r="X28" s="60">
        <v>-418660</v>
      </c>
      <c r="Y28" s="61">
        <v>-47.98</v>
      </c>
      <c r="Z28" s="62">
        <v>1745000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482069</v>
      </c>
      <c r="C32" s="22">
        <f>SUM(C28:C31)</f>
        <v>0</v>
      </c>
      <c r="D32" s="99">
        <f aca="true" t="shared" si="5" ref="D32:Z32">SUM(D28:D31)</f>
        <v>1745000</v>
      </c>
      <c r="E32" s="100">
        <f t="shared" si="5"/>
        <v>1745000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453840</v>
      </c>
      <c r="M32" s="100">
        <f t="shared" si="5"/>
        <v>453840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453840</v>
      </c>
      <c r="W32" s="100">
        <f t="shared" si="5"/>
        <v>872500</v>
      </c>
      <c r="X32" s="100">
        <f t="shared" si="5"/>
        <v>-418660</v>
      </c>
      <c r="Y32" s="101">
        <f>+IF(W32&lt;&gt;0,(X32/W32)*100,0)</f>
        <v>-47.98395415472779</v>
      </c>
      <c r="Z32" s="102">
        <f t="shared" si="5"/>
        <v>1745000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3461970</v>
      </c>
      <c r="C35" s="19">
        <v>0</v>
      </c>
      <c r="D35" s="59">
        <v>372000</v>
      </c>
      <c r="E35" s="60">
        <v>372000</v>
      </c>
      <c r="F35" s="60">
        <v>13933308</v>
      </c>
      <c r="G35" s="60">
        <v>12749237</v>
      </c>
      <c r="H35" s="60">
        <v>7481942</v>
      </c>
      <c r="I35" s="60">
        <v>7481942</v>
      </c>
      <c r="J35" s="60">
        <v>1406843</v>
      </c>
      <c r="K35" s="60">
        <v>7305737</v>
      </c>
      <c r="L35" s="60">
        <v>2488315</v>
      </c>
      <c r="M35" s="60">
        <v>2488315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2488315</v>
      </c>
      <c r="W35" s="60">
        <v>186000</v>
      </c>
      <c r="X35" s="60">
        <v>2302315</v>
      </c>
      <c r="Y35" s="61">
        <v>1237.8</v>
      </c>
      <c r="Z35" s="62">
        <v>372000</v>
      </c>
    </row>
    <row r="36" spans="1:26" ht="13.5">
      <c r="A36" s="58" t="s">
        <v>57</v>
      </c>
      <c r="B36" s="19">
        <v>20095302</v>
      </c>
      <c r="C36" s="19">
        <v>0</v>
      </c>
      <c r="D36" s="59">
        <v>16367496</v>
      </c>
      <c r="E36" s="60">
        <v>16367496</v>
      </c>
      <c r="F36" s="60">
        <v>19911624</v>
      </c>
      <c r="G36" s="60">
        <v>20290044</v>
      </c>
      <c r="H36" s="60">
        <v>20296016</v>
      </c>
      <c r="I36" s="60">
        <v>20296016</v>
      </c>
      <c r="J36" s="60">
        <v>20321558</v>
      </c>
      <c r="K36" s="60">
        <v>20755903</v>
      </c>
      <c r="L36" s="60">
        <v>21086642</v>
      </c>
      <c r="M36" s="60">
        <v>21086642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21086642</v>
      </c>
      <c r="W36" s="60">
        <v>8183748</v>
      </c>
      <c r="X36" s="60">
        <v>12902894</v>
      </c>
      <c r="Y36" s="61">
        <v>157.66</v>
      </c>
      <c r="Z36" s="62">
        <v>16367496</v>
      </c>
    </row>
    <row r="37" spans="1:26" ht="13.5">
      <c r="A37" s="58" t="s">
        <v>58</v>
      </c>
      <c r="B37" s="19">
        <v>7502347</v>
      </c>
      <c r="C37" s="19">
        <v>0</v>
      </c>
      <c r="D37" s="59">
        <v>4307053</v>
      </c>
      <c r="E37" s="60">
        <v>4307053</v>
      </c>
      <c r="F37" s="60">
        <v>9160247</v>
      </c>
      <c r="G37" s="60">
        <v>15288500</v>
      </c>
      <c r="H37" s="60">
        <v>13786233</v>
      </c>
      <c r="I37" s="60">
        <v>13786233</v>
      </c>
      <c r="J37" s="60">
        <v>12349840</v>
      </c>
      <c r="K37" s="60">
        <v>10527614</v>
      </c>
      <c r="L37" s="60">
        <v>9772060</v>
      </c>
      <c r="M37" s="60">
        <v>9772060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9772060</v>
      </c>
      <c r="W37" s="60">
        <v>2153527</v>
      </c>
      <c r="X37" s="60">
        <v>7618533</v>
      </c>
      <c r="Y37" s="61">
        <v>353.77</v>
      </c>
      <c r="Z37" s="62">
        <v>4307053</v>
      </c>
    </row>
    <row r="38" spans="1:26" ht="13.5">
      <c r="A38" s="58" t="s">
        <v>59</v>
      </c>
      <c r="B38" s="19">
        <v>1113000</v>
      </c>
      <c r="C38" s="19">
        <v>0</v>
      </c>
      <c r="D38" s="59">
        <v>1412000</v>
      </c>
      <c r="E38" s="60">
        <v>1412000</v>
      </c>
      <c r="F38" s="60">
        <v>98540</v>
      </c>
      <c r="G38" s="60">
        <v>98540</v>
      </c>
      <c r="H38" s="60">
        <v>98540</v>
      </c>
      <c r="I38" s="60">
        <v>98540</v>
      </c>
      <c r="J38" s="60">
        <v>98540</v>
      </c>
      <c r="K38" s="60">
        <v>98540</v>
      </c>
      <c r="L38" s="60">
        <v>98540</v>
      </c>
      <c r="M38" s="60">
        <v>98540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98540</v>
      </c>
      <c r="W38" s="60">
        <v>706000</v>
      </c>
      <c r="X38" s="60">
        <v>-607460</v>
      </c>
      <c r="Y38" s="61">
        <v>-86.04</v>
      </c>
      <c r="Z38" s="62">
        <v>1412000</v>
      </c>
    </row>
    <row r="39" spans="1:26" ht="13.5">
      <c r="A39" s="58" t="s">
        <v>60</v>
      </c>
      <c r="B39" s="19">
        <v>14941925</v>
      </c>
      <c r="C39" s="19">
        <v>0</v>
      </c>
      <c r="D39" s="59">
        <v>11020443</v>
      </c>
      <c r="E39" s="60">
        <v>11020443</v>
      </c>
      <c r="F39" s="60">
        <v>24586145</v>
      </c>
      <c r="G39" s="60">
        <v>17652241</v>
      </c>
      <c r="H39" s="60">
        <v>13893185</v>
      </c>
      <c r="I39" s="60">
        <v>13893185</v>
      </c>
      <c r="J39" s="60">
        <v>9280021</v>
      </c>
      <c r="K39" s="60">
        <v>17435486</v>
      </c>
      <c r="L39" s="60">
        <v>13704357</v>
      </c>
      <c r="M39" s="60">
        <v>13704357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13704357</v>
      </c>
      <c r="W39" s="60">
        <v>5510222</v>
      </c>
      <c r="X39" s="60">
        <v>8194135</v>
      </c>
      <c r="Y39" s="61">
        <v>148.71</v>
      </c>
      <c r="Z39" s="62">
        <v>11020443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-426592</v>
      </c>
      <c r="C42" s="19">
        <v>0</v>
      </c>
      <c r="D42" s="59">
        <v>-1828507</v>
      </c>
      <c r="E42" s="60">
        <v>-1828507</v>
      </c>
      <c r="F42" s="60">
        <v>10004291</v>
      </c>
      <c r="G42" s="60">
        <v>-1266399</v>
      </c>
      <c r="H42" s="60">
        <v>-5533031</v>
      </c>
      <c r="I42" s="60">
        <v>3204861</v>
      </c>
      <c r="J42" s="60">
        <v>-6217456</v>
      </c>
      <c r="K42" s="60">
        <v>5618774</v>
      </c>
      <c r="L42" s="60">
        <v>-4396857</v>
      </c>
      <c r="M42" s="60">
        <v>-4995539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-1790678</v>
      </c>
      <c r="W42" s="60">
        <v>-614252</v>
      </c>
      <c r="X42" s="60">
        <v>-1176426</v>
      </c>
      <c r="Y42" s="61">
        <v>191.52</v>
      </c>
      <c r="Z42" s="62">
        <v>-1828507</v>
      </c>
    </row>
    <row r="43" spans="1:26" ht="13.5">
      <c r="A43" s="58" t="s">
        <v>63</v>
      </c>
      <c r="B43" s="19">
        <v>-387881</v>
      </c>
      <c r="C43" s="19">
        <v>0</v>
      </c>
      <c r="D43" s="59">
        <v>0</v>
      </c>
      <c r="E43" s="60">
        <v>0</v>
      </c>
      <c r="F43" s="60">
        <v>-9200000</v>
      </c>
      <c r="G43" s="60">
        <v>1000000</v>
      </c>
      <c r="H43" s="60">
        <v>5000000</v>
      </c>
      <c r="I43" s="60">
        <v>-3200000</v>
      </c>
      <c r="J43" s="60">
        <v>4067008</v>
      </c>
      <c r="K43" s="60">
        <v>52504</v>
      </c>
      <c r="L43" s="60">
        <v>1393151</v>
      </c>
      <c r="M43" s="60">
        <v>5512663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2312663</v>
      </c>
      <c r="W43" s="60"/>
      <c r="X43" s="60">
        <v>2312663</v>
      </c>
      <c r="Y43" s="61">
        <v>0</v>
      </c>
      <c r="Z43" s="62">
        <v>0</v>
      </c>
    </row>
    <row r="44" spans="1:26" ht="13.5">
      <c r="A44" s="58" t="s">
        <v>64</v>
      </c>
      <c r="B44" s="19">
        <v>-234000</v>
      </c>
      <c r="C44" s="19">
        <v>0</v>
      </c>
      <c r="D44" s="59">
        <v>-500004</v>
      </c>
      <c r="E44" s="60">
        <v>-500004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-250002</v>
      </c>
      <c r="X44" s="60">
        <v>250002</v>
      </c>
      <c r="Y44" s="61">
        <v>-100</v>
      </c>
      <c r="Z44" s="62">
        <v>-500004</v>
      </c>
    </row>
    <row r="45" spans="1:26" ht="13.5">
      <c r="A45" s="70" t="s">
        <v>65</v>
      </c>
      <c r="B45" s="22">
        <v>769595</v>
      </c>
      <c r="C45" s="22">
        <v>0</v>
      </c>
      <c r="D45" s="99">
        <v>-2328511</v>
      </c>
      <c r="E45" s="100">
        <v>-2328511</v>
      </c>
      <c r="F45" s="100">
        <v>1191931</v>
      </c>
      <c r="G45" s="100">
        <v>925532</v>
      </c>
      <c r="H45" s="100">
        <v>392501</v>
      </c>
      <c r="I45" s="100">
        <v>392501</v>
      </c>
      <c r="J45" s="100">
        <v>-1757947</v>
      </c>
      <c r="K45" s="100">
        <v>3913331</v>
      </c>
      <c r="L45" s="100">
        <v>909625</v>
      </c>
      <c r="M45" s="100">
        <v>909625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909625</v>
      </c>
      <c r="W45" s="100">
        <v>-864254</v>
      </c>
      <c r="X45" s="100">
        <v>1773879</v>
      </c>
      <c r="Y45" s="101">
        <v>-205.25</v>
      </c>
      <c r="Z45" s="102">
        <v>-2328511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133962</v>
      </c>
      <c r="C49" s="52">
        <v>0</v>
      </c>
      <c r="D49" s="129">
        <v>58930</v>
      </c>
      <c r="E49" s="54">
        <v>115047</v>
      </c>
      <c r="F49" s="54">
        <v>0</v>
      </c>
      <c r="G49" s="54">
        <v>0</v>
      </c>
      <c r="H49" s="54">
        <v>0</v>
      </c>
      <c r="I49" s="54">
        <v>162400</v>
      </c>
      <c r="J49" s="54">
        <v>0</v>
      </c>
      <c r="K49" s="54">
        <v>0</v>
      </c>
      <c r="L49" s="54">
        <v>0</v>
      </c>
      <c r="M49" s="54">
        <v>52166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34535</v>
      </c>
      <c r="W49" s="54">
        <v>493321</v>
      </c>
      <c r="X49" s="54">
        <v>0</v>
      </c>
      <c r="Y49" s="54">
        <v>1050361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607181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700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59590</v>
      </c>
      <c r="W51" s="54">
        <v>565</v>
      </c>
      <c r="X51" s="54">
        <v>42395</v>
      </c>
      <c r="Y51" s="54">
        <v>710431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100.03331390022487</v>
      </c>
      <c r="E58" s="7">
        <f t="shared" si="6"/>
        <v>100.03331390022487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100.03331390022487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100.03331390022487</v>
      </c>
      <c r="E66" s="16">
        <f t="shared" si="7"/>
        <v>100.03331390022487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100.03331390022487</v>
      </c>
    </row>
    <row r="67" spans="1:26" ht="13.5" hidden="1">
      <c r="A67" s="41" t="s">
        <v>285</v>
      </c>
      <c r="B67" s="24">
        <v>162313</v>
      </c>
      <c r="C67" s="24"/>
      <c r="D67" s="25">
        <v>12007</v>
      </c>
      <c r="E67" s="26">
        <v>12007</v>
      </c>
      <c r="F67" s="26"/>
      <c r="G67" s="26"/>
      <c r="H67" s="26"/>
      <c r="I67" s="26"/>
      <c r="J67" s="26"/>
      <c r="K67" s="26">
        <v>20821</v>
      </c>
      <c r="L67" s="26">
        <v>21193</v>
      </c>
      <c r="M67" s="26">
        <v>42014</v>
      </c>
      <c r="N67" s="26"/>
      <c r="O67" s="26"/>
      <c r="P67" s="26"/>
      <c r="Q67" s="26"/>
      <c r="R67" s="26"/>
      <c r="S67" s="26"/>
      <c r="T67" s="26"/>
      <c r="U67" s="26"/>
      <c r="V67" s="26">
        <v>42014</v>
      </c>
      <c r="W67" s="26">
        <v>6006</v>
      </c>
      <c r="X67" s="26"/>
      <c r="Y67" s="25"/>
      <c r="Z67" s="27">
        <v>12007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162313</v>
      </c>
      <c r="C75" s="28"/>
      <c r="D75" s="29">
        <v>12007</v>
      </c>
      <c r="E75" s="30">
        <v>12007</v>
      </c>
      <c r="F75" s="30"/>
      <c r="G75" s="30"/>
      <c r="H75" s="30"/>
      <c r="I75" s="30"/>
      <c r="J75" s="30"/>
      <c r="K75" s="30">
        <v>20821</v>
      </c>
      <c r="L75" s="30">
        <v>21193</v>
      </c>
      <c r="M75" s="30">
        <v>42014</v>
      </c>
      <c r="N75" s="30"/>
      <c r="O75" s="30"/>
      <c r="P75" s="30"/>
      <c r="Q75" s="30"/>
      <c r="R75" s="30"/>
      <c r="S75" s="30"/>
      <c r="T75" s="30"/>
      <c r="U75" s="30"/>
      <c r="V75" s="30">
        <v>42014</v>
      </c>
      <c r="W75" s="30">
        <v>6006</v>
      </c>
      <c r="X75" s="30"/>
      <c r="Y75" s="29"/>
      <c r="Z75" s="31">
        <v>12007</v>
      </c>
    </row>
    <row r="76" spans="1:26" ht="13.5" hidden="1">
      <c r="A76" s="42" t="s">
        <v>286</v>
      </c>
      <c r="B76" s="32">
        <v>162313</v>
      </c>
      <c r="C76" s="32"/>
      <c r="D76" s="33">
        <v>12011</v>
      </c>
      <c r="E76" s="34">
        <v>12011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6006</v>
      </c>
      <c r="X76" s="34"/>
      <c r="Y76" s="33"/>
      <c r="Z76" s="35">
        <v>12011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162313</v>
      </c>
      <c r="C84" s="28"/>
      <c r="D84" s="29">
        <v>12011</v>
      </c>
      <c r="E84" s="30">
        <v>12011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6006</v>
      </c>
      <c r="X84" s="30"/>
      <c r="Y84" s="29"/>
      <c r="Z84" s="31">
        <v>12011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506215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>
        <v>506215</v>
      </c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781373</v>
      </c>
      <c r="D40" s="331">
        <f t="shared" si="9"/>
        <v>0</v>
      </c>
      <c r="E40" s="330">
        <f t="shared" si="9"/>
        <v>528000</v>
      </c>
      <c r="F40" s="332">
        <f t="shared" si="9"/>
        <v>528000</v>
      </c>
      <c r="G40" s="332">
        <f t="shared" si="9"/>
        <v>32773</v>
      </c>
      <c r="H40" s="330">
        <f t="shared" si="9"/>
        <v>1781</v>
      </c>
      <c r="I40" s="330">
        <f t="shared" si="9"/>
        <v>82168</v>
      </c>
      <c r="J40" s="332">
        <f t="shared" si="9"/>
        <v>116722</v>
      </c>
      <c r="K40" s="332">
        <f t="shared" si="9"/>
        <v>49517</v>
      </c>
      <c r="L40" s="330">
        <f t="shared" si="9"/>
        <v>50062</v>
      </c>
      <c r="M40" s="330">
        <f t="shared" si="9"/>
        <v>44357</v>
      </c>
      <c r="N40" s="332">
        <f t="shared" si="9"/>
        <v>143936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260658</v>
      </c>
      <c r="X40" s="330">
        <f t="shared" si="9"/>
        <v>264000</v>
      </c>
      <c r="Y40" s="332">
        <f t="shared" si="9"/>
        <v>-3342</v>
      </c>
      <c r="Z40" s="323">
        <f>+IF(X40&lt;&gt;0,+(Y40/X40)*100,0)</f>
        <v>-1.2659090909090909</v>
      </c>
      <c r="AA40" s="337">
        <f>SUM(AA41:AA49)</f>
        <v>528000</v>
      </c>
    </row>
    <row r="41" spans="1:27" ht="13.5">
      <c r="A41" s="348" t="s">
        <v>247</v>
      </c>
      <c r="B41" s="142"/>
      <c r="C41" s="349">
        <v>241392</v>
      </c>
      <c r="D41" s="350"/>
      <c r="E41" s="349"/>
      <c r="F41" s="351"/>
      <c r="G41" s="351">
        <v>1830</v>
      </c>
      <c r="H41" s="349">
        <v>866</v>
      </c>
      <c r="I41" s="349">
        <v>6579</v>
      </c>
      <c r="J41" s="351">
        <v>9275</v>
      </c>
      <c r="K41" s="351">
        <v>501</v>
      </c>
      <c r="L41" s="349">
        <v>1831</v>
      </c>
      <c r="M41" s="349">
        <v>728</v>
      </c>
      <c r="N41" s="351">
        <v>3060</v>
      </c>
      <c r="O41" s="351"/>
      <c r="P41" s="349"/>
      <c r="Q41" s="349"/>
      <c r="R41" s="351"/>
      <c r="S41" s="351"/>
      <c r="T41" s="349"/>
      <c r="U41" s="349"/>
      <c r="V41" s="351"/>
      <c r="W41" s="351">
        <v>12335</v>
      </c>
      <c r="X41" s="349"/>
      <c r="Y41" s="351">
        <v>12335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100000</v>
      </c>
      <c r="F43" s="357">
        <v>100000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50000</v>
      </c>
      <c r="Y43" s="357">
        <v>-50000</v>
      </c>
      <c r="Z43" s="358">
        <v>-100</v>
      </c>
      <c r="AA43" s="303">
        <v>100000</v>
      </c>
    </row>
    <row r="44" spans="1:27" ht="13.5">
      <c r="A44" s="348" t="s">
        <v>250</v>
      </c>
      <c r="B44" s="136"/>
      <c r="C44" s="60">
        <v>354212</v>
      </c>
      <c r="D44" s="355"/>
      <c r="E44" s="54">
        <v>150000</v>
      </c>
      <c r="F44" s="53">
        <v>150000</v>
      </c>
      <c r="G44" s="53">
        <v>29026</v>
      </c>
      <c r="H44" s="54"/>
      <c r="I44" s="54">
        <v>75414</v>
      </c>
      <c r="J44" s="53">
        <v>104440</v>
      </c>
      <c r="K44" s="53">
        <v>40815</v>
      </c>
      <c r="L44" s="54">
        <v>48110</v>
      </c>
      <c r="M44" s="54">
        <v>43629</v>
      </c>
      <c r="N44" s="53">
        <v>132554</v>
      </c>
      <c r="O44" s="53"/>
      <c r="P44" s="54"/>
      <c r="Q44" s="54"/>
      <c r="R44" s="53"/>
      <c r="S44" s="53"/>
      <c r="T44" s="54"/>
      <c r="U44" s="54"/>
      <c r="V44" s="53"/>
      <c r="W44" s="53">
        <v>236994</v>
      </c>
      <c r="X44" s="54">
        <v>75000</v>
      </c>
      <c r="Y44" s="53">
        <v>161994</v>
      </c>
      <c r="Z44" s="94">
        <v>215.99</v>
      </c>
      <c r="AA44" s="95">
        <v>150000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183057</v>
      </c>
      <c r="D48" s="355"/>
      <c r="E48" s="54">
        <v>100000</v>
      </c>
      <c r="F48" s="53">
        <v>100000</v>
      </c>
      <c r="G48" s="53">
        <v>1917</v>
      </c>
      <c r="H48" s="54">
        <v>915</v>
      </c>
      <c r="I48" s="54">
        <v>175</v>
      </c>
      <c r="J48" s="53">
        <v>3007</v>
      </c>
      <c r="K48" s="53">
        <v>8201</v>
      </c>
      <c r="L48" s="54">
        <v>121</v>
      </c>
      <c r="M48" s="54"/>
      <c r="N48" s="53">
        <v>8322</v>
      </c>
      <c r="O48" s="53"/>
      <c r="P48" s="54"/>
      <c r="Q48" s="54"/>
      <c r="R48" s="53"/>
      <c r="S48" s="53"/>
      <c r="T48" s="54"/>
      <c r="U48" s="54"/>
      <c r="V48" s="53"/>
      <c r="W48" s="53">
        <v>11329</v>
      </c>
      <c r="X48" s="54">
        <v>50000</v>
      </c>
      <c r="Y48" s="53">
        <v>-38671</v>
      </c>
      <c r="Z48" s="94">
        <v>-77.34</v>
      </c>
      <c r="AA48" s="95">
        <v>100000</v>
      </c>
    </row>
    <row r="49" spans="1:27" ht="13.5">
      <c r="A49" s="348" t="s">
        <v>93</v>
      </c>
      <c r="B49" s="136"/>
      <c r="C49" s="54">
        <v>2712</v>
      </c>
      <c r="D49" s="355"/>
      <c r="E49" s="54">
        <v>178000</v>
      </c>
      <c r="F49" s="53">
        <v>178000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89000</v>
      </c>
      <c r="Y49" s="53">
        <v>-89000</v>
      </c>
      <c r="Z49" s="94">
        <v>-100</v>
      </c>
      <c r="AA49" s="95">
        <v>178000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308000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20000</v>
      </c>
      <c r="I57" s="330">
        <f t="shared" si="13"/>
        <v>20000</v>
      </c>
      <c r="J57" s="332">
        <f t="shared" si="13"/>
        <v>40000</v>
      </c>
      <c r="K57" s="332">
        <f t="shared" si="13"/>
        <v>28000</v>
      </c>
      <c r="L57" s="330">
        <f t="shared" si="13"/>
        <v>0</v>
      </c>
      <c r="M57" s="330">
        <f t="shared" si="13"/>
        <v>46258</v>
      </c>
      <c r="N57" s="332">
        <f t="shared" si="13"/>
        <v>74258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114258</v>
      </c>
      <c r="X57" s="330">
        <f t="shared" si="13"/>
        <v>0</v>
      </c>
      <c r="Y57" s="332">
        <f t="shared" si="13"/>
        <v>114258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308000</v>
      </c>
      <c r="D58" s="327"/>
      <c r="E58" s="60"/>
      <c r="F58" s="59"/>
      <c r="G58" s="59"/>
      <c r="H58" s="60">
        <v>20000</v>
      </c>
      <c r="I58" s="60">
        <v>20000</v>
      </c>
      <c r="J58" s="59">
        <v>40000</v>
      </c>
      <c r="K58" s="59">
        <v>28000</v>
      </c>
      <c r="L58" s="60"/>
      <c r="M58" s="60">
        <v>46258</v>
      </c>
      <c r="N58" s="59">
        <v>74258</v>
      </c>
      <c r="O58" s="59"/>
      <c r="P58" s="60"/>
      <c r="Q58" s="60"/>
      <c r="R58" s="59"/>
      <c r="S58" s="59"/>
      <c r="T58" s="60"/>
      <c r="U58" s="60"/>
      <c r="V58" s="59"/>
      <c r="W58" s="59">
        <v>114258</v>
      </c>
      <c r="X58" s="60"/>
      <c r="Y58" s="59">
        <v>114258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1595588</v>
      </c>
      <c r="D60" s="333">
        <f t="shared" si="14"/>
        <v>0</v>
      </c>
      <c r="E60" s="219">
        <f t="shared" si="14"/>
        <v>528000</v>
      </c>
      <c r="F60" s="264">
        <f t="shared" si="14"/>
        <v>528000</v>
      </c>
      <c r="G60" s="264">
        <f t="shared" si="14"/>
        <v>32773</v>
      </c>
      <c r="H60" s="219">
        <f t="shared" si="14"/>
        <v>21781</v>
      </c>
      <c r="I60" s="219">
        <f t="shared" si="14"/>
        <v>102168</v>
      </c>
      <c r="J60" s="264">
        <f t="shared" si="14"/>
        <v>156722</v>
      </c>
      <c r="K60" s="264">
        <f t="shared" si="14"/>
        <v>77517</v>
      </c>
      <c r="L60" s="219">
        <f t="shared" si="14"/>
        <v>50062</v>
      </c>
      <c r="M60" s="219">
        <f t="shared" si="14"/>
        <v>90615</v>
      </c>
      <c r="N60" s="264">
        <f t="shared" si="14"/>
        <v>218194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374916</v>
      </c>
      <c r="X60" s="219">
        <f t="shared" si="14"/>
        <v>264000</v>
      </c>
      <c r="Y60" s="264">
        <f t="shared" si="14"/>
        <v>110916</v>
      </c>
      <c r="Z60" s="324">
        <f>+IF(X60&lt;&gt;0,+(Y60/X60)*100,0)</f>
        <v>42.013636363636365</v>
      </c>
      <c r="AA60" s="232">
        <f>+AA57+AA54+AA51+AA40+AA37+AA34+AA22+AA5</f>
        <v>528000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44429700</v>
      </c>
      <c r="D5" s="153">
        <f>SUM(D6:D8)</f>
        <v>0</v>
      </c>
      <c r="E5" s="154">
        <f t="shared" si="0"/>
        <v>52566362</v>
      </c>
      <c r="F5" s="100">
        <f t="shared" si="0"/>
        <v>52566362</v>
      </c>
      <c r="G5" s="100">
        <f t="shared" si="0"/>
        <v>9443421</v>
      </c>
      <c r="H5" s="100">
        <f t="shared" si="0"/>
        <v>146068</v>
      </c>
      <c r="I5" s="100">
        <f t="shared" si="0"/>
        <v>220894</v>
      </c>
      <c r="J5" s="100">
        <f t="shared" si="0"/>
        <v>9810383</v>
      </c>
      <c r="K5" s="100">
        <f t="shared" si="0"/>
        <v>405244</v>
      </c>
      <c r="L5" s="100">
        <f t="shared" si="0"/>
        <v>7417678</v>
      </c>
      <c r="M5" s="100">
        <f t="shared" si="0"/>
        <v>623892</v>
      </c>
      <c r="N5" s="100">
        <f t="shared" si="0"/>
        <v>8446814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18257197</v>
      </c>
      <c r="X5" s="100">
        <f t="shared" si="0"/>
        <v>26033184</v>
      </c>
      <c r="Y5" s="100">
        <f t="shared" si="0"/>
        <v>-7775987</v>
      </c>
      <c r="Z5" s="137">
        <f>+IF(X5&lt;&gt;0,+(Y5/X5)*100,0)</f>
        <v>-29.869519610048467</v>
      </c>
      <c r="AA5" s="153">
        <f>SUM(AA6:AA8)</f>
        <v>52566362</v>
      </c>
    </row>
    <row r="6" spans="1:27" ht="13.5">
      <c r="A6" s="138" t="s">
        <v>75</v>
      </c>
      <c r="B6" s="136"/>
      <c r="C6" s="155">
        <v>6351332</v>
      </c>
      <c r="D6" s="155"/>
      <c r="E6" s="156">
        <v>14877956</v>
      </c>
      <c r="F6" s="60">
        <v>14877956</v>
      </c>
      <c r="G6" s="60">
        <v>1956879</v>
      </c>
      <c r="H6" s="60"/>
      <c r="I6" s="60"/>
      <c r="J6" s="60">
        <v>1956879</v>
      </c>
      <c r="K6" s="60"/>
      <c r="L6" s="60">
        <v>1531280</v>
      </c>
      <c r="M6" s="60">
        <v>182480</v>
      </c>
      <c r="N6" s="60">
        <v>1713760</v>
      </c>
      <c r="O6" s="60"/>
      <c r="P6" s="60"/>
      <c r="Q6" s="60"/>
      <c r="R6" s="60"/>
      <c r="S6" s="60"/>
      <c r="T6" s="60"/>
      <c r="U6" s="60"/>
      <c r="V6" s="60"/>
      <c r="W6" s="60">
        <v>3670639</v>
      </c>
      <c r="X6" s="60">
        <v>7438980</v>
      </c>
      <c r="Y6" s="60">
        <v>-3768341</v>
      </c>
      <c r="Z6" s="140">
        <v>-50.66</v>
      </c>
      <c r="AA6" s="155">
        <v>14877956</v>
      </c>
    </row>
    <row r="7" spans="1:27" ht="13.5">
      <c r="A7" s="138" t="s">
        <v>76</v>
      </c>
      <c r="B7" s="136"/>
      <c r="C7" s="157">
        <v>13467214</v>
      </c>
      <c r="D7" s="157"/>
      <c r="E7" s="158">
        <v>14913345</v>
      </c>
      <c r="F7" s="159">
        <v>14913345</v>
      </c>
      <c r="G7" s="159">
        <v>3093743</v>
      </c>
      <c r="H7" s="159">
        <v>139991</v>
      </c>
      <c r="I7" s="159">
        <v>219061</v>
      </c>
      <c r="J7" s="159">
        <v>3452795</v>
      </c>
      <c r="K7" s="159">
        <v>398714</v>
      </c>
      <c r="L7" s="159">
        <v>2430089</v>
      </c>
      <c r="M7" s="159">
        <v>207132</v>
      </c>
      <c r="N7" s="159">
        <v>3035935</v>
      </c>
      <c r="O7" s="159"/>
      <c r="P7" s="159"/>
      <c r="Q7" s="159"/>
      <c r="R7" s="159"/>
      <c r="S7" s="159"/>
      <c r="T7" s="159"/>
      <c r="U7" s="159"/>
      <c r="V7" s="159"/>
      <c r="W7" s="159">
        <v>6488730</v>
      </c>
      <c r="X7" s="159">
        <v>7464204</v>
      </c>
      <c r="Y7" s="159">
        <v>-975474</v>
      </c>
      <c r="Z7" s="141">
        <v>-13.07</v>
      </c>
      <c r="AA7" s="157">
        <v>14913345</v>
      </c>
    </row>
    <row r="8" spans="1:27" ht="13.5">
      <c r="A8" s="138" t="s">
        <v>77</v>
      </c>
      <c r="B8" s="136"/>
      <c r="C8" s="155">
        <v>24611154</v>
      </c>
      <c r="D8" s="155"/>
      <c r="E8" s="156">
        <v>22775061</v>
      </c>
      <c r="F8" s="60">
        <v>22775061</v>
      </c>
      <c r="G8" s="60">
        <v>4392799</v>
      </c>
      <c r="H8" s="60">
        <v>6077</v>
      </c>
      <c r="I8" s="60">
        <v>1833</v>
      </c>
      <c r="J8" s="60">
        <v>4400709</v>
      </c>
      <c r="K8" s="60">
        <v>6530</v>
      </c>
      <c r="L8" s="60">
        <v>3456309</v>
      </c>
      <c r="M8" s="60">
        <v>234280</v>
      </c>
      <c r="N8" s="60">
        <v>3697119</v>
      </c>
      <c r="O8" s="60"/>
      <c r="P8" s="60"/>
      <c r="Q8" s="60"/>
      <c r="R8" s="60"/>
      <c r="S8" s="60"/>
      <c r="T8" s="60"/>
      <c r="U8" s="60"/>
      <c r="V8" s="60"/>
      <c r="W8" s="60">
        <v>8097828</v>
      </c>
      <c r="X8" s="60">
        <v>11130000</v>
      </c>
      <c r="Y8" s="60">
        <v>-3032172</v>
      </c>
      <c r="Z8" s="140">
        <v>-27.24</v>
      </c>
      <c r="AA8" s="155">
        <v>22775061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11915229</v>
      </c>
      <c r="D15" s="153">
        <f>SUM(D16:D18)</f>
        <v>0</v>
      </c>
      <c r="E15" s="154">
        <f t="shared" si="2"/>
        <v>11639009</v>
      </c>
      <c r="F15" s="100">
        <f t="shared" si="2"/>
        <v>11639009</v>
      </c>
      <c r="G15" s="100">
        <f t="shared" si="2"/>
        <v>2366215</v>
      </c>
      <c r="H15" s="100">
        <f t="shared" si="2"/>
        <v>0</v>
      </c>
      <c r="I15" s="100">
        <f t="shared" si="2"/>
        <v>11453</v>
      </c>
      <c r="J15" s="100">
        <f t="shared" si="2"/>
        <v>2377668</v>
      </c>
      <c r="K15" s="100">
        <f t="shared" si="2"/>
        <v>708730</v>
      </c>
      <c r="L15" s="100">
        <f t="shared" si="2"/>
        <v>1690931</v>
      </c>
      <c r="M15" s="100">
        <f t="shared" si="2"/>
        <v>522659</v>
      </c>
      <c r="N15" s="100">
        <f t="shared" si="2"/>
        <v>2922320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5299988</v>
      </c>
      <c r="X15" s="100">
        <f t="shared" si="2"/>
        <v>5819502</v>
      </c>
      <c r="Y15" s="100">
        <f t="shared" si="2"/>
        <v>-519514</v>
      </c>
      <c r="Z15" s="137">
        <f>+IF(X15&lt;&gt;0,+(Y15/X15)*100,0)</f>
        <v>-8.927121255392644</v>
      </c>
      <c r="AA15" s="153">
        <f>SUM(AA16:AA18)</f>
        <v>11639009</v>
      </c>
    </row>
    <row r="16" spans="1:27" ht="13.5">
      <c r="A16" s="138" t="s">
        <v>85</v>
      </c>
      <c r="B16" s="136"/>
      <c r="C16" s="155">
        <v>11915229</v>
      </c>
      <c r="D16" s="155"/>
      <c r="E16" s="156">
        <v>11639009</v>
      </c>
      <c r="F16" s="60">
        <v>11639009</v>
      </c>
      <c r="G16" s="60">
        <v>2366215</v>
      </c>
      <c r="H16" s="60"/>
      <c r="I16" s="60">
        <v>11453</v>
      </c>
      <c r="J16" s="60">
        <v>2377668</v>
      </c>
      <c r="K16" s="60">
        <v>708730</v>
      </c>
      <c r="L16" s="60">
        <v>1690931</v>
      </c>
      <c r="M16" s="60">
        <v>522659</v>
      </c>
      <c r="N16" s="60">
        <v>2922320</v>
      </c>
      <c r="O16" s="60"/>
      <c r="P16" s="60"/>
      <c r="Q16" s="60"/>
      <c r="R16" s="60"/>
      <c r="S16" s="60"/>
      <c r="T16" s="60"/>
      <c r="U16" s="60"/>
      <c r="V16" s="60"/>
      <c r="W16" s="60">
        <v>5299988</v>
      </c>
      <c r="X16" s="60">
        <v>5819502</v>
      </c>
      <c r="Y16" s="60">
        <v>-519514</v>
      </c>
      <c r="Z16" s="140">
        <v>-8.93</v>
      </c>
      <c r="AA16" s="155">
        <v>11639009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56344929</v>
      </c>
      <c r="D25" s="168">
        <f>+D5+D9+D15+D19+D24</f>
        <v>0</v>
      </c>
      <c r="E25" s="169">
        <f t="shared" si="4"/>
        <v>64205371</v>
      </c>
      <c r="F25" s="73">
        <f t="shared" si="4"/>
        <v>64205371</v>
      </c>
      <c r="G25" s="73">
        <f t="shared" si="4"/>
        <v>11809636</v>
      </c>
      <c r="H25" s="73">
        <f t="shared" si="4"/>
        <v>146068</v>
      </c>
      <c r="I25" s="73">
        <f t="shared" si="4"/>
        <v>232347</v>
      </c>
      <c r="J25" s="73">
        <f t="shared" si="4"/>
        <v>12188051</v>
      </c>
      <c r="K25" s="73">
        <f t="shared" si="4"/>
        <v>1113974</v>
      </c>
      <c r="L25" s="73">
        <f t="shared" si="4"/>
        <v>9108609</v>
      </c>
      <c r="M25" s="73">
        <f t="shared" si="4"/>
        <v>1146551</v>
      </c>
      <c r="N25" s="73">
        <f t="shared" si="4"/>
        <v>11369134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23557185</v>
      </c>
      <c r="X25" s="73">
        <f t="shared" si="4"/>
        <v>31852686</v>
      </c>
      <c r="Y25" s="73">
        <f t="shared" si="4"/>
        <v>-8295501</v>
      </c>
      <c r="Z25" s="170">
        <f>+IF(X25&lt;&gt;0,+(Y25/X25)*100,0)</f>
        <v>-26.043332734953655</v>
      </c>
      <c r="AA25" s="168">
        <f>+AA5+AA9+AA15+AA19+AA24</f>
        <v>64205371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47533300</v>
      </c>
      <c r="D28" s="153">
        <f>SUM(D29:D31)</f>
        <v>0</v>
      </c>
      <c r="E28" s="154">
        <f t="shared" si="5"/>
        <v>52922304</v>
      </c>
      <c r="F28" s="100">
        <f t="shared" si="5"/>
        <v>52922304</v>
      </c>
      <c r="G28" s="100">
        <f t="shared" si="5"/>
        <v>2986889</v>
      </c>
      <c r="H28" s="100">
        <f t="shared" si="5"/>
        <v>3486847</v>
      </c>
      <c r="I28" s="100">
        <f t="shared" si="5"/>
        <v>2801439</v>
      </c>
      <c r="J28" s="100">
        <f t="shared" si="5"/>
        <v>9275175</v>
      </c>
      <c r="K28" s="100">
        <f t="shared" si="5"/>
        <v>4006077</v>
      </c>
      <c r="L28" s="100">
        <f t="shared" si="5"/>
        <v>2834876</v>
      </c>
      <c r="M28" s="100">
        <f t="shared" si="5"/>
        <v>3372218</v>
      </c>
      <c r="N28" s="100">
        <f t="shared" si="5"/>
        <v>10213171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19488346</v>
      </c>
      <c r="X28" s="100">
        <f t="shared" si="5"/>
        <v>26113578</v>
      </c>
      <c r="Y28" s="100">
        <f t="shared" si="5"/>
        <v>-6625232</v>
      </c>
      <c r="Z28" s="137">
        <f>+IF(X28&lt;&gt;0,+(Y28/X28)*100,0)</f>
        <v>-25.37083198633293</v>
      </c>
      <c r="AA28" s="153">
        <f>SUM(AA29:AA31)</f>
        <v>52922304</v>
      </c>
    </row>
    <row r="29" spans="1:27" ht="13.5">
      <c r="A29" s="138" t="s">
        <v>75</v>
      </c>
      <c r="B29" s="136"/>
      <c r="C29" s="155">
        <v>10574457</v>
      </c>
      <c r="D29" s="155"/>
      <c r="E29" s="156">
        <v>22378784</v>
      </c>
      <c r="F29" s="60">
        <v>22378784</v>
      </c>
      <c r="G29" s="60">
        <v>1146678</v>
      </c>
      <c r="H29" s="60">
        <v>1536699</v>
      </c>
      <c r="I29" s="60">
        <v>776037</v>
      </c>
      <c r="J29" s="60">
        <v>3459414</v>
      </c>
      <c r="K29" s="60">
        <v>1562110</v>
      </c>
      <c r="L29" s="60">
        <v>897882</v>
      </c>
      <c r="M29" s="60">
        <v>994012</v>
      </c>
      <c r="N29" s="60">
        <v>3454004</v>
      </c>
      <c r="O29" s="60"/>
      <c r="P29" s="60"/>
      <c r="Q29" s="60"/>
      <c r="R29" s="60"/>
      <c r="S29" s="60"/>
      <c r="T29" s="60"/>
      <c r="U29" s="60"/>
      <c r="V29" s="60"/>
      <c r="W29" s="60">
        <v>6913418</v>
      </c>
      <c r="X29" s="60">
        <v>10415106</v>
      </c>
      <c r="Y29" s="60">
        <v>-3501688</v>
      </c>
      <c r="Z29" s="140">
        <v>-33.62</v>
      </c>
      <c r="AA29" s="155">
        <v>22378784</v>
      </c>
    </row>
    <row r="30" spans="1:27" ht="13.5">
      <c r="A30" s="138" t="s">
        <v>76</v>
      </c>
      <c r="B30" s="136"/>
      <c r="C30" s="157">
        <v>13439804</v>
      </c>
      <c r="D30" s="157"/>
      <c r="E30" s="158">
        <v>11098290</v>
      </c>
      <c r="F30" s="159">
        <v>11098290</v>
      </c>
      <c r="G30" s="159">
        <v>763076</v>
      </c>
      <c r="H30" s="159">
        <v>848605</v>
      </c>
      <c r="I30" s="159">
        <v>797168</v>
      </c>
      <c r="J30" s="159">
        <v>2408849</v>
      </c>
      <c r="K30" s="159">
        <v>1149643</v>
      </c>
      <c r="L30" s="159">
        <v>757620</v>
      </c>
      <c r="M30" s="159">
        <v>897897</v>
      </c>
      <c r="N30" s="159">
        <v>2805160</v>
      </c>
      <c r="O30" s="159"/>
      <c r="P30" s="159"/>
      <c r="Q30" s="159"/>
      <c r="R30" s="159"/>
      <c r="S30" s="159"/>
      <c r="T30" s="159"/>
      <c r="U30" s="159"/>
      <c r="V30" s="159"/>
      <c r="W30" s="159">
        <v>5214009</v>
      </c>
      <c r="X30" s="159">
        <v>6177288</v>
      </c>
      <c r="Y30" s="159">
        <v>-963279</v>
      </c>
      <c r="Z30" s="141">
        <v>-15.59</v>
      </c>
      <c r="AA30" s="157">
        <v>11098290</v>
      </c>
    </row>
    <row r="31" spans="1:27" ht="13.5">
      <c r="A31" s="138" t="s">
        <v>77</v>
      </c>
      <c r="B31" s="136"/>
      <c r="C31" s="155">
        <v>23519039</v>
      </c>
      <c r="D31" s="155"/>
      <c r="E31" s="156">
        <v>19445230</v>
      </c>
      <c r="F31" s="60">
        <v>19445230</v>
      </c>
      <c r="G31" s="60">
        <v>1077135</v>
      </c>
      <c r="H31" s="60">
        <v>1101543</v>
      </c>
      <c r="I31" s="60">
        <v>1228234</v>
      </c>
      <c r="J31" s="60">
        <v>3406912</v>
      </c>
      <c r="K31" s="60">
        <v>1294324</v>
      </c>
      <c r="L31" s="60">
        <v>1179374</v>
      </c>
      <c r="M31" s="60">
        <v>1480309</v>
      </c>
      <c r="N31" s="60">
        <v>3954007</v>
      </c>
      <c r="O31" s="60"/>
      <c r="P31" s="60"/>
      <c r="Q31" s="60"/>
      <c r="R31" s="60"/>
      <c r="S31" s="60"/>
      <c r="T31" s="60"/>
      <c r="U31" s="60"/>
      <c r="V31" s="60"/>
      <c r="W31" s="60">
        <v>7360919</v>
      </c>
      <c r="X31" s="60">
        <v>9521184</v>
      </c>
      <c r="Y31" s="60">
        <v>-2160265</v>
      </c>
      <c r="Z31" s="140">
        <v>-22.69</v>
      </c>
      <c r="AA31" s="155">
        <v>19445230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12511632</v>
      </c>
      <c r="D38" s="153">
        <f>SUM(D39:D41)</f>
        <v>0</v>
      </c>
      <c r="E38" s="154">
        <f t="shared" si="7"/>
        <v>13611575</v>
      </c>
      <c r="F38" s="100">
        <f t="shared" si="7"/>
        <v>13611575</v>
      </c>
      <c r="G38" s="100">
        <f t="shared" si="7"/>
        <v>791942</v>
      </c>
      <c r="H38" s="100">
        <f t="shared" si="7"/>
        <v>760693</v>
      </c>
      <c r="I38" s="100">
        <f t="shared" si="7"/>
        <v>1117765</v>
      </c>
      <c r="J38" s="100">
        <f t="shared" si="7"/>
        <v>2670400</v>
      </c>
      <c r="K38" s="100">
        <f t="shared" si="7"/>
        <v>1632324</v>
      </c>
      <c r="L38" s="100">
        <f t="shared" si="7"/>
        <v>751622</v>
      </c>
      <c r="M38" s="100">
        <f t="shared" si="7"/>
        <v>1364515</v>
      </c>
      <c r="N38" s="100">
        <f t="shared" si="7"/>
        <v>3748461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6418861</v>
      </c>
      <c r="X38" s="100">
        <f t="shared" si="7"/>
        <v>6903360</v>
      </c>
      <c r="Y38" s="100">
        <f t="shared" si="7"/>
        <v>-484499</v>
      </c>
      <c r="Z38" s="137">
        <f>+IF(X38&lt;&gt;0,+(Y38/X38)*100,0)</f>
        <v>-7.018307027302646</v>
      </c>
      <c r="AA38" s="153">
        <f>SUM(AA39:AA41)</f>
        <v>13611575</v>
      </c>
    </row>
    <row r="39" spans="1:27" ht="13.5">
      <c r="A39" s="138" t="s">
        <v>85</v>
      </c>
      <c r="B39" s="136"/>
      <c r="C39" s="155">
        <v>12511632</v>
      </c>
      <c r="D39" s="155"/>
      <c r="E39" s="156">
        <v>13611575</v>
      </c>
      <c r="F39" s="60">
        <v>13611575</v>
      </c>
      <c r="G39" s="60">
        <v>791942</v>
      </c>
      <c r="H39" s="60">
        <v>760693</v>
      </c>
      <c r="I39" s="60">
        <v>1117765</v>
      </c>
      <c r="J39" s="60">
        <v>2670400</v>
      </c>
      <c r="K39" s="60">
        <v>1632324</v>
      </c>
      <c r="L39" s="60">
        <v>751622</v>
      </c>
      <c r="M39" s="60">
        <v>1364515</v>
      </c>
      <c r="N39" s="60">
        <v>3748461</v>
      </c>
      <c r="O39" s="60"/>
      <c r="P39" s="60"/>
      <c r="Q39" s="60"/>
      <c r="R39" s="60"/>
      <c r="S39" s="60"/>
      <c r="T39" s="60"/>
      <c r="U39" s="60"/>
      <c r="V39" s="60"/>
      <c r="W39" s="60">
        <v>6418861</v>
      </c>
      <c r="X39" s="60">
        <v>6903360</v>
      </c>
      <c r="Y39" s="60">
        <v>-484499</v>
      </c>
      <c r="Z39" s="140">
        <v>-7.02</v>
      </c>
      <c r="AA39" s="155">
        <v>13611575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60044932</v>
      </c>
      <c r="D48" s="168">
        <f>+D28+D32+D38+D42+D47</f>
        <v>0</v>
      </c>
      <c r="E48" s="169">
        <f t="shared" si="9"/>
        <v>66533879</v>
      </c>
      <c r="F48" s="73">
        <f t="shared" si="9"/>
        <v>66533879</v>
      </c>
      <c r="G48" s="73">
        <f t="shared" si="9"/>
        <v>3778831</v>
      </c>
      <c r="H48" s="73">
        <f t="shared" si="9"/>
        <v>4247540</v>
      </c>
      <c r="I48" s="73">
        <f t="shared" si="9"/>
        <v>3919204</v>
      </c>
      <c r="J48" s="73">
        <f t="shared" si="9"/>
        <v>11945575</v>
      </c>
      <c r="K48" s="73">
        <f t="shared" si="9"/>
        <v>5638401</v>
      </c>
      <c r="L48" s="73">
        <f t="shared" si="9"/>
        <v>3586498</v>
      </c>
      <c r="M48" s="73">
        <f t="shared" si="9"/>
        <v>4736733</v>
      </c>
      <c r="N48" s="73">
        <f t="shared" si="9"/>
        <v>13961632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25907207</v>
      </c>
      <c r="X48" s="73">
        <f t="shared" si="9"/>
        <v>33016938</v>
      </c>
      <c r="Y48" s="73">
        <f t="shared" si="9"/>
        <v>-7109731</v>
      </c>
      <c r="Z48" s="170">
        <f>+IF(X48&lt;&gt;0,+(Y48/X48)*100,0)</f>
        <v>-21.533586791119152</v>
      </c>
      <c r="AA48" s="168">
        <f>+AA28+AA32+AA38+AA42+AA47</f>
        <v>66533879</v>
      </c>
    </row>
    <row r="49" spans="1:27" ht="13.5">
      <c r="A49" s="148" t="s">
        <v>49</v>
      </c>
      <c r="B49" s="149"/>
      <c r="C49" s="171">
        <f aca="true" t="shared" si="10" ref="C49:Y49">+C25-C48</f>
        <v>-3700003</v>
      </c>
      <c r="D49" s="171">
        <f>+D25-D48</f>
        <v>0</v>
      </c>
      <c r="E49" s="172">
        <f t="shared" si="10"/>
        <v>-2328508</v>
      </c>
      <c r="F49" s="173">
        <f t="shared" si="10"/>
        <v>-2328508</v>
      </c>
      <c r="G49" s="173">
        <f t="shared" si="10"/>
        <v>8030805</v>
      </c>
      <c r="H49" s="173">
        <f t="shared" si="10"/>
        <v>-4101472</v>
      </c>
      <c r="I49" s="173">
        <f t="shared" si="10"/>
        <v>-3686857</v>
      </c>
      <c r="J49" s="173">
        <f t="shared" si="10"/>
        <v>242476</v>
      </c>
      <c r="K49" s="173">
        <f t="shared" si="10"/>
        <v>-4524427</v>
      </c>
      <c r="L49" s="173">
        <f t="shared" si="10"/>
        <v>5522111</v>
      </c>
      <c r="M49" s="173">
        <f t="shared" si="10"/>
        <v>-3590182</v>
      </c>
      <c r="N49" s="173">
        <f t="shared" si="10"/>
        <v>-2592498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-2350022</v>
      </c>
      <c r="X49" s="173">
        <f>IF(F25=F48,0,X25-X48)</f>
        <v>-1164252</v>
      </c>
      <c r="Y49" s="173">
        <f t="shared" si="10"/>
        <v>-1185770</v>
      </c>
      <c r="Z49" s="174">
        <f>+IF(X49&lt;&gt;0,+(Y49/X49)*100,0)</f>
        <v>101.8482252983031</v>
      </c>
      <c r="AA49" s="171">
        <f>+AA25-AA48</f>
        <v>-2328508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524860</v>
      </c>
      <c r="D12" s="155">
        <v>0</v>
      </c>
      <c r="E12" s="156">
        <v>468566</v>
      </c>
      <c r="F12" s="60">
        <v>468566</v>
      </c>
      <c r="G12" s="60">
        <v>0</v>
      </c>
      <c r="H12" s="60">
        <v>821</v>
      </c>
      <c r="I12" s="60">
        <v>0</v>
      </c>
      <c r="J12" s="60">
        <v>821</v>
      </c>
      <c r="K12" s="60">
        <v>1544</v>
      </c>
      <c r="L12" s="60">
        <v>30656</v>
      </c>
      <c r="M12" s="60">
        <v>30070</v>
      </c>
      <c r="N12" s="60">
        <v>62270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63091</v>
      </c>
      <c r="X12" s="60">
        <v>234282</v>
      </c>
      <c r="Y12" s="60">
        <v>-171191</v>
      </c>
      <c r="Z12" s="140">
        <v>-73.07</v>
      </c>
      <c r="AA12" s="155">
        <v>468566</v>
      </c>
    </row>
    <row r="13" spans="1:27" ht="13.5">
      <c r="A13" s="181" t="s">
        <v>109</v>
      </c>
      <c r="B13" s="185"/>
      <c r="C13" s="155">
        <v>109686</v>
      </c>
      <c r="D13" s="155">
        <v>0</v>
      </c>
      <c r="E13" s="156">
        <v>103800</v>
      </c>
      <c r="F13" s="60">
        <v>103800</v>
      </c>
      <c r="G13" s="60">
        <v>30265</v>
      </c>
      <c r="H13" s="60">
        <v>29110</v>
      </c>
      <c r="I13" s="60">
        <v>63801</v>
      </c>
      <c r="J13" s="60">
        <v>123176</v>
      </c>
      <c r="K13" s="60">
        <v>8124</v>
      </c>
      <c r="L13" s="60">
        <v>360</v>
      </c>
      <c r="M13" s="60">
        <v>9684</v>
      </c>
      <c r="N13" s="60">
        <v>18168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141344</v>
      </c>
      <c r="X13" s="60">
        <v>101902</v>
      </c>
      <c r="Y13" s="60">
        <v>39442</v>
      </c>
      <c r="Z13" s="140">
        <v>38.71</v>
      </c>
      <c r="AA13" s="155">
        <v>103800</v>
      </c>
    </row>
    <row r="14" spans="1:27" ht="13.5">
      <c r="A14" s="181" t="s">
        <v>110</v>
      </c>
      <c r="B14" s="185"/>
      <c r="C14" s="155">
        <v>162313</v>
      </c>
      <c r="D14" s="155">
        <v>0</v>
      </c>
      <c r="E14" s="156">
        <v>12007</v>
      </c>
      <c r="F14" s="60">
        <v>12007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20821</v>
      </c>
      <c r="M14" s="60">
        <v>21193</v>
      </c>
      <c r="N14" s="60">
        <v>42014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42014</v>
      </c>
      <c r="X14" s="60">
        <v>6006</v>
      </c>
      <c r="Y14" s="60">
        <v>36008</v>
      </c>
      <c r="Z14" s="140">
        <v>599.53</v>
      </c>
      <c r="AA14" s="155">
        <v>12007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55360466</v>
      </c>
      <c r="D19" s="155">
        <v>0</v>
      </c>
      <c r="E19" s="156">
        <v>62992000</v>
      </c>
      <c r="F19" s="60">
        <v>62992000</v>
      </c>
      <c r="G19" s="60">
        <v>11193098</v>
      </c>
      <c r="H19" s="60">
        <v>110442</v>
      </c>
      <c r="I19" s="60">
        <v>165967</v>
      </c>
      <c r="J19" s="60">
        <v>11469507</v>
      </c>
      <c r="K19" s="60">
        <v>1098553</v>
      </c>
      <c r="L19" s="60">
        <v>9051482</v>
      </c>
      <c r="M19" s="60">
        <v>791213</v>
      </c>
      <c r="N19" s="60">
        <v>10941248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22410755</v>
      </c>
      <c r="X19" s="60">
        <v>31495998</v>
      </c>
      <c r="Y19" s="60">
        <v>-9085243</v>
      </c>
      <c r="Z19" s="140">
        <v>-28.85</v>
      </c>
      <c r="AA19" s="155">
        <v>62992000</v>
      </c>
    </row>
    <row r="20" spans="1:27" ht="13.5">
      <c r="A20" s="181" t="s">
        <v>35</v>
      </c>
      <c r="B20" s="185"/>
      <c r="C20" s="155">
        <v>113570</v>
      </c>
      <c r="D20" s="155">
        <v>0</v>
      </c>
      <c r="E20" s="156">
        <v>628998</v>
      </c>
      <c r="F20" s="54">
        <v>628998</v>
      </c>
      <c r="G20" s="54">
        <v>586273</v>
      </c>
      <c r="H20" s="54">
        <v>5695</v>
      </c>
      <c r="I20" s="54">
        <v>2579</v>
      </c>
      <c r="J20" s="54">
        <v>594547</v>
      </c>
      <c r="K20" s="54">
        <v>5753</v>
      </c>
      <c r="L20" s="54">
        <v>5290</v>
      </c>
      <c r="M20" s="54">
        <v>6705</v>
      </c>
      <c r="N20" s="54">
        <v>17748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612295</v>
      </c>
      <c r="X20" s="54">
        <v>599502</v>
      </c>
      <c r="Y20" s="54">
        <v>12793</v>
      </c>
      <c r="Z20" s="184">
        <v>2.13</v>
      </c>
      <c r="AA20" s="130">
        <v>628998</v>
      </c>
    </row>
    <row r="21" spans="1:27" ht="13.5">
      <c r="A21" s="181" t="s">
        <v>115</v>
      </c>
      <c r="B21" s="185"/>
      <c r="C21" s="155">
        <v>74034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56344929</v>
      </c>
      <c r="D22" s="188">
        <f>SUM(D5:D21)</f>
        <v>0</v>
      </c>
      <c r="E22" s="189">
        <f t="shared" si="0"/>
        <v>64205371</v>
      </c>
      <c r="F22" s="190">
        <f t="shared" si="0"/>
        <v>64205371</v>
      </c>
      <c r="G22" s="190">
        <f t="shared" si="0"/>
        <v>11809636</v>
      </c>
      <c r="H22" s="190">
        <f t="shared" si="0"/>
        <v>146068</v>
      </c>
      <c r="I22" s="190">
        <f t="shared" si="0"/>
        <v>232347</v>
      </c>
      <c r="J22" s="190">
        <f t="shared" si="0"/>
        <v>12188051</v>
      </c>
      <c r="K22" s="190">
        <f t="shared" si="0"/>
        <v>1113974</v>
      </c>
      <c r="L22" s="190">
        <f t="shared" si="0"/>
        <v>9108609</v>
      </c>
      <c r="M22" s="190">
        <f t="shared" si="0"/>
        <v>858865</v>
      </c>
      <c r="N22" s="190">
        <f t="shared" si="0"/>
        <v>11081448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23269499</v>
      </c>
      <c r="X22" s="190">
        <f t="shared" si="0"/>
        <v>32437690</v>
      </c>
      <c r="Y22" s="190">
        <f t="shared" si="0"/>
        <v>-9168191</v>
      </c>
      <c r="Z22" s="191">
        <f>+IF(X22&lt;&gt;0,+(Y22/X22)*100,0)</f>
        <v>-28.2640070855847</v>
      </c>
      <c r="AA22" s="188">
        <f>SUM(AA5:AA21)</f>
        <v>64205371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34017652</v>
      </c>
      <c r="D25" s="155">
        <v>0</v>
      </c>
      <c r="E25" s="156">
        <v>39164806</v>
      </c>
      <c r="F25" s="60">
        <v>39164806</v>
      </c>
      <c r="G25" s="60">
        <v>2527385</v>
      </c>
      <c r="H25" s="60">
        <v>2706259</v>
      </c>
      <c r="I25" s="60">
        <v>2618957</v>
      </c>
      <c r="J25" s="60">
        <v>7852601</v>
      </c>
      <c r="K25" s="60">
        <v>2733031</v>
      </c>
      <c r="L25" s="60">
        <v>2672427</v>
      </c>
      <c r="M25" s="60">
        <v>3352861</v>
      </c>
      <c r="N25" s="60">
        <v>8758319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16610920</v>
      </c>
      <c r="X25" s="60">
        <v>19582404</v>
      </c>
      <c r="Y25" s="60">
        <v>-2971484</v>
      </c>
      <c r="Z25" s="140">
        <v>-15.17</v>
      </c>
      <c r="AA25" s="155">
        <v>39164806</v>
      </c>
    </row>
    <row r="26" spans="1:27" ht="13.5">
      <c r="A26" s="183" t="s">
        <v>38</v>
      </c>
      <c r="B26" s="182"/>
      <c r="C26" s="155">
        <v>3624702</v>
      </c>
      <c r="D26" s="155">
        <v>0</v>
      </c>
      <c r="E26" s="156">
        <v>4696833</v>
      </c>
      <c r="F26" s="60">
        <v>4696833</v>
      </c>
      <c r="G26" s="60">
        <v>304950</v>
      </c>
      <c r="H26" s="60">
        <v>301724</v>
      </c>
      <c r="I26" s="60">
        <v>302368</v>
      </c>
      <c r="J26" s="60">
        <v>909042</v>
      </c>
      <c r="K26" s="60">
        <v>302351</v>
      </c>
      <c r="L26" s="60">
        <v>300635</v>
      </c>
      <c r="M26" s="60">
        <v>302347</v>
      </c>
      <c r="N26" s="60">
        <v>905333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1814375</v>
      </c>
      <c r="X26" s="60">
        <v>2348418</v>
      </c>
      <c r="Y26" s="60">
        <v>-534043</v>
      </c>
      <c r="Z26" s="140">
        <v>-22.74</v>
      </c>
      <c r="AA26" s="155">
        <v>4696833</v>
      </c>
    </row>
    <row r="27" spans="1:27" ht="13.5">
      <c r="A27" s="183" t="s">
        <v>118</v>
      </c>
      <c r="B27" s="182"/>
      <c r="C27" s="155">
        <v>186989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2308778</v>
      </c>
      <c r="D28" s="155">
        <v>0</v>
      </c>
      <c r="E28" s="156">
        <v>3500000</v>
      </c>
      <c r="F28" s="60">
        <v>3500000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3500000</v>
      </c>
    </row>
    <row r="29" spans="1:27" ht="13.5">
      <c r="A29" s="183" t="s">
        <v>40</v>
      </c>
      <c r="B29" s="182"/>
      <c r="C29" s="155">
        <v>70941</v>
      </c>
      <c r="D29" s="155">
        <v>0</v>
      </c>
      <c r="E29" s="156">
        <v>0</v>
      </c>
      <c r="F29" s="60">
        <v>0</v>
      </c>
      <c r="G29" s="60">
        <v>172</v>
      </c>
      <c r="H29" s="60">
        <v>348</v>
      </c>
      <c r="I29" s="60">
        <v>164</v>
      </c>
      <c r="J29" s="60">
        <v>684</v>
      </c>
      <c r="K29" s="60">
        <v>127</v>
      </c>
      <c r="L29" s="60">
        <v>191</v>
      </c>
      <c r="M29" s="60">
        <v>14879</v>
      </c>
      <c r="N29" s="60">
        <v>15197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15881</v>
      </c>
      <c r="X29" s="60"/>
      <c r="Y29" s="60">
        <v>15881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500000</v>
      </c>
      <c r="F32" s="60">
        <v>500000</v>
      </c>
      <c r="G32" s="60">
        <v>32598</v>
      </c>
      <c r="H32" s="60">
        <v>40539</v>
      </c>
      <c r="I32" s="60">
        <v>40539</v>
      </c>
      <c r="J32" s="60">
        <v>113676</v>
      </c>
      <c r="K32" s="60">
        <v>40539</v>
      </c>
      <c r="L32" s="60">
        <v>40539</v>
      </c>
      <c r="M32" s="60">
        <v>0</v>
      </c>
      <c r="N32" s="60">
        <v>81078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194754</v>
      </c>
      <c r="X32" s="60"/>
      <c r="Y32" s="60">
        <v>194754</v>
      </c>
      <c r="Z32" s="140">
        <v>0</v>
      </c>
      <c r="AA32" s="155">
        <v>500000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19498233</v>
      </c>
      <c r="D34" s="155">
        <v>0</v>
      </c>
      <c r="E34" s="156">
        <v>18672240</v>
      </c>
      <c r="F34" s="60">
        <v>18672240</v>
      </c>
      <c r="G34" s="60">
        <v>913726</v>
      </c>
      <c r="H34" s="60">
        <v>1198670</v>
      </c>
      <c r="I34" s="60">
        <v>957176</v>
      </c>
      <c r="J34" s="60">
        <v>3069572</v>
      </c>
      <c r="K34" s="60">
        <v>2562353</v>
      </c>
      <c r="L34" s="60">
        <v>572706</v>
      </c>
      <c r="M34" s="60">
        <v>1066646</v>
      </c>
      <c r="N34" s="60">
        <v>4201705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7271277</v>
      </c>
      <c r="X34" s="60">
        <v>9301122</v>
      </c>
      <c r="Y34" s="60">
        <v>-2029845</v>
      </c>
      <c r="Z34" s="140">
        <v>-21.82</v>
      </c>
      <c r="AA34" s="155">
        <v>18672240</v>
      </c>
    </row>
    <row r="35" spans="1:27" ht="13.5">
      <c r="A35" s="181" t="s">
        <v>122</v>
      </c>
      <c r="B35" s="185"/>
      <c r="C35" s="155">
        <v>337637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60044932</v>
      </c>
      <c r="D36" s="188">
        <f>SUM(D25:D35)</f>
        <v>0</v>
      </c>
      <c r="E36" s="189">
        <f t="shared" si="1"/>
        <v>66533879</v>
      </c>
      <c r="F36" s="190">
        <f t="shared" si="1"/>
        <v>66533879</v>
      </c>
      <c r="G36" s="190">
        <f t="shared" si="1"/>
        <v>3778831</v>
      </c>
      <c r="H36" s="190">
        <f t="shared" si="1"/>
        <v>4247540</v>
      </c>
      <c r="I36" s="190">
        <f t="shared" si="1"/>
        <v>3919204</v>
      </c>
      <c r="J36" s="190">
        <f t="shared" si="1"/>
        <v>11945575</v>
      </c>
      <c r="K36" s="190">
        <f t="shared" si="1"/>
        <v>5638401</v>
      </c>
      <c r="L36" s="190">
        <f t="shared" si="1"/>
        <v>3586498</v>
      </c>
      <c r="M36" s="190">
        <f t="shared" si="1"/>
        <v>4736733</v>
      </c>
      <c r="N36" s="190">
        <f t="shared" si="1"/>
        <v>13961632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25907207</v>
      </c>
      <c r="X36" s="190">
        <f t="shared" si="1"/>
        <v>31231944</v>
      </c>
      <c r="Y36" s="190">
        <f t="shared" si="1"/>
        <v>-5324737</v>
      </c>
      <c r="Z36" s="191">
        <f>+IF(X36&lt;&gt;0,+(Y36/X36)*100,0)</f>
        <v>-17.049009181112773</v>
      </c>
      <c r="AA36" s="188">
        <f>SUM(AA25:AA35)</f>
        <v>66533879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-3700003</v>
      </c>
      <c r="D38" s="199">
        <f>+D22-D36</f>
        <v>0</v>
      </c>
      <c r="E38" s="200">
        <f t="shared" si="2"/>
        <v>-2328508</v>
      </c>
      <c r="F38" s="106">
        <f t="shared" si="2"/>
        <v>-2328508</v>
      </c>
      <c r="G38" s="106">
        <f t="shared" si="2"/>
        <v>8030805</v>
      </c>
      <c r="H38" s="106">
        <f t="shared" si="2"/>
        <v>-4101472</v>
      </c>
      <c r="I38" s="106">
        <f t="shared" si="2"/>
        <v>-3686857</v>
      </c>
      <c r="J38" s="106">
        <f t="shared" si="2"/>
        <v>242476</v>
      </c>
      <c r="K38" s="106">
        <f t="shared" si="2"/>
        <v>-4524427</v>
      </c>
      <c r="L38" s="106">
        <f t="shared" si="2"/>
        <v>5522111</v>
      </c>
      <c r="M38" s="106">
        <f t="shared" si="2"/>
        <v>-3877868</v>
      </c>
      <c r="N38" s="106">
        <f t="shared" si="2"/>
        <v>-2880184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-2637708</v>
      </c>
      <c r="X38" s="106">
        <f>IF(F22=F36,0,X22-X36)</f>
        <v>1205746</v>
      </c>
      <c r="Y38" s="106">
        <f t="shared" si="2"/>
        <v>-3843454</v>
      </c>
      <c r="Z38" s="201">
        <f>+IF(X38&lt;&gt;0,+(Y38/X38)*100,0)</f>
        <v>-318.76149703171313</v>
      </c>
      <c r="AA38" s="199">
        <f>+AA22-AA36</f>
        <v>-2328508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287686</v>
      </c>
      <c r="N39" s="60">
        <v>287686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287686</v>
      </c>
      <c r="X39" s="60"/>
      <c r="Y39" s="60">
        <v>287686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-3700003</v>
      </c>
      <c r="D42" s="206">
        <f>SUM(D38:D41)</f>
        <v>0</v>
      </c>
      <c r="E42" s="207">
        <f t="shared" si="3"/>
        <v>-2328508</v>
      </c>
      <c r="F42" s="88">
        <f t="shared" si="3"/>
        <v>-2328508</v>
      </c>
      <c r="G42" s="88">
        <f t="shared" si="3"/>
        <v>8030805</v>
      </c>
      <c r="H42" s="88">
        <f t="shared" si="3"/>
        <v>-4101472</v>
      </c>
      <c r="I42" s="88">
        <f t="shared" si="3"/>
        <v>-3686857</v>
      </c>
      <c r="J42" s="88">
        <f t="shared" si="3"/>
        <v>242476</v>
      </c>
      <c r="K42" s="88">
        <f t="shared" si="3"/>
        <v>-4524427</v>
      </c>
      <c r="L42" s="88">
        <f t="shared" si="3"/>
        <v>5522111</v>
      </c>
      <c r="M42" s="88">
        <f t="shared" si="3"/>
        <v>-3590182</v>
      </c>
      <c r="N42" s="88">
        <f t="shared" si="3"/>
        <v>-2592498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-2350022</v>
      </c>
      <c r="X42" s="88">
        <f t="shared" si="3"/>
        <v>1205746</v>
      </c>
      <c r="Y42" s="88">
        <f t="shared" si="3"/>
        <v>-3555768</v>
      </c>
      <c r="Z42" s="208">
        <f>+IF(X42&lt;&gt;0,+(Y42/X42)*100,0)</f>
        <v>-294.90191134782947</v>
      </c>
      <c r="AA42" s="206">
        <f>SUM(AA38:AA41)</f>
        <v>-2328508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-3700003</v>
      </c>
      <c r="D44" s="210">
        <f>+D42-D43</f>
        <v>0</v>
      </c>
      <c r="E44" s="211">
        <f t="shared" si="4"/>
        <v>-2328508</v>
      </c>
      <c r="F44" s="77">
        <f t="shared" si="4"/>
        <v>-2328508</v>
      </c>
      <c r="G44" s="77">
        <f t="shared" si="4"/>
        <v>8030805</v>
      </c>
      <c r="H44" s="77">
        <f t="shared" si="4"/>
        <v>-4101472</v>
      </c>
      <c r="I44" s="77">
        <f t="shared" si="4"/>
        <v>-3686857</v>
      </c>
      <c r="J44" s="77">
        <f t="shared" si="4"/>
        <v>242476</v>
      </c>
      <c r="K44" s="77">
        <f t="shared" si="4"/>
        <v>-4524427</v>
      </c>
      <c r="L44" s="77">
        <f t="shared" si="4"/>
        <v>5522111</v>
      </c>
      <c r="M44" s="77">
        <f t="shared" si="4"/>
        <v>-3590182</v>
      </c>
      <c r="N44" s="77">
        <f t="shared" si="4"/>
        <v>-2592498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-2350022</v>
      </c>
      <c r="X44" s="77">
        <f t="shared" si="4"/>
        <v>1205746</v>
      </c>
      <c r="Y44" s="77">
        <f t="shared" si="4"/>
        <v>-3555768</v>
      </c>
      <c r="Z44" s="212">
        <f>+IF(X44&lt;&gt;0,+(Y44/X44)*100,0)</f>
        <v>-294.90191134782947</v>
      </c>
      <c r="AA44" s="210">
        <f>+AA42-AA43</f>
        <v>-2328508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-3700003</v>
      </c>
      <c r="D46" s="206">
        <f>SUM(D44:D45)</f>
        <v>0</v>
      </c>
      <c r="E46" s="207">
        <f t="shared" si="5"/>
        <v>-2328508</v>
      </c>
      <c r="F46" s="88">
        <f t="shared" si="5"/>
        <v>-2328508</v>
      </c>
      <c r="G46" s="88">
        <f t="shared" si="5"/>
        <v>8030805</v>
      </c>
      <c r="H46" s="88">
        <f t="shared" si="5"/>
        <v>-4101472</v>
      </c>
      <c r="I46" s="88">
        <f t="shared" si="5"/>
        <v>-3686857</v>
      </c>
      <c r="J46" s="88">
        <f t="shared" si="5"/>
        <v>242476</v>
      </c>
      <c r="K46" s="88">
        <f t="shared" si="5"/>
        <v>-4524427</v>
      </c>
      <c r="L46" s="88">
        <f t="shared" si="5"/>
        <v>5522111</v>
      </c>
      <c r="M46" s="88">
        <f t="shared" si="5"/>
        <v>-3590182</v>
      </c>
      <c r="N46" s="88">
        <f t="shared" si="5"/>
        <v>-2592498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-2350022</v>
      </c>
      <c r="X46" s="88">
        <f t="shared" si="5"/>
        <v>1205746</v>
      </c>
      <c r="Y46" s="88">
        <f t="shared" si="5"/>
        <v>-3555768</v>
      </c>
      <c r="Z46" s="208">
        <f>+IF(X46&lt;&gt;0,+(Y46/X46)*100,0)</f>
        <v>-294.90191134782947</v>
      </c>
      <c r="AA46" s="206">
        <f>SUM(AA44:AA45)</f>
        <v>-2328508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-3700003</v>
      </c>
      <c r="D48" s="217">
        <f>SUM(D46:D47)</f>
        <v>0</v>
      </c>
      <c r="E48" s="218">
        <f t="shared" si="6"/>
        <v>-2328508</v>
      </c>
      <c r="F48" s="219">
        <f t="shared" si="6"/>
        <v>-2328508</v>
      </c>
      <c r="G48" s="219">
        <f t="shared" si="6"/>
        <v>8030805</v>
      </c>
      <c r="H48" s="220">
        <f t="shared" si="6"/>
        <v>-4101472</v>
      </c>
      <c r="I48" s="220">
        <f t="shared" si="6"/>
        <v>-3686857</v>
      </c>
      <c r="J48" s="220">
        <f t="shared" si="6"/>
        <v>242476</v>
      </c>
      <c r="K48" s="220">
        <f t="shared" si="6"/>
        <v>-4524427</v>
      </c>
      <c r="L48" s="220">
        <f t="shared" si="6"/>
        <v>5522111</v>
      </c>
      <c r="M48" s="219">
        <f t="shared" si="6"/>
        <v>-3590182</v>
      </c>
      <c r="N48" s="219">
        <f t="shared" si="6"/>
        <v>-2592498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-2350022</v>
      </c>
      <c r="X48" s="220">
        <f t="shared" si="6"/>
        <v>1205746</v>
      </c>
      <c r="Y48" s="220">
        <f t="shared" si="6"/>
        <v>-3555768</v>
      </c>
      <c r="Z48" s="221">
        <f>+IF(X48&lt;&gt;0,+(Y48/X48)*100,0)</f>
        <v>-294.90191134782947</v>
      </c>
      <c r="AA48" s="222">
        <f>SUM(AA46:AA47)</f>
        <v>-2328508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407342</v>
      </c>
      <c r="D5" s="153">
        <f>SUM(D6:D8)</f>
        <v>0</v>
      </c>
      <c r="E5" s="154">
        <f t="shared" si="0"/>
        <v>1690000</v>
      </c>
      <c r="F5" s="100">
        <f t="shared" si="0"/>
        <v>1690000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453840</v>
      </c>
      <c r="N5" s="100">
        <f t="shared" si="0"/>
        <v>453840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453840</v>
      </c>
      <c r="X5" s="100">
        <f t="shared" si="0"/>
        <v>1440002</v>
      </c>
      <c r="Y5" s="100">
        <f t="shared" si="0"/>
        <v>-986162</v>
      </c>
      <c r="Z5" s="137">
        <f>+IF(X5&lt;&gt;0,+(Y5/X5)*100,0)</f>
        <v>-68.48337710642069</v>
      </c>
      <c r="AA5" s="153">
        <f>SUM(AA6:AA8)</f>
        <v>1690000</v>
      </c>
    </row>
    <row r="6" spans="1:27" ht="13.5">
      <c r="A6" s="138" t="s">
        <v>75</v>
      </c>
      <c r="B6" s="136"/>
      <c r="C6" s="155">
        <v>34396</v>
      </c>
      <c r="D6" s="155"/>
      <c r="E6" s="156">
        <v>1095000</v>
      </c>
      <c r="F6" s="60">
        <v>1095000</v>
      </c>
      <c r="G6" s="60"/>
      <c r="H6" s="60"/>
      <c r="I6" s="60"/>
      <c r="J6" s="60"/>
      <c r="K6" s="60"/>
      <c r="L6" s="60"/>
      <c r="M6" s="60">
        <v>453840</v>
      </c>
      <c r="N6" s="60">
        <v>453840</v>
      </c>
      <c r="O6" s="60"/>
      <c r="P6" s="60"/>
      <c r="Q6" s="60"/>
      <c r="R6" s="60"/>
      <c r="S6" s="60"/>
      <c r="T6" s="60"/>
      <c r="U6" s="60"/>
      <c r="V6" s="60"/>
      <c r="W6" s="60">
        <v>453840</v>
      </c>
      <c r="X6" s="60">
        <v>1095000</v>
      </c>
      <c r="Y6" s="60">
        <v>-641160</v>
      </c>
      <c r="Z6" s="140">
        <v>-58.55</v>
      </c>
      <c r="AA6" s="62">
        <v>1095000</v>
      </c>
    </row>
    <row r="7" spans="1:27" ht="13.5">
      <c r="A7" s="138" t="s">
        <v>76</v>
      </c>
      <c r="B7" s="136"/>
      <c r="C7" s="157">
        <v>65352</v>
      </c>
      <c r="D7" s="157"/>
      <c r="E7" s="158">
        <v>570000</v>
      </c>
      <c r="F7" s="159">
        <v>570000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320002</v>
      </c>
      <c r="Y7" s="159">
        <v>-320002</v>
      </c>
      <c r="Z7" s="141">
        <v>-100</v>
      </c>
      <c r="AA7" s="225">
        <v>570000</v>
      </c>
    </row>
    <row r="8" spans="1:27" ht="13.5">
      <c r="A8" s="138" t="s">
        <v>77</v>
      </c>
      <c r="B8" s="136"/>
      <c r="C8" s="155">
        <v>307594</v>
      </c>
      <c r="D8" s="155"/>
      <c r="E8" s="156">
        <v>25000</v>
      </c>
      <c r="F8" s="60">
        <v>25000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25000</v>
      </c>
      <c r="Y8" s="60">
        <v>-25000</v>
      </c>
      <c r="Z8" s="140">
        <v>-100</v>
      </c>
      <c r="AA8" s="62">
        <v>25000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74727</v>
      </c>
      <c r="D15" s="153">
        <f>SUM(D16:D18)</f>
        <v>0</v>
      </c>
      <c r="E15" s="154">
        <f t="shared" si="2"/>
        <v>55000</v>
      </c>
      <c r="F15" s="100">
        <f t="shared" si="2"/>
        <v>55000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55000</v>
      </c>
      <c r="Y15" s="100">
        <f t="shared" si="2"/>
        <v>-55000</v>
      </c>
      <c r="Z15" s="137">
        <f>+IF(X15&lt;&gt;0,+(Y15/X15)*100,0)</f>
        <v>-100</v>
      </c>
      <c r="AA15" s="102">
        <f>SUM(AA16:AA18)</f>
        <v>55000</v>
      </c>
    </row>
    <row r="16" spans="1:27" ht="13.5">
      <c r="A16" s="138" t="s">
        <v>85</v>
      </c>
      <c r="B16" s="136"/>
      <c r="C16" s="155">
        <v>74727</v>
      </c>
      <c r="D16" s="155"/>
      <c r="E16" s="156">
        <v>55000</v>
      </c>
      <c r="F16" s="60">
        <v>55000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55000</v>
      </c>
      <c r="Y16" s="60">
        <v>-55000</v>
      </c>
      <c r="Z16" s="140">
        <v>-100</v>
      </c>
      <c r="AA16" s="62">
        <v>55000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482069</v>
      </c>
      <c r="D25" s="217">
        <f>+D5+D9+D15+D19+D24</f>
        <v>0</v>
      </c>
      <c r="E25" s="230">
        <f t="shared" si="4"/>
        <v>1745000</v>
      </c>
      <c r="F25" s="219">
        <f t="shared" si="4"/>
        <v>1745000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453840</v>
      </c>
      <c r="N25" s="219">
        <f t="shared" si="4"/>
        <v>453840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453840</v>
      </c>
      <c r="X25" s="219">
        <f t="shared" si="4"/>
        <v>1495002</v>
      </c>
      <c r="Y25" s="219">
        <f t="shared" si="4"/>
        <v>-1041162</v>
      </c>
      <c r="Z25" s="231">
        <f>+IF(X25&lt;&gt;0,+(Y25/X25)*100,0)</f>
        <v>-69.64284997612043</v>
      </c>
      <c r="AA25" s="232">
        <f>+AA5+AA9+AA15+AA19+AA24</f>
        <v>1745000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482069</v>
      </c>
      <c r="D28" s="155"/>
      <c r="E28" s="156">
        <v>1745000</v>
      </c>
      <c r="F28" s="60">
        <v>1745000</v>
      </c>
      <c r="G28" s="60"/>
      <c r="H28" s="60"/>
      <c r="I28" s="60"/>
      <c r="J28" s="60"/>
      <c r="K28" s="60"/>
      <c r="L28" s="60"/>
      <c r="M28" s="60">
        <v>453840</v>
      </c>
      <c r="N28" s="60">
        <v>453840</v>
      </c>
      <c r="O28" s="60"/>
      <c r="P28" s="60"/>
      <c r="Q28" s="60"/>
      <c r="R28" s="60"/>
      <c r="S28" s="60"/>
      <c r="T28" s="60"/>
      <c r="U28" s="60"/>
      <c r="V28" s="60"/>
      <c r="W28" s="60">
        <v>453840</v>
      </c>
      <c r="X28" s="60"/>
      <c r="Y28" s="60">
        <v>453840</v>
      </c>
      <c r="Z28" s="140"/>
      <c r="AA28" s="155">
        <v>1745000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482069</v>
      </c>
      <c r="D32" s="210">
        <f>SUM(D28:D31)</f>
        <v>0</v>
      </c>
      <c r="E32" s="211">
        <f t="shared" si="5"/>
        <v>1745000</v>
      </c>
      <c r="F32" s="77">
        <f t="shared" si="5"/>
        <v>1745000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453840</v>
      </c>
      <c r="N32" s="77">
        <f t="shared" si="5"/>
        <v>453840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453840</v>
      </c>
      <c r="X32" s="77">
        <f t="shared" si="5"/>
        <v>0</v>
      </c>
      <c r="Y32" s="77">
        <f t="shared" si="5"/>
        <v>453840</v>
      </c>
      <c r="Z32" s="212">
        <f>+IF(X32&lt;&gt;0,+(Y32/X32)*100,0)</f>
        <v>0</v>
      </c>
      <c r="AA32" s="79">
        <f>SUM(AA28:AA31)</f>
        <v>1745000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482069</v>
      </c>
      <c r="D36" s="222">
        <f>SUM(D32:D35)</f>
        <v>0</v>
      </c>
      <c r="E36" s="218">
        <f t="shared" si="6"/>
        <v>1745000</v>
      </c>
      <c r="F36" s="220">
        <f t="shared" si="6"/>
        <v>1745000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453840</v>
      </c>
      <c r="N36" s="220">
        <f t="shared" si="6"/>
        <v>453840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453840</v>
      </c>
      <c r="X36" s="220">
        <f t="shared" si="6"/>
        <v>0</v>
      </c>
      <c r="Y36" s="220">
        <f t="shared" si="6"/>
        <v>453840</v>
      </c>
      <c r="Z36" s="221">
        <f>+IF(X36&lt;&gt;0,+(Y36/X36)*100,0)</f>
        <v>0</v>
      </c>
      <c r="AA36" s="239">
        <f>SUM(AA32:AA35)</f>
        <v>1745000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769595</v>
      </c>
      <c r="D6" s="155"/>
      <c r="E6" s="59">
        <v>260000</v>
      </c>
      <c r="F6" s="60">
        <v>260000</v>
      </c>
      <c r="G6" s="60">
        <v>1193377</v>
      </c>
      <c r="H6" s="60">
        <v>927140</v>
      </c>
      <c r="I6" s="60">
        <v>393359</v>
      </c>
      <c r="J6" s="60">
        <v>393359</v>
      </c>
      <c r="K6" s="60">
        <v>-1756147</v>
      </c>
      <c r="L6" s="60">
        <v>4238198</v>
      </c>
      <c r="M6" s="60">
        <v>1234418</v>
      </c>
      <c r="N6" s="60">
        <v>1234418</v>
      </c>
      <c r="O6" s="60"/>
      <c r="P6" s="60"/>
      <c r="Q6" s="60"/>
      <c r="R6" s="60"/>
      <c r="S6" s="60"/>
      <c r="T6" s="60"/>
      <c r="U6" s="60"/>
      <c r="V6" s="60"/>
      <c r="W6" s="60">
        <v>1234418</v>
      </c>
      <c r="X6" s="60">
        <v>130000</v>
      </c>
      <c r="Y6" s="60">
        <v>1104418</v>
      </c>
      <c r="Z6" s="140">
        <v>849.55</v>
      </c>
      <c r="AA6" s="62">
        <v>260000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10044216</v>
      </c>
      <c r="H7" s="60">
        <v>9091632</v>
      </c>
      <c r="I7" s="60">
        <v>4120275</v>
      </c>
      <c r="J7" s="60">
        <v>4120275</v>
      </c>
      <c r="K7" s="60">
        <v>53496</v>
      </c>
      <c r="L7" s="60">
        <v>1077</v>
      </c>
      <c r="M7" s="60">
        <v>1077</v>
      </c>
      <c r="N7" s="60">
        <v>1077</v>
      </c>
      <c r="O7" s="60"/>
      <c r="P7" s="60"/>
      <c r="Q7" s="60"/>
      <c r="R7" s="60"/>
      <c r="S7" s="60"/>
      <c r="T7" s="60"/>
      <c r="U7" s="60"/>
      <c r="V7" s="60"/>
      <c r="W7" s="60">
        <v>1077</v>
      </c>
      <c r="X7" s="60"/>
      <c r="Y7" s="60">
        <v>1077</v>
      </c>
      <c r="Z7" s="140"/>
      <c r="AA7" s="62"/>
    </row>
    <row r="8" spans="1:27" ht="13.5">
      <c r="A8" s="249" t="s">
        <v>145</v>
      </c>
      <c r="B8" s="182"/>
      <c r="C8" s="155"/>
      <c r="D8" s="155"/>
      <c r="E8" s="59">
        <v>112000</v>
      </c>
      <c r="F8" s="60">
        <v>112000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56000</v>
      </c>
      <c r="Y8" s="60">
        <v>-56000</v>
      </c>
      <c r="Z8" s="140">
        <v>-100</v>
      </c>
      <c r="AA8" s="62">
        <v>112000</v>
      </c>
    </row>
    <row r="9" spans="1:27" ht="13.5">
      <c r="A9" s="249" t="s">
        <v>146</v>
      </c>
      <c r="B9" s="182"/>
      <c r="C9" s="155">
        <v>1737141</v>
      </c>
      <c r="D9" s="155"/>
      <c r="E9" s="59"/>
      <c r="F9" s="60"/>
      <c r="G9" s="60">
        <v>2439410</v>
      </c>
      <c r="H9" s="60">
        <v>2491871</v>
      </c>
      <c r="I9" s="60">
        <v>2654270</v>
      </c>
      <c r="J9" s="60">
        <v>2654270</v>
      </c>
      <c r="K9" s="60">
        <v>2767997</v>
      </c>
      <c r="L9" s="60">
        <v>2822376</v>
      </c>
      <c r="M9" s="60">
        <v>1050361</v>
      </c>
      <c r="N9" s="60">
        <v>1050361</v>
      </c>
      <c r="O9" s="60"/>
      <c r="P9" s="60"/>
      <c r="Q9" s="60"/>
      <c r="R9" s="60"/>
      <c r="S9" s="60"/>
      <c r="T9" s="60"/>
      <c r="U9" s="60"/>
      <c r="V9" s="60"/>
      <c r="W9" s="60">
        <v>1050361</v>
      </c>
      <c r="X9" s="60"/>
      <c r="Y9" s="60">
        <v>1050361</v>
      </c>
      <c r="Z9" s="140"/>
      <c r="AA9" s="62"/>
    </row>
    <row r="10" spans="1:27" ht="13.5">
      <c r="A10" s="249" t="s">
        <v>147</v>
      </c>
      <c r="B10" s="182"/>
      <c r="C10" s="155">
        <v>856851</v>
      </c>
      <c r="D10" s="155"/>
      <c r="E10" s="59"/>
      <c r="F10" s="60"/>
      <c r="G10" s="159">
        <v>88449</v>
      </c>
      <c r="H10" s="159">
        <v>52452</v>
      </c>
      <c r="I10" s="159">
        <v>84701</v>
      </c>
      <c r="J10" s="60">
        <v>84701</v>
      </c>
      <c r="K10" s="159">
        <v>83196</v>
      </c>
      <c r="L10" s="159">
        <v>54065</v>
      </c>
      <c r="M10" s="60">
        <v>12438</v>
      </c>
      <c r="N10" s="159">
        <v>12438</v>
      </c>
      <c r="O10" s="159"/>
      <c r="P10" s="159"/>
      <c r="Q10" s="60"/>
      <c r="R10" s="159"/>
      <c r="S10" s="159"/>
      <c r="T10" s="60"/>
      <c r="U10" s="159"/>
      <c r="V10" s="159"/>
      <c r="W10" s="159">
        <v>12438</v>
      </c>
      <c r="X10" s="60"/>
      <c r="Y10" s="159">
        <v>12438</v>
      </c>
      <c r="Z10" s="141"/>
      <c r="AA10" s="225"/>
    </row>
    <row r="11" spans="1:27" ht="13.5">
      <c r="A11" s="249" t="s">
        <v>148</v>
      </c>
      <c r="B11" s="182"/>
      <c r="C11" s="155">
        <v>98383</v>
      </c>
      <c r="D11" s="155"/>
      <c r="E11" s="59"/>
      <c r="F11" s="60"/>
      <c r="G11" s="60">
        <v>167856</v>
      </c>
      <c r="H11" s="60">
        <v>186142</v>
      </c>
      <c r="I11" s="60">
        <v>229337</v>
      </c>
      <c r="J11" s="60">
        <v>229337</v>
      </c>
      <c r="K11" s="60">
        <v>258301</v>
      </c>
      <c r="L11" s="60">
        <v>190021</v>
      </c>
      <c r="M11" s="60">
        <v>190021</v>
      </c>
      <c r="N11" s="60">
        <v>190021</v>
      </c>
      <c r="O11" s="60"/>
      <c r="P11" s="60"/>
      <c r="Q11" s="60"/>
      <c r="R11" s="60"/>
      <c r="S11" s="60"/>
      <c r="T11" s="60"/>
      <c r="U11" s="60"/>
      <c r="V11" s="60"/>
      <c r="W11" s="60">
        <v>190021</v>
      </c>
      <c r="X11" s="60"/>
      <c r="Y11" s="60">
        <v>190021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3461970</v>
      </c>
      <c r="D12" s="168">
        <f>SUM(D6:D11)</f>
        <v>0</v>
      </c>
      <c r="E12" s="72">
        <f t="shared" si="0"/>
        <v>372000</v>
      </c>
      <c r="F12" s="73">
        <f t="shared" si="0"/>
        <v>372000</v>
      </c>
      <c r="G12" s="73">
        <f t="shared" si="0"/>
        <v>13933308</v>
      </c>
      <c r="H12" s="73">
        <f t="shared" si="0"/>
        <v>12749237</v>
      </c>
      <c r="I12" s="73">
        <f t="shared" si="0"/>
        <v>7481942</v>
      </c>
      <c r="J12" s="73">
        <f t="shared" si="0"/>
        <v>7481942</v>
      </c>
      <c r="K12" s="73">
        <f t="shared" si="0"/>
        <v>1406843</v>
      </c>
      <c r="L12" s="73">
        <f t="shared" si="0"/>
        <v>7305737</v>
      </c>
      <c r="M12" s="73">
        <f t="shared" si="0"/>
        <v>2488315</v>
      </c>
      <c r="N12" s="73">
        <f t="shared" si="0"/>
        <v>2488315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2488315</v>
      </c>
      <c r="X12" s="73">
        <f t="shared" si="0"/>
        <v>186000</v>
      </c>
      <c r="Y12" s="73">
        <f t="shared" si="0"/>
        <v>2302315</v>
      </c>
      <c r="Z12" s="170">
        <f>+IF(X12&lt;&gt;0,+(Y12/X12)*100,0)</f>
        <v>1237.8037634408604</v>
      </c>
      <c r="AA12" s="74">
        <f>SUM(AA6:AA11)</f>
        <v>372000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20095302</v>
      </c>
      <c r="D19" s="155"/>
      <c r="E19" s="59">
        <v>15907496</v>
      </c>
      <c r="F19" s="60">
        <v>15907496</v>
      </c>
      <c r="G19" s="60">
        <v>19192167</v>
      </c>
      <c r="H19" s="60">
        <v>19552860</v>
      </c>
      <c r="I19" s="60">
        <v>19558120</v>
      </c>
      <c r="J19" s="60">
        <v>19558120</v>
      </c>
      <c r="K19" s="60">
        <v>19582945</v>
      </c>
      <c r="L19" s="60">
        <v>20603116</v>
      </c>
      <c r="M19" s="60">
        <v>20933128</v>
      </c>
      <c r="N19" s="60">
        <v>20933128</v>
      </c>
      <c r="O19" s="60"/>
      <c r="P19" s="60"/>
      <c r="Q19" s="60"/>
      <c r="R19" s="60"/>
      <c r="S19" s="60"/>
      <c r="T19" s="60"/>
      <c r="U19" s="60"/>
      <c r="V19" s="60"/>
      <c r="W19" s="60">
        <v>20933128</v>
      </c>
      <c r="X19" s="60">
        <v>7953748</v>
      </c>
      <c r="Y19" s="60">
        <v>12979380</v>
      </c>
      <c r="Z19" s="140">
        <v>163.19</v>
      </c>
      <c r="AA19" s="62">
        <v>15907496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460000</v>
      </c>
      <c r="F22" s="60">
        <v>460000</v>
      </c>
      <c r="G22" s="60">
        <v>586548</v>
      </c>
      <c r="H22" s="60">
        <v>603568</v>
      </c>
      <c r="I22" s="60">
        <v>603568</v>
      </c>
      <c r="J22" s="60">
        <v>603568</v>
      </c>
      <c r="K22" s="60">
        <v>603568</v>
      </c>
      <c r="L22" s="60">
        <v>17020</v>
      </c>
      <c r="M22" s="60">
        <v>17020</v>
      </c>
      <c r="N22" s="60">
        <v>17020</v>
      </c>
      <c r="O22" s="60"/>
      <c r="P22" s="60"/>
      <c r="Q22" s="60"/>
      <c r="R22" s="60"/>
      <c r="S22" s="60"/>
      <c r="T22" s="60"/>
      <c r="U22" s="60"/>
      <c r="V22" s="60"/>
      <c r="W22" s="60">
        <v>17020</v>
      </c>
      <c r="X22" s="60">
        <v>230000</v>
      </c>
      <c r="Y22" s="60">
        <v>-212980</v>
      </c>
      <c r="Z22" s="140">
        <v>-92.6</v>
      </c>
      <c r="AA22" s="62">
        <v>460000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132909</v>
      </c>
      <c r="H23" s="159">
        <v>133616</v>
      </c>
      <c r="I23" s="159">
        <v>134328</v>
      </c>
      <c r="J23" s="60">
        <v>134328</v>
      </c>
      <c r="K23" s="159">
        <v>135045</v>
      </c>
      <c r="L23" s="159">
        <v>135767</v>
      </c>
      <c r="M23" s="60">
        <v>136494</v>
      </c>
      <c r="N23" s="159">
        <v>136494</v>
      </c>
      <c r="O23" s="159"/>
      <c r="P23" s="159"/>
      <c r="Q23" s="60"/>
      <c r="R23" s="159"/>
      <c r="S23" s="159"/>
      <c r="T23" s="60"/>
      <c r="U23" s="159"/>
      <c r="V23" s="159"/>
      <c r="W23" s="159">
        <v>136494</v>
      </c>
      <c r="X23" s="60"/>
      <c r="Y23" s="159">
        <v>136494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20095302</v>
      </c>
      <c r="D24" s="168">
        <f>SUM(D15:D23)</f>
        <v>0</v>
      </c>
      <c r="E24" s="76">
        <f t="shared" si="1"/>
        <v>16367496</v>
      </c>
      <c r="F24" s="77">
        <f t="shared" si="1"/>
        <v>16367496</v>
      </c>
      <c r="G24" s="77">
        <f t="shared" si="1"/>
        <v>19911624</v>
      </c>
      <c r="H24" s="77">
        <f t="shared" si="1"/>
        <v>20290044</v>
      </c>
      <c r="I24" s="77">
        <f t="shared" si="1"/>
        <v>20296016</v>
      </c>
      <c r="J24" s="77">
        <f t="shared" si="1"/>
        <v>20296016</v>
      </c>
      <c r="K24" s="77">
        <f t="shared" si="1"/>
        <v>20321558</v>
      </c>
      <c r="L24" s="77">
        <f t="shared" si="1"/>
        <v>20755903</v>
      </c>
      <c r="M24" s="77">
        <f t="shared" si="1"/>
        <v>21086642</v>
      </c>
      <c r="N24" s="77">
        <f t="shared" si="1"/>
        <v>21086642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21086642</v>
      </c>
      <c r="X24" s="77">
        <f t="shared" si="1"/>
        <v>8183748</v>
      </c>
      <c r="Y24" s="77">
        <f t="shared" si="1"/>
        <v>12902894</v>
      </c>
      <c r="Z24" s="212">
        <f>+IF(X24&lt;&gt;0,+(Y24/X24)*100,0)</f>
        <v>157.6648498951825</v>
      </c>
      <c r="AA24" s="79">
        <f>SUM(AA15:AA23)</f>
        <v>16367496</v>
      </c>
    </row>
    <row r="25" spans="1:27" ht="13.5">
      <c r="A25" s="250" t="s">
        <v>159</v>
      </c>
      <c r="B25" s="251"/>
      <c r="C25" s="168">
        <f aca="true" t="shared" si="2" ref="C25:Y25">+C12+C24</f>
        <v>23557272</v>
      </c>
      <c r="D25" s="168">
        <f>+D12+D24</f>
        <v>0</v>
      </c>
      <c r="E25" s="72">
        <f t="shared" si="2"/>
        <v>16739496</v>
      </c>
      <c r="F25" s="73">
        <f t="shared" si="2"/>
        <v>16739496</v>
      </c>
      <c r="G25" s="73">
        <f t="shared" si="2"/>
        <v>33844932</v>
      </c>
      <c r="H25" s="73">
        <f t="shared" si="2"/>
        <v>33039281</v>
      </c>
      <c r="I25" s="73">
        <f t="shared" si="2"/>
        <v>27777958</v>
      </c>
      <c r="J25" s="73">
        <f t="shared" si="2"/>
        <v>27777958</v>
      </c>
      <c r="K25" s="73">
        <f t="shared" si="2"/>
        <v>21728401</v>
      </c>
      <c r="L25" s="73">
        <f t="shared" si="2"/>
        <v>28061640</v>
      </c>
      <c r="M25" s="73">
        <f t="shared" si="2"/>
        <v>23574957</v>
      </c>
      <c r="N25" s="73">
        <f t="shared" si="2"/>
        <v>23574957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23574957</v>
      </c>
      <c r="X25" s="73">
        <f t="shared" si="2"/>
        <v>8369748</v>
      </c>
      <c r="Y25" s="73">
        <f t="shared" si="2"/>
        <v>15205209</v>
      </c>
      <c r="Z25" s="170">
        <f>+IF(X25&lt;&gt;0,+(Y25/X25)*100,0)</f>
        <v>181.66865955820893</v>
      </c>
      <c r="AA25" s="74">
        <f>+AA12+AA24</f>
        <v>16739496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-853844</v>
      </c>
      <c r="H30" s="60">
        <v>805273</v>
      </c>
      <c r="I30" s="60">
        <v>701761</v>
      </c>
      <c r="J30" s="60">
        <v>701761</v>
      </c>
      <c r="K30" s="60">
        <v>598249</v>
      </c>
      <c r="L30" s="60">
        <v>752561</v>
      </c>
      <c r="M30" s="60">
        <v>752561</v>
      </c>
      <c r="N30" s="60">
        <v>752561</v>
      </c>
      <c r="O30" s="60"/>
      <c r="P30" s="60"/>
      <c r="Q30" s="60"/>
      <c r="R30" s="60"/>
      <c r="S30" s="60"/>
      <c r="T30" s="60"/>
      <c r="U30" s="60"/>
      <c r="V30" s="60"/>
      <c r="W30" s="60">
        <v>752561</v>
      </c>
      <c r="X30" s="60"/>
      <c r="Y30" s="60">
        <v>752561</v>
      </c>
      <c r="Z30" s="140"/>
      <c r="AA30" s="62"/>
    </row>
    <row r="31" spans="1:27" ht="13.5">
      <c r="A31" s="249" t="s">
        <v>163</v>
      </c>
      <c r="B31" s="182"/>
      <c r="C31" s="155">
        <v>260000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7242347</v>
      </c>
      <c r="D32" s="155"/>
      <c r="E32" s="59">
        <v>4307053</v>
      </c>
      <c r="F32" s="60">
        <v>4307053</v>
      </c>
      <c r="G32" s="60">
        <v>4588677</v>
      </c>
      <c r="H32" s="60">
        <v>6912738</v>
      </c>
      <c r="I32" s="60">
        <v>6740676</v>
      </c>
      <c r="J32" s="60">
        <v>6740676</v>
      </c>
      <c r="K32" s="60">
        <v>5813210</v>
      </c>
      <c r="L32" s="60">
        <v>6344386</v>
      </c>
      <c r="M32" s="60">
        <v>5691241</v>
      </c>
      <c r="N32" s="60">
        <v>5691241</v>
      </c>
      <c r="O32" s="60"/>
      <c r="P32" s="60"/>
      <c r="Q32" s="60"/>
      <c r="R32" s="60"/>
      <c r="S32" s="60"/>
      <c r="T32" s="60"/>
      <c r="U32" s="60"/>
      <c r="V32" s="60"/>
      <c r="W32" s="60">
        <v>5691241</v>
      </c>
      <c r="X32" s="60">
        <v>2153527</v>
      </c>
      <c r="Y32" s="60">
        <v>3537714</v>
      </c>
      <c r="Z32" s="140">
        <v>164.28</v>
      </c>
      <c r="AA32" s="62">
        <v>4307053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5425414</v>
      </c>
      <c r="H33" s="60">
        <v>7570489</v>
      </c>
      <c r="I33" s="60">
        <v>6343796</v>
      </c>
      <c r="J33" s="60">
        <v>6343796</v>
      </c>
      <c r="K33" s="60">
        <v>5938381</v>
      </c>
      <c r="L33" s="60">
        <v>3430667</v>
      </c>
      <c r="M33" s="60">
        <v>3328258</v>
      </c>
      <c r="N33" s="60">
        <v>3328258</v>
      </c>
      <c r="O33" s="60"/>
      <c r="P33" s="60"/>
      <c r="Q33" s="60"/>
      <c r="R33" s="60"/>
      <c r="S33" s="60"/>
      <c r="T33" s="60"/>
      <c r="U33" s="60"/>
      <c r="V33" s="60"/>
      <c r="W33" s="60">
        <v>3328258</v>
      </c>
      <c r="X33" s="60"/>
      <c r="Y33" s="60">
        <v>3328258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7502347</v>
      </c>
      <c r="D34" s="168">
        <f>SUM(D29:D33)</f>
        <v>0</v>
      </c>
      <c r="E34" s="72">
        <f t="shared" si="3"/>
        <v>4307053</v>
      </c>
      <c r="F34" s="73">
        <f t="shared" si="3"/>
        <v>4307053</v>
      </c>
      <c r="G34" s="73">
        <f t="shared" si="3"/>
        <v>9160247</v>
      </c>
      <c r="H34" s="73">
        <f t="shared" si="3"/>
        <v>15288500</v>
      </c>
      <c r="I34" s="73">
        <f t="shared" si="3"/>
        <v>13786233</v>
      </c>
      <c r="J34" s="73">
        <f t="shared" si="3"/>
        <v>13786233</v>
      </c>
      <c r="K34" s="73">
        <f t="shared" si="3"/>
        <v>12349840</v>
      </c>
      <c r="L34" s="73">
        <f t="shared" si="3"/>
        <v>10527614</v>
      </c>
      <c r="M34" s="73">
        <f t="shared" si="3"/>
        <v>9772060</v>
      </c>
      <c r="N34" s="73">
        <f t="shared" si="3"/>
        <v>9772060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9772060</v>
      </c>
      <c r="X34" s="73">
        <f t="shared" si="3"/>
        <v>2153527</v>
      </c>
      <c r="Y34" s="73">
        <f t="shared" si="3"/>
        <v>7618533</v>
      </c>
      <c r="Z34" s="170">
        <f>+IF(X34&lt;&gt;0,+(Y34/X34)*100,0)</f>
        <v>353.7700247083041</v>
      </c>
      <c r="AA34" s="74">
        <f>SUM(AA29:AA33)</f>
        <v>4307053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500000</v>
      </c>
      <c r="F37" s="60">
        <v>500000</v>
      </c>
      <c r="G37" s="60">
        <v>98540</v>
      </c>
      <c r="H37" s="60">
        <v>98540</v>
      </c>
      <c r="I37" s="60">
        <v>98540</v>
      </c>
      <c r="J37" s="60">
        <v>98540</v>
      </c>
      <c r="K37" s="60">
        <v>98540</v>
      </c>
      <c r="L37" s="60">
        <v>98540</v>
      </c>
      <c r="M37" s="60">
        <v>98540</v>
      </c>
      <c r="N37" s="60">
        <v>98540</v>
      </c>
      <c r="O37" s="60"/>
      <c r="P37" s="60"/>
      <c r="Q37" s="60"/>
      <c r="R37" s="60"/>
      <c r="S37" s="60"/>
      <c r="T37" s="60"/>
      <c r="U37" s="60"/>
      <c r="V37" s="60"/>
      <c r="W37" s="60">
        <v>98540</v>
      </c>
      <c r="X37" s="60">
        <v>250000</v>
      </c>
      <c r="Y37" s="60">
        <v>-151460</v>
      </c>
      <c r="Z37" s="140">
        <v>-60.58</v>
      </c>
      <c r="AA37" s="62">
        <v>500000</v>
      </c>
    </row>
    <row r="38" spans="1:27" ht="13.5">
      <c r="A38" s="249" t="s">
        <v>165</v>
      </c>
      <c r="B38" s="182"/>
      <c r="C38" s="155">
        <v>1113000</v>
      </c>
      <c r="D38" s="155"/>
      <c r="E38" s="59">
        <v>912000</v>
      </c>
      <c r="F38" s="60">
        <v>912000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456000</v>
      </c>
      <c r="Y38" s="60">
        <v>-456000</v>
      </c>
      <c r="Z38" s="140">
        <v>-100</v>
      </c>
      <c r="AA38" s="62">
        <v>912000</v>
      </c>
    </row>
    <row r="39" spans="1:27" ht="13.5">
      <c r="A39" s="250" t="s">
        <v>59</v>
      </c>
      <c r="B39" s="253"/>
      <c r="C39" s="168">
        <f aca="true" t="shared" si="4" ref="C39:Y39">SUM(C37:C38)</f>
        <v>1113000</v>
      </c>
      <c r="D39" s="168">
        <f>SUM(D37:D38)</f>
        <v>0</v>
      </c>
      <c r="E39" s="76">
        <f t="shared" si="4"/>
        <v>1412000</v>
      </c>
      <c r="F39" s="77">
        <f t="shared" si="4"/>
        <v>1412000</v>
      </c>
      <c r="G39" s="77">
        <f t="shared" si="4"/>
        <v>98540</v>
      </c>
      <c r="H39" s="77">
        <f t="shared" si="4"/>
        <v>98540</v>
      </c>
      <c r="I39" s="77">
        <f t="shared" si="4"/>
        <v>98540</v>
      </c>
      <c r="J39" s="77">
        <f t="shared" si="4"/>
        <v>98540</v>
      </c>
      <c r="K39" s="77">
        <f t="shared" si="4"/>
        <v>98540</v>
      </c>
      <c r="L39" s="77">
        <f t="shared" si="4"/>
        <v>98540</v>
      </c>
      <c r="M39" s="77">
        <f t="shared" si="4"/>
        <v>98540</v>
      </c>
      <c r="N39" s="77">
        <f t="shared" si="4"/>
        <v>98540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98540</v>
      </c>
      <c r="X39" s="77">
        <f t="shared" si="4"/>
        <v>706000</v>
      </c>
      <c r="Y39" s="77">
        <f t="shared" si="4"/>
        <v>-607460</v>
      </c>
      <c r="Z39" s="212">
        <f>+IF(X39&lt;&gt;0,+(Y39/X39)*100,0)</f>
        <v>-86.04249291784703</v>
      </c>
      <c r="AA39" s="79">
        <f>SUM(AA37:AA38)</f>
        <v>1412000</v>
      </c>
    </row>
    <row r="40" spans="1:27" ht="13.5">
      <c r="A40" s="250" t="s">
        <v>167</v>
      </c>
      <c r="B40" s="251"/>
      <c r="C40" s="168">
        <f aca="true" t="shared" si="5" ref="C40:Y40">+C34+C39</f>
        <v>8615347</v>
      </c>
      <c r="D40" s="168">
        <f>+D34+D39</f>
        <v>0</v>
      </c>
      <c r="E40" s="72">
        <f t="shared" si="5"/>
        <v>5719053</v>
      </c>
      <c r="F40" s="73">
        <f t="shared" si="5"/>
        <v>5719053</v>
      </c>
      <c r="G40" s="73">
        <f t="shared" si="5"/>
        <v>9258787</v>
      </c>
      <c r="H40" s="73">
        <f t="shared" si="5"/>
        <v>15387040</v>
      </c>
      <c r="I40" s="73">
        <f t="shared" si="5"/>
        <v>13884773</v>
      </c>
      <c r="J40" s="73">
        <f t="shared" si="5"/>
        <v>13884773</v>
      </c>
      <c r="K40" s="73">
        <f t="shared" si="5"/>
        <v>12448380</v>
      </c>
      <c r="L40" s="73">
        <f t="shared" si="5"/>
        <v>10626154</v>
      </c>
      <c r="M40" s="73">
        <f t="shared" si="5"/>
        <v>9870600</v>
      </c>
      <c r="N40" s="73">
        <f t="shared" si="5"/>
        <v>9870600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9870600</v>
      </c>
      <c r="X40" s="73">
        <f t="shared" si="5"/>
        <v>2859527</v>
      </c>
      <c r="Y40" s="73">
        <f t="shared" si="5"/>
        <v>7011073</v>
      </c>
      <c r="Z40" s="170">
        <f>+IF(X40&lt;&gt;0,+(Y40/X40)*100,0)</f>
        <v>245.1829620772946</v>
      </c>
      <c r="AA40" s="74">
        <f>+AA34+AA39</f>
        <v>5719053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14941925</v>
      </c>
      <c r="D42" s="257">
        <f>+D25-D40</f>
        <v>0</v>
      </c>
      <c r="E42" s="258">
        <f t="shared" si="6"/>
        <v>11020443</v>
      </c>
      <c r="F42" s="259">
        <f t="shared" si="6"/>
        <v>11020443</v>
      </c>
      <c r="G42" s="259">
        <f t="shared" si="6"/>
        <v>24586145</v>
      </c>
      <c r="H42" s="259">
        <f t="shared" si="6"/>
        <v>17652241</v>
      </c>
      <c r="I42" s="259">
        <f t="shared" si="6"/>
        <v>13893185</v>
      </c>
      <c r="J42" s="259">
        <f t="shared" si="6"/>
        <v>13893185</v>
      </c>
      <c r="K42" s="259">
        <f t="shared" si="6"/>
        <v>9280021</v>
      </c>
      <c r="L42" s="259">
        <f t="shared" si="6"/>
        <v>17435486</v>
      </c>
      <c r="M42" s="259">
        <f t="shared" si="6"/>
        <v>13704357</v>
      </c>
      <c r="N42" s="259">
        <f t="shared" si="6"/>
        <v>13704357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13704357</v>
      </c>
      <c r="X42" s="259">
        <f t="shared" si="6"/>
        <v>5510221</v>
      </c>
      <c r="Y42" s="259">
        <f t="shared" si="6"/>
        <v>8194136</v>
      </c>
      <c r="Z42" s="260">
        <f>+IF(X42&lt;&gt;0,+(Y42/X42)*100,0)</f>
        <v>148.70793748562897</v>
      </c>
      <c r="AA42" s="261">
        <f>+AA25-AA40</f>
        <v>11020443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14941925</v>
      </c>
      <c r="D45" s="155"/>
      <c r="E45" s="59">
        <v>11020443</v>
      </c>
      <c r="F45" s="60">
        <v>11020443</v>
      </c>
      <c r="G45" s="60">
        <v>10982501</v>
      </c>
      <c r="H45" s="60">
        <v>3035610</v>
      </c>
      <c r="I45" s="60">
        <v>-723446</v>
      </c>
      <c r="J45" s="60">
        <v>-723446</v>
      </c>
      <c r="K45" s="60">
        <v>-5336610</v>
      </c>
      <c r="L45" s="60">
        <v>160588</v>
      </c>
      <c r="M45" s="60">
        <v>-3570541</v>
      </c>
      <c r="N45" s="60">
        <v>-3570541</v>
      </c>
      <c r="O45" s="60"/>
      <c r="P45" s="60"/>
      <c r="Q45" s="60"/>
      <c r="R45" s="60"/>
      <c r="S45" s="60"/>
      <c r="T45" s="60"/>
      <c r="U45" s="60"/>
      <c r="V45" s="60"/>
      <c r="W45" s="60">
        <v>-3570541</v>
      </c>
      <c r="X45" s="60">
        <v>5510222</v>
      </c>
      <c r="Y45" s="60">
        <v>-9080763</v>
      </c>
      <c r="Z45" s="139">
        <v>-164.8</v>
      </c>
      <c r="AA45" s="62">
        <v>11020443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13603644</v>
      </c>
      <c r="H46" s="60">
        <v>14616631</v>
      </c>
      <c r="I46" s="60">
        <v>14616631</v>
      </c>
      <c r="J46" s="60">
        <v>14616631</v>
      </c>
      <c r="K46" s="60">
        <v>14616631</v>
      </c>
      <c r="L46" s="60">
        <v>17274898</v>
      </c>
      <c r="M46" s="60">
        <v>17274898</v>
      </c>
      <c r="N46" s="60">
        <v>17274898</v>
      </c>
      <c r="O46" s="60"/>
      <c r="P46" s="60"/>
      <c r="Q46" s="60"/>
      <c r="R46" s="60"/>
      <c r="S46" s="60"/>
      <c r="T46" s="60"/>
      <c r="U46" s="60"/>
      <c r="V46" s="60"/>
      <c r="W46" s="60">
        <v>17274898</v>
      </c>
      <c r="X46" s="60"/>
      <c r="Y46" s="60">
        <v>17274898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14941925</v>
      </c>
      <c r="D48" s="217">
        <f>SUM(D45:D47)</f>
        <v>0</v>
      </c>
      <c r="E48" s="264">
        <f t="shared" si="7"/>
        <v>11020443</v>
      </c>
      <c r="F48" s="219">
        <f t="shared" si="7"/>
        <v>11020443</v>
      </c>
      <c r="G48" s="219">
        <f t="shared" si="7"/>
        <v>24586145</v>
      </c>
      <c r="H48" s="219">
        <f t="shared" si="7"/>
        <v>17652241</v>
      </c>
      <c r="I48" s="219">
        <f t="shared" si="7"/>
        <v>13893185</v>
      </c>
      <c r="J48" s="219">
        <f t="shared" si="7"/>
        <v>13893185</v>
      </c>
      <c r="K48" s="219">
        <f t="shared" si="7"/>
        <v>9280021</v>
      </c>
      <c r="L48" s="219">
        <f t="shared" si="7"/>
        <v>17435486</v>
      </c>
      <c r="M48" s="219">
        <f t="shared" si="7"/>
        <v>13704357</v>
      </c>
      <c r="N48" s="219">
        <f t="shared" si="7"/>
        <v>13704357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13704357</v>
      </c>
      <c r="X48" s="219">
        <f t="shared" si="7"/>
        <v>5510222</v>
      </c>
      <c r="Y48" s="219">
        <f t="shared" si="7"/>
        <v>8194135</v>
      </c>
      <c r="Z48" s="265">
        <f>+IF(X48&lt;&gt;0,+(Y48/X48)*100,0)</f>
        <v>148.7078923498908</v>
      </c>
      <c r="AA48" s="232">
        <f>SUM(AA45:AA47)</f>
        <v>11020443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709483</v>
      </c>
      <c r="D6" s="155"/>
      <c r="E6" s="59">
        <v>597562</v>
      </c>
      <c r="F6" s="60">
        <v>597562</v>
      </c>
      <c r="G6" s="60">
        <v>583889</v>
      </c>
      <c r="H6" s="60">
        <v>3526</v>
      </c>
      <c r="I6" s="60">
        <v>2940</v>
      </c>
      <c r="J6" s="60">
        <v>590355</v>
      </c>
      <c r="K6" s="60">
        <v>4420</v>
      </c>
      <c r="L6" s="60">
        <v>2758</v>
      </c>
      <c r="M6" s="60">
        <v>4090</v>
      </c>
      <c r="N6" s="60">
        <v>11268</v>
      </c>
      <c r="O6" s="60"/>
      <c r="P6" s="60"/>
      <c r="Q6" s="60"/>
      <c r="R6" s="60"/>
      <c r="S6" s="60"/>
      <c r="T6" s="60"/>
      <c r="U6" s="60"/>
      <c r="V6" s="60"/>
      <c r="W6" s="60">
        <v>601623</v>
      </c>
      <c r="X6" s="60">
        <v>298776</v>
      </c>
      <c r="Y6" s="60">
        <v>302847</v>
      </c>
      <c r="Z6" s="140">
        <v>101.36</v>
      </c>
      <c r="AA6" s="62">
        <v>597562</v>
      </c>
    </row>
    <row r="7" spans="1:27" ht="13.5">
      <c r="A7" s="249" t="s">
        <v>178</v>
      </c>
      <c r="B7" s="182"/>
      <c r="C7" s="155">
        <v>55359046</v>
      </c>
      <c r="D7" s="155"/>
      <c r="E7" s="59">
        <v>62992000</v>
      </c>
      <c r="F7" s="60">
        <v>62992000</v>
      </c>
      <c r="G7" s="60">
        <v>13084000</v>
      </c>
      <c r="H7" s="60">
        <v>3218000</v>
      </c>
      <c r="I7" s="60"/>
      <c r="J7" s="60">
        <v>16302000</v>
      </c>
      <c r="K7" s="60"/>
      <c r="L7" s="60">
        <v>9120000</v>
      </c>
      <c r="M7" s="60"/>
      <c r="N7" s="60">
        <v>9120000</v>
      </c>
      <c r="O7" s="60"/>
      <c r="P7" s="60"/>
      <c r="Q7" s="60"/>
      <c r="R7" s="60"/>
      <c r="S7" s="60"/>
      <c r="T7" s="60"/>
      <c r="U7" s="60"/>
      <c r="V7" s="60"/>
      <c r="W7" s="60">
        <v>25422000</v>
      </c>
      <c r="X7" s="60">
        <v>31745994</v>
      </c>
      <c r="Y7" s="60">
        <v>-6323994</v>
      </c>
      <c r="Z7" s="140">
        <v>-19.92</v>
      </c>
      <c r="AA7" s="62">
        <v>62992000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258205</v>
      </c>
      <c r="D9" s="155"/>
      <c r="E9" s="59">
        <v>115815</v>
      </c>
      <c r="F9" s="60">
        <v>115815</v>
      </c>
      <c r="G9" s="60">
        <v>30265</v>
      </c>
      <c r="H9" s="60">
        <v>1738</v>
      </c>
      <c r="I9" s="60">
        <v>790</v>
      </c>
      <c r="J9" s="60">
        <v>32793</v>
      </c>
      <c r="K9" s="60">
        <v>7894</v>
      </c>
      <c r="L9" s="60">
        <v>283</v>
      </c>
      <c r="M9" s="60">
        <v>9684</v>
      </c>
      <c r="N9" s="60">
        <v>17861</v>
      </c>
      <c r="O9" s="60"/>
      <c r="P9" s="60"/>
      <c r="Q9" s="60"/>
      <c r="R9" s="60"/>
      <c r="S9" s="60"/>
      <c r="T9" s="60"/>
      <c r="U9" s="60"/>
      <c r="V9" s="60"/>
      <c r="W9" s="60">
        <v>50654</v>
      </c>
      <c r="X9" s="60">
        <v>107908</v>
      </c>
      <c r="Y9" s="60">
        <v>-57254</v>
      </c>
      <c r="Z9" s="140">
        <v>-53.06</v>
      </c>
      <c r="AA9" s="62">
        <v>115815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-56682385</v>
      </c>
      <c r="D12" s="155"/>
      <c r="E12" s="59">
        <v>-65533884</v>
      </c>
      <c r="F12" s="60">
        <v>-65533884</v>
      </c>
      <c r="G12" s="60">
        <v>-3693691</v>
      </c>
      <c r="H12" s="60">
        <v>-4489315</v>
      </c>
      <c r="I12" s="60">
        <v>-5536597</v>
      </c>
      <c r="J12" s="60">
        <v>-13719603</v>
      </c>
      <c r="K12" s="60">
        <v>-6229643</v>
      </c>
      <c r="L12" s="60">
        <v>-3504076</v>
      </c>
      <c r="M12" s="60">
        <v>-4395752</v>
      </c>
      <c r="N12" s="60">
        <v>-14129471</v>
      </c>
      <c r="O12" s="60"/>
      <c r="P12" s="60"/>
      <c r="Q12" s="60"/>
      <c r="R12" s="60"/>
      <c r="S12" s="60"/>
      <c r="T12" s="60"/>
      <c r="U12" s="60"/>
      <c r="V12" s="60"/>
      <c r="W12" s="60">
        <v>-27849074</v>
      </c>
      <c r="X12" s="60">
        <v>-32766930</v>
      </c>
      <c r="Y12" s="60">
        <v>4917856</v>
      </c>
      <c r="Z12" s="140">
        <v>-15.01</v>
      </c>
      <c r="AA12" s="62">
        <v>-65533884</v>
      </c>
    </row>
    <row r="13" spans="1:27" ht="13.5">
      <c r="A13" s="249" t="s">
        <v>40</v>
      </c>
      <c r="B13" s="182"/>
      <c r="C13" s="155">
        <v>-70941</v>
      </c>
      <c r="D13" s="155"/>
      <c r="E13" s="59"/>
      <c r="F13" s="60"/>
      <c r="G13" s="60">
        <v>-172</v>
      </c>
      <c r="H13" s="60">
        <v>-348</v>
      </c>
      <c r="I13" s="60">
        <v>-164</v>
      </c>
      <c r="J13" s="60">
        <v>-684</v>
      </c>
      <c r="K13" s="60">
        <v>-127</v>
      </c>
      <c r="L13" s="60">
        <v>-191</v>
      </c>
      <c r="M13" s="60">
        <v>-14879</v>
      </c>
      <c r="N13" s="60">
        <v>-15197</v>
      </c>
      <c r="O13" s="60"/>
      <c r="P13" s="60"/>
      <c r="Q13" s="60"/>
      <c r="R13" s="60"/>
      <c r="S13" s="60"/>
      <c r="T13" s="60"/>
      <c r="U13" s="60"/>
      <c r="V13" s="60"/>
      <c r="W13" s="60">
        <v>-15881</v>
      </c>
      <c r="X13" s="60"/>
      <c r="Y13" s="60">
        <v>-15881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-426592</v>
      </c>
      <c r="D15" s="168">
        <f>SUM(D6:D14)</f>
        <v>0</v>
      </c>
      <c r="E15" s="72">
        <f t="shared" si="0"/>
        <v>-1828507</v>
      </c>
      <c r="F15" s="73">
        <f t="shared" si="0"/>
        <v>-1828507</v>
      </c>
      <c r="G15" s="73">
        <f t="shared" si="0"/>
        <v>10004291</v>
      </c>
      <c r="H15" s="73">
        <f t="shared" si="0"/>
        <v>-1266399</v>
      </c>
      <c r="I15" s="73">
        <f t="shared" si="0"/>
        <v>-5533031</v>
      </c>
      <c r="J15" s="73">
        <f t="shared" si="0"/>
        <v>3204861</v>
      </c>
      <c r="K15" s="73">
        <f t="shared" si="0"/>
        <v>-6217456</v>
      </c>
      <c r="L15" s="73">
        <f t="shared" si="0"/>
        <v>5618774</v>
      </c>
      <c r="M15" s="73">
        <f t="shared" si="0"/>
        <v>-4396857</v>
      </c>
      <c r="N15" s="73">
        <f t="shared" si="0"/>
        <v>-4995539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-1790678</v>
      </c>
      <c r="X15" s="73">
        <f t="shared" si="0"/>
        <v>-614252</v>
      </c>
      <c r="Y15" s="73">
        <f t="shared" si="0"/>
        <v>-1176426</v>
      </c>
      <c r="Z15" s="170">
        <f>+IF(X15&lt;&gt;0,+(Y15/X15)*100,0)</f>
        <v>191.52172072699804</v>
      </c>
      <c r="AA15" s="74">
        <f>SUM(AA6:AA14)</f>
        <v>-1828507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71053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>
        <v>1910528</v>
      </c>
      <c r="N21" s="159">
        <v>1910528</v>
      </c>
      <c r="O21" s="159"/>
      <c r="P21" s="159"/>
      <c r="Q21" s="60"/>
      <c r="R21" s="159"/>
      <c r="S21" s="159"/>
      <c r="T21" s="60"/>
      <c r="U21" s="159"/>
      <c r="V21" s="159"/>
      <c r="W21" s="159">
        <v>1910528</v>
      </c>
      <c r="X21" s="60"/>
      <c r="Y21" s="159">
        <v>1910528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-9200000</v>
      </c>
      <c r="H22" s="60">
        <v>1000000</v>
      </c>
      <c r="I22" s="60">
        <v>5000000</v>
      </c>
      <c r="J22" s="60">
        <v>-3200000</v>
      </c>
      <c r="K22" s="60">
        <v>4067008</v>
      </c>
      <c r="L22" s="60">
        <v>52504</v>
      </c>
      <c r="M22" s="60"/>
      <c r="N22" s="60">
        <v>4119512</v>
      </c>
      <c r="O22" s="60"/>
      <c r="P22" s="60"/>
      <c r="Q22" s="60"/>
      <c r="R22" s="60"/>
      <c r="S22" s="60"/>
      <c r="T22" s="60"/>
      <c r="U22" s="60"/>
      <c r="V22" s="60"/>
      <c r="W22" s="60">
        <v>919512</v>
      </c>
      <c r="X22" s="60"/>
      <c r="Y22" s="60">
        <v>919512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-458934</v>
      </c>
      <c r="D24" s="155"/>
      <c r="E24" s="59"/>
      <c r="F24" s="60"/>
      <c r="G24" s="60"/>
      <c r="H24" s="60"/>
      <c r="I24" s="60"/>
      <c r="J24" s="60"/>
      <c r="K24" s="60"/>
      <c r="L24" s="60"/>
      <c r="M24" s="60">
        <v>-517377</v>
      </c>
      <c r="N24" s="60">
        <v>-517377</v>
      </c>
      <c r="O24" s="60"/>
      <c r="P24" s="60"/>
      <c r="Q24" s="60"/>
      <c r="R24" s="60"/>
      <c r="S24" s="60"/>
      <c r="T24" s="60"/>
      <c r="U24" s="60"/>
      <c r="V24" s="60"/>
      <c r="W24" s="60">
        <v>-517377</v>
      </c>
      <c r="X24" s="60"/>
      <c r="Y24" s="60">
        <v>-517377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-387881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-9200000</v>
      </c>
      <c r="H25" s="73">
        <f t="shared" si="1"/>
        <v>1000000</v>
      </c>
      <c r="I25" s="73">
        <f t="shared" si="1"/>
        <v>5000000</v>
      </c>
      <c r="J25" s="73">
        <f t="shared" si="1"/>
        <v>-3200000</v>
      </c>
      <c r="K25" s="73">
        <f t="shared" si="1"/>
        <v>4067008</v>
      </c>
      <c r="L25" s="73">
        <f t="shared" si="1"/>
        <v>52504</v>
      </c>
      <c r="M25" s="73">
        <f t="shared" si="1"/>
        <v>1393151</v>
      </c>
      <c r="N25" s="73">
        <f t="shared" si="1"/>
        <v>5512663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2312663</v>
      </c>
      <c r="X25" s="73">
        <f t="shared" si="1"/>
        <v>0</v>
      </c>
      <c r="Y25" s="73">
        <f t="shared" si="1"/>
        <v>2312663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-234000</v>
      </c>
      <c r="D33" s="155"/>
      <c r="E33" s="59">
        <v>-500004</v>
      </c>
      <c r="F33" s="60">
        <v>-500004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-250002</v>
      </c>
      <c r="Y33" s="60">
        <v>250002</v>
      </c>
      <c r="Z33" s="140">
        <v>-100</v>
      </c>
      <c r="AA33" s="62">
        <v>-500004</v>
      </c>
    </row>
    <row r="34" spans="1:27" ht="13.5">
      <c r="A34" s="250" t="s">
        <v>197</v>
      </c>
      <c r="B34" s="251"/>
      <c r="C34" s="168">
        <f aca="true" t="shared" si="2" ref="C34:Y34">SUM(C29:C33)</f>
        <v>-234000</v>
      </c>
      <c r="D34" s="168">
        <f>SUM(D29:D33)</f>
        <v>0</v>
      </c>
      <c r="E34" s="72">
        <f t="shared" si="2"/>
        <v>-500004</v>
      </c>
      <c r="F34" s="73">
        <f t="shared" si="2"/>
        <v>-500004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-250002</v>
      </c>
      <c r="Y34" s="73">
        <f t="shared" si="2"/>
        <v>250002</v>
      </c>
      <c r="Z34" s="170">
        <f>+IF(X34&lt;&gt;0,+(Y34/X34)*100,0)</f>
        <v>-100</v>
      </c>
      <c r="AA34" s="74">
        <f>SUM(AA29:AA33)</f>
        <v>-500004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-1048473</v>
      </c>
      <c r="D36" s="153">
        <f>+D15+D25+D34</f>
        <v>0</v>
      </c>
      <c r="E36" s="99">
        <f t="shared" si="3"/>
        <v>-2328511</v>
      </c>
      <c r="F36" s="100">
        <f t="shared" si="3"/>
        <v>-2328511</v>
      </c>
      <c r="G36" s="100">
        <f t="shared" si="3"/>
        <v>804291</v>
      </c>
      <c r="H36" s="100">
        <f t="shared" si="3"/>
        <v>-266399</v>
      </c>
      <c r="I36" s="100">
        <f t="shared" si="3"/>
        <v>-533031</v>
      </c>
      <c r="J36" s="100">
        <f t="shared" si="3"/>
        <v>4861</v>
      </c>
      <c r="K36" s="100">
        <f t="shared" si="3"/>
        <v>-2150448</v>
      </c>
      <c r="L36" s="100">
        <f t="shared" si="3"/>
        <v>5671278</v>
      </c>
      <c r="M36" s="100">
        <f t="shared" si="3"/>
        <v>-3003706</v>
      </c>
      <c r="N36" s="100">
        <f t="shared" si="3"/>
        <v>517124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521985</v>
      </c>
      <c r="X36" s="100">
        <f t="shared" si="3"/>
        <v>-864254</v>
      </c>
      <c r="Y36" s="100">
        <f t="shared" si="3"/>
        <v>1386239</v>
      </c>
      <c r="Z36" s="137">
        <f>+IF(X36&lt;&gt;0,+(Y36/X36)*100,0)</f>
        <v>-160.3971749045998</v>
      </c>
      <c r="AA36" s="102">
        <f>+AA15+AA25+AA34</f>
        <v>-2328511</v>
      </c>
    </row>
    <row r="37" spans="1:27" ht="13.5">
      <c r="A37" s="249" t="s">
        <v>199</v>
      </c>
      <c r="B37" s="182"/>
      <c r="C37" s="153">
        <v>1818068</v>
      </c>
      <c r="D37" s="153"/>
      <c r="E37" s="99"/>
      <c r="F37" s="100"/>
      <c r="G37" s="100">
        <v>387640</v>
      </c>
      <c r="H37" s="100">
        <v>1191931</v>
      </c>
      <c r="I37" s="100">
        <v>925532</v>
      </c>
      <c r="J37" s="100">
        <v>387640</v>
      </c>
      <c r="K37" s="100">
        <v>392501</v>
      </c>
      <c r="L37" s="100">
        <v>-1757947</v>
      </c>
      <c r="M37" s="100">
        <v>3913331</v>
      </c>
      <c r="N37" s="100">
        <v>392501</v>
      </c>
      <c r="O37" s="100"/>
      <c r="P37" s="100"/>
      <c r="Q37" s="100"/>
      <c r="R37" s="100"/>
      <c r="S37" s="100"/>
      <c r="T37" s="100"/>
      <c r="U37" s="100"/>
      <c r="V37" s="100"/>
      <c r="W37" s="100">
        <v>387640</v>
      </c>
      <c r="X37" s="100"/>
      <c r="Y37" s="100">
        <v>387640</v>
      </c>
      <c r="Z37" s="137"/>
      <c r="AA37" s="102"/>
    </row>
    <row r="38" spans="1:27" ht="13.5">
      <c r="A38" s="269" t="s">
        <v>200</v>
      </c>
      <c r="B38" s="256"/>
      <c r="C38" s="257">
        <v>769595</v>
      </c>
      <c r="D38" s="257"/>
      <c r="E38" s="258">
        <v>-2328511</v>
      </c>
      <c r="F38" s="259">
        <v>-2328511</v>
      </c>
      <c r="G38" s="259">
        <v>1191931</v>
      </c>
      <c r="H38" s="259">
        <v>925532</v>
      </c>
      <c r="I38" s="259">
        <v>392501</v>
      </c>
      <c r="J38" s="259">
        <v>392501</v>
      </c>
      <c r="K38" s="259">
        <v>-1757947</v>
      </c>
      <c r="L38" s="259">
        <v>3913331</v>
      </c>
      <c r="M38" s="259">
        <v>909625</v>
      </c>
      <c r="N38" s="259">
        <v>909625</v>
      </c>
      <c r="O38" s="259"/>
      <c r="P38" s="259"/>
      <c r="Q38" s="259"/>
      <c r="R38" s="259"/>
      <c r="S38" s="259"/>
      <c r="T38" s="259"/>
      <c r="U38" s="259"/>
      <c r="V38" s="259"/>
      <c r="W38" s="259">
        <v>909625</v>
      </c>
      <c r="X38" s="259">
        <v>-864254</v>
      </c>
      <c r="Y38" s="259">
        <v>1773879</v>
      </c>
      <c r="Z38" s="260">
        <v>-205.25</v>
      </c>
      <c r="AA38" s="261">
        <v>-2328511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482069</v>
      </c>
      <c r="D5" s="200">
        <f t="shared" si="0"/>
        <v>0</v>
      </c>
      <c r="E5" s="106">
        <f t="shared" si="0"/>
        <v>1745000</v>
      </c>
      <c r="F5" s="106">
        <f t="shared" si="0"/>
        <v>1745000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453840</v>
      </c>
      <c r="N5" s="106">
        <f t="shared" si="0"/>
        <v>453840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453840</v>
      </c>
      <c r="X5" s="106">
        <f t="shared" si="0"/>
        <v>872500</v>
      </c>
      <c r="Y5" s="106">
        <f t="shared" si="0"/>
        <v>-418660</v>
      </c>
      <c r="Z5" s="201">
        <f>+IF(X5&lt;&gt;0,+(Y5/X5)*100,0)</f>
        <v>-47.98395415472779</v>
      </c>
      <c r="AA5" s="199">
        <f>SUM(AA11:AA18)</f>
        <v>1745000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482069</v>
      </c>
      <c r="D15" s="156"/>
      <c r="E15" s="60">
        <v>1745000</v>
      </c>
      <c r="F15" s="60">
        <v>1745000</v>
      </c>
      <c r="G15" s="60"/>
      <c r="H15" s="60"/>
      <c r="I15" s="60"/>
      <c r="J15" s="60"/>
      <c r="K15" s="60"/>
      <c r="L15" s="60"/>
      <c r="M15" s="60">
        <v>453840</v>
      </c>
      <c r="N15" s="60">
        <v>453840</v>
      </c>
      <c r="O15" s="60"/>
      <c r="P15" s="60"/>
      <c r="Q15" s="60"/>
      <c r="R15" s="60"/>
      <c r="S15" s="60"/>
      <c r="T15" s="60"/>
      <c r="U15" s="60"/>
      <c r="V15" s="60"/>
      <c r="W15" s="60">
        <v>453840</v>
      </c>
      <c r="X15" s="60">
        <v>872500</v>
      </c>
      <c r="Y15" s="60">
        <v>-418660</v>
      </c>
      <c r="Z15" s="140">
        <v>-47.98</v>
      </c>
      <c r="AA15" s="155">
        <v>1745000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482069</v>
      </c>
      <c r="D45" s="129">
        <f t="shared" si="7"/>
        <v>0</v>
      </c>
      <c r="E45" s="54">
        <f t="shared" si="7"/>
        <v>1745000</v>
      </c>
      <c r="F45" s="54">
        <f t="shared" si="7"/>
        <v>1745000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453840</v>
      </c>
      <c r="N45" s="54">
        <f t="shared" si="7"/>
        <v>453840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453840</v>
      </c>
      <c r="X45" s="54">
        <f t="shared" si="7"/>
        <v>872500</v>
      </c>
      <c r="Y45" s="54">
        <f t="shared" si="7"/>
        <v>-418660</v>
      </c>
      <c r="Z45" s="184">
        <f t="shared" si="5"/>
        <v>-47.98395415472779</v>
      </c>
      <c r="AA45" s="130">
        <f t="shared" si="8"/>
        <v>1745000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482069</v>
      </c>
      <c r="D49" s="218">
        <f t="shared" si="9"/>
        <v>0</v>
      </c>
      <c r="E49" s="220">
        <f t="shared" si="9"/>
        <v>1745000</v>
      </c>
      <c r="F49" s="220">
        <f t="shared" si="9"/>
        <v>1745000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453840</v>
      </c>
      <c r="N49" s="220">
        <f t="shared" si="9"/>
        <v>453840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453840</v>
      </c>
      <c r="X49" s="220">
        <f t="shared" si="9"/>
        <v>872500</v>
      </c>
      <c r="Y49" s="220">
        <f t="shared" si="9"/>
        <v>-418660</v>
      </c>
      <c r="Z49" s="221">
        <f t="shared" si="5"/>
        <v>-47.98395415472779</v>
      </c>
      <c r="AA49" s="222">
        <f>SUM(AA41:AA48)</f>
        <v>1745000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1595588</v>
      </c>
      <c r="D51" s="129">
        <f t="shared" si="10"/>
        <v>0</v>
      </c>
      <c r="E51" s="54">
        <f t="shared" si="10"/>
        <v>528000</v>
      </c>
      <c r="F51" s="54">
        <f t="shared" si="10"/>
        <v>528000</v>
      </c>
      <c r="G51" s="54">
        <f t="shared" si="10"/>
        <v>32773</v>
      </c>
      <c r="H51" s="54">
        <f t="shared" si="10"/>
        <v>21781</v>
      </c>
      <c r="I51" s="54">
        <f t="shared" si="10"/>
        <v>102168</v>
      </c>
      <c r="J51" s="54">
        <f t="shared" si="10"/>
        <v>156722</v>
      </c>
      <c r="K51" s="54">
        <f t="shared" si="10"/>
        <v>77517</v>
      </c>
      <c r="L51" s="54">
        <f t="shared" si="10"/>
        <v>50062</v>
      </c>
      <c r="M51" s="54">
        <f t="shared" si="10"/>
        <v>90615</v>
      </c>
      <c r="N51" s="54">
        <f t="shared" si="10"/>
        <v>218194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374916</v>
      </c>
      <c r="X51" s="54">
        <f t="shared" si="10"/>
        <v>264000</v>
      </c>
      <c r="Y51" s="54">
        <f t="shared" si="10"/>
        <v>110916</v>
      </c>
      <c r="Z51" s="184">
        <f>+IF(X51&lt;&gt;0,+(Y51/X51)*100,0)</f>
        <v>42.013636363636365</v>
      </c>
      <c r="AA51" s="130">
        <f>SUM(AA57:AA61)</f>
        <v>528000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506215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1089373</v>
      </c>
      <c r="D61" s="156"/>
      <c r="E61" s="60">
        <v>528000</v>
      </c>
      <c r="F61" s="60">
        <v>528000</v>
      </c>
      <c r="G61" s="60">
        <v>32773</v>
      </c>
      <c r="H61" s="60">
        <v>21781</v>
      </c>
      <c r="I61" s="60">
        <v>102168</v>
      </c>
      <c r="J61" s="60">
        <v>156722</v>
      </c>
      <c r="K61" s="60">
        <v>77517</v>
      </c>
      <c r="L61" s="60">
        <v>50062</v>
      </c>
      <c r="M61" s="60">
        <v>90615</v>
      </c>
      <c r="N61" s="60">
        <v>218194</v>
      </c>
      <c r="O61" s="60"/>
      <c r="P61" s="60"/>
      <c r="Q61" s="60"/>
      <c r="R61" s="60"/>
      <c r="S61" s="60"/>
      <c r="T61" s="60"/>
      <c r="U61" s="60"/>
      <c r="V61" s="60"/>
      <c r="W61" s="60">
        <v>374916</v>
      </c>
      <c r="X61" s="60">
        <v>264000</v>
      </c>
      <c r="Y61" s="60">
        <v>110916</v>
      </c>
      <c r="Z61" s="140">
        <v>42.01</v>
      </c>
      <c r="AA61" s="155">
        <v>528000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1167</v>
      </c>
      <c r="H66" s="275"/>
      <c r="I66" s="275">
        <v>175</v>
      </c>
      <c r="J66" s="275">
        <v>1342</v>
      </c>
      <c r="K66" s="275">
        <v>276</v>
      </c>
      <c r="L66" s="275">
        <v>121</v>
      </c>
      <c r="M66" s="275"/>
      <c r="N66" s="275">
        <v>397</v>
      </c>
      <c r="O66" s="275"/>
      <c r="P66" s="275"/>
      <c r="Q66" s="275"/>
      <c r="R66" s="275"/>
      <c r="S66" s="275"/>
      <c r="T66" s="275"/>
      <c r="U66" s="275"/>
      <c r="V66" s="275"/>
      <c r="W66" s="275">
        <v>1739</v>
      </c>
      <c r="X66" s="275"/>
      <c r="Y66" s="275">
        <v>1739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29026</v>
      </c>
      <c r="H67" s="60">
        <v>866</v>
      </c>
      <c r="I67" s="60">
        <v>496</v>
      </c>
      <c r="J67" s="60">
        <v>30388</v>
      </c>
      <c r="K67" s="60">
        <v>501</v>
      </c>
      <c r="L67" s="60">
        <v>49941</v>
      </c>
      <c r="M67" s="60">
        <v>44357</v>
      </c>
      <c r="N67" s="60">
        <v>94799</v>
      </c>
      <c r="O67" s="60"/>
      <c r="P67" s="60"/>
      <c r="Q67" s="60"/>
      <c r="R67" s="60"/>
      <c r="S67" s="60"/>
      <c r="T67" s="60"/>
      <c r="U67" s="60"/>
      <c r="V67" s="60"/>
      <c r="W67" s="60">
        <v>125187</v>
      </c>
      <c r="X67" s="60"/>
      <c r="Y67" s="60">
        <v>125187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528000</v>
      </c>
      <c r="F68" s="60"/>
      <c r="G68" s="60">
        <v>2580</v>
      </c>
      <c r="H68" s="60">
        <v>20915</v>
      </c>
      <c r="I68" s="60">
        <v>101497</v>
      </c>
      <c r="J68" s="60">
        <v>124992</v>
      </c>
      <c r="K68" s="60">
        <v>76740</v>
      </c>
      <c r="L68" s="60"/>
      <c r="M68" s="60">
        <v>46258</v>
      </c>
      <c r="N68" s="60">
        <v>122998</v>
      </c>
      <c r="O68" s="60"/>
      <c r="P68" s="60"/>
      <c r="Q68" s="60"/>
      <c r="R68" s="60"/>
      <c r="S68" s="60"/>
      <c r="T68" s="60"/>
      <c r="U68" s="60"/>
      <c r="V68" s="60"/>
      <c r="W68" s="60">
        <v>247990</v>
      </c>
      <c r="X68" s="60"/>
      <c r="Y68" s="60">
        <v>247990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528000</v>
      </c>
      <c r="F69" s="220">
        <f t="shared" si="12"/>
        <v>0</v>
      </c>
      <c r="G69" s="220">
        <f t="shared" si="12"/>
        <v>32773</v>
      </c>
      <c r="H69" s="220">
        <f t="shared" si="12"/>
        <v>21781</v>
      </c>
      <c r="I69" s="220">
        <f t="shared" si="12"/>
        <v>102168</v>
      </c>
      <c r="J69" s="220">
        <f t="shared" si="12"/>
        <v>156722</v>
      </c>
      <c r="K69" s="220">
        <f t="shared" si="12"/>
        <v>77517</v>
      </c>
      <c r="L69" s="220">
        <f t="shared" si="12"/>
        <v>50062</v>
      </c>
      <c r="M69" s="220">
        <f t="shared" si="12"/>
        <v>90615</v>
      </c>
      <c r="N69" s="220">
        <f t="shared" si="12"/>
        <v>218194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374916</v>
      </c>
      <c r="X69" s="220">
        <f t="shared" si="12"/>
        <v>0</v>
      </c>
      <c r="Y69" s="220">
        <f t="shared" si="12"/>
        <v>374916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482069</v>
      </c>
      <c r="D40" s="331">
        <f t="shared" si="9"/>
        <v>0</v>
      </c>
      <c r="E40" s="330">
        <f t="shared" si="9"/>
        <v>1745000</v>
      </c>
      <c r="F40" s="332">
        <f t="shared" si="9"/>
        <v>1745000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453840</v>
      </c>
      <c r="N40" s="332">
        <f t="shared" si="9"/>
        <v>453840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453840</v>
      </c>
      <c r="X40" s="330">
        <f t="shared" si="9"/>
        <v>872500</v>
      </c>
      <c r="Y40" s="332">
        <f t="shared" si="9"/>
        <v>-418660</v>
      </c>
      <c r="Z40" s="323">
        <f>+IF(X40&lt;&gt;0,+(Y40/X40)*100,0)</f>
        <v>-47.98395415472779</v>
      </c>
      <c r="AA40" s="337">
        <f>SUM(AA41:AA49)</f>
        <v>1745000</v>
      </c>
    </row>
    <row r="41" spans="1:27" ht="13.5">
      <c r="A41" s="348" t="s">
        <v>247</v>
      </c>
      <c r="B41" s="142"/>
      <c r="C41" s="349">
        <v>183770</v>
      </c>
      <c r="D41" s="350"/>
      <c r="E41" s="349">
        <v>1070000</v>
      </c>
      <c r="F41" s="351">
        <v>1070000</v>
      </c>
      <c r="G41" s="351"/>
      <c r="H41" s="349"/>
      <c r="I41" s="349"/>
      <c r="J41" s="351"/>
      <c r="K41" s="351"/>
      <c r="L41" s="349"/>
      <c r="M41" s="349">
        <v>453840</v>
      </c>
      <c r="N41" s="351">
        <v>453840</v>
      </c>
      <c r="O41" s="351"/>
      <c r="P41" s="349"/>
      <c r="Q41" s="349"/>
      <c r="R41" s="351"/>
      <c r="S41" s="351"/>
      <c r="T41" s="349"/>
      <c r="U41" s="349"/>
      <c r="V41" s="351"/>
      <c r="W41" s="351">
        <v>453840</v>
      </c>
      <c r="X41" s="349">
        <v>535000</v>
      </c>
      <c r="Y41" s="351">
        <v>-81160</v>
      </c>
      <c r="Z41" s="352">
        <v>-15.17</v>
      </c>
      <c r="AA41" s="353">
        <v>1070000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298299</v>
      </c>
      <c r="D44" s="355"/>
      <c r="E44" s="54">
        <v>675000</v>
      </c>
      <c r="F44" s="53">
        <v>675000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337500</v>
      </c>
      <c r="Y44" s="53">
        <v>-337500</v>
      </c>
      <c r="Z44" s="94">
        <v>-100</v>
      </c>
      <c r="AA44" s="95">
        <v>675000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482069</v>
      </c>
      <c r="D60" s="333">
        <f t="shared" si="14"/>
        <v>0</v>
      </c>
      <c r="E60" s="219">
        <f t="shared" si="14"/>
        <v>1745000</v>
      </c>
      <c r="F60" s="264">
        <f t="shared" si="14"/>
        <v>1745000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453840</v>
      </c>
      <c r="N60" s="264">
        <f t="shared" si="14"/>
        <v>453840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453840</v>
      </c>
      <c r="X60" s="219">
        <f t="shared" si="14"/>
        <v>872500</v>
      </c>
      <c r="Y60" s="264">
        <f t="shared" si="14"/>
        <v>-418660</v>
      </c>
      <c r="Z60" s="324">
        <f>+IF(X60&lt;&gt;0,+(Y60/X60)*100,0)</f>
        <v>-47.98395415472779</v>
      </c>
      <c r="AA60" s="232">
        <f>+AA57+AA54+AA51+AA40+AA37+AA34+AA22+AA5</f>
        <v>1745000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2015-02-02T10:47:23Z</dcterms:created>
  <dcterms:modified xsi:type="dcterms:W3CDTF">2015-02-02T10:48:49Z</dcterms:modified>
  <cp:category/>
  <cp:version/>
  <cp:contentType/>
  <cp:contentStatus/>
</cp:coreProperties>
</file>