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<sst xmlns="http://schemas.openxmlformats.org/spreadsheetml/2006/main" count="855" uniqueCount="302">
  <si>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Winelands DM(DC2)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</si>
  <si>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</si>
  <si>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</si>
  <si>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</si>
  <si>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</si>
  <si>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</si>
  <si>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</si>
  <si>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</si>
  <si>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</si>
  <si>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</si>
  <si>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</si>
  <si>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</si>
  <si>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</si>
  <si>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</si>
  <si>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</si>
  <si>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</si>
  <si>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</si>
  <si>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</si>
  <si>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</si>
  <si>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</si>
  <si>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</si>
  <si>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</si>
  <si>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</si>
  <si>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</si>
  <si>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</si>
  <si>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</si>
  <si>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</si>
  <si>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</si>
  <si>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</si>
  <si>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</si>
  <si>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</si>
  <si>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</si>
  <si>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</si>
  <si>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</si>
  <si>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</si>
  <si>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</si>
  <si>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</si>
  <si>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</si>
  <si>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</si>
  <si>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</si>
  <si>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</si>
  <si>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</si>
  <si>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</si>
  <si>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</si>
  <si>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</si>
  <si>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</si>
  <si>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</si>
  <si>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</si>
  <si>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</si>
  <si>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</si>
  <si>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</si>
  <si>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</si>
  <si>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</si>
  <si>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</si>
  <si>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</si>
  <si>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</si>
  <si>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</si>
  <si>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</si>
  <si>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</si>
  <si>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</si>
  <si>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</si>
  <si>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</si>
  <si>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</si>
  <si>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</si>
  <si>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</si>
  <si>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</si>
  <si>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</si>
  <si>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</si>
  <si>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</si>
  <si>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</si>
  <si>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Winelands DM(DC2)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</si>
  <si>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</si>
  <si>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</si>
  <si>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</si>
  <si>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</si>
  <si>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</si>
  <si>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</si>
  <si>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</si>
  <si>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</si>
  <si>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</si>
  <si>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</si>
  <si>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</si>
  <si>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</si>
  <si>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</si>
  <si>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</si>
  <si>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</si>
  <si>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</si>
  <si>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</si>
  <si>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</si>
  <si>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</si>
  <si>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</si>
  <si>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</si>
  <si>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</si>
  <si>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</si>
  <si>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</si>
  <si>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</si>
  <si>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</si>
  <si>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</si>
  <si>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</si>
  <si>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</si>
  <si>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Winelands DM(DC2)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</si>
  <si>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</si>
  <si>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</si>
  <si>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</si>
  <si>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</si>
  <si>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</si>
  <si>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</si>
  <si>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</si>
  <si>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</si>
  <si>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</si>
  <si>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</si>
  <si>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</si>
  <si>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</si>
  <si>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</si>
  <si>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</si>
  <si>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</si>
  <si>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</si>
  <si>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</si>
  <si>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</si>
  <si>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</si>
  <si>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</si>
  <si>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</si>
  <si>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</si>
  <si>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</si>
  <si>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</si>
  <si>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</si>
  <si>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</si>
  <si>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</si>
  <si>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</si>
  <si>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Winelands DM(DC2)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</si>
  <si>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</si>
  <si>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</si>
  <si>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</si>
  <si>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</si>
  <si>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</si>
  <si>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</si>
  <si>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</si>
  <si>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</si>
  <si>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</si>
  <si>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</si>
  <si>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Winelands DM(DC2)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</si>
  <si>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</si>
  <si>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</si>
  <si>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</si>
  <si>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</si>
  <si>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</si>
  <si>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</si>
  <si>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</si>
  <si>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</si>
  <si>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</si>
  <si>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</si>
  <si>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</si>
  <si>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</si>
  <si>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</si>
  <si>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</si>
  <si>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</si>
  <si>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</si>
  <si>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</si>
  <si>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</si>
  <si>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</si>
  <si>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</si>
  <si>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</si>
  <si>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</si>
  <si>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</si>
  <si>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</si>
  <si>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</si>
  <si>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</si>
  <si>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</si>
  <si>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</si>
  <si>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</si>
  <si>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</si>
  <si>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</si>
  <si>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</si>
  <si>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</si>
  <si>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Winelands DM(DC2)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</si>
  <si>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</si>
  <si>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</si>
  <si>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</si>
  <si>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</si>
  <si>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</si>
  <si>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</si>
  <si>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</si>
  <si>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</si>
  <si>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</si>
  <si>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</si>
  <si>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</si>
  <si>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</si>
  <si>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</si>
  <si>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</si>
  <si>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</si>
  <si>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</si>
  <si>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</si>
  <si>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</si>
  <si>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</si>
  <si>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</si>
  <si>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</si>
  <si>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</si>
  <si>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</si>
  <si>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</si>
  <si>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</si>
  <si>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</si>
  <si>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Winelands DM(DC2)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</si>
  <si>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</si>
  <si>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</si>
  <si>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</si>
  <si>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</si>
  <si>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</si>
  <si>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</si>
  <si>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</si>
  <si>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</si>
  <si>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</si>
  <si>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</si>
  <si>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</si>
  <si>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</si>
  <si>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</si>
  <si>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</si>
  <si>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</si>
  <si>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</si>
  <si>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</si>
  <si>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</si>
  <si>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</si>
  <si>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</si>
  <si>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</si>
  <si>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</si>
  <si>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</si>
  <si>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</si>
  <si>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Winelands DM(DC2)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</si>
  <si>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</si>
  <si>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</si>
  <si>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</si>
  <si>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</si>
  <si>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</si>
  <si>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</si>
  <si>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</si>
  <si>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</si>
  <si>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</si>
  <si>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</si>
  <si>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</si>
  <si>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</si>
  <si>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</si>
  <si>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</si>
  <si>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</si>
  <si>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</si>
  <si>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</si>
  <si>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</si>
  <si>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</si>
  <si>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</si>
  <si>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</si>
  <si>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</si>
  <si>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</si>
  <si>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</si>
  <si>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</si>
  <si>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</si>
  <si>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</si>
  <si>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</si>
  <si>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</si>
  <si>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</si>
  <si>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</si>
  <si>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</si>
  <si>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</si>
  <si>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</si>
  <si>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</si>
  <si>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Winelands DM(DC2)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</si>
  <si>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</si>
  <si>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</si>
  <si>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Western Cape: Cape Winelands DM(DC2)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</si>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</sst>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141794</v>
      </c>
      <c r="C6" s="19">
        <v>0</v>
      </c>
      <c r="D6" s="59">
        <v>169740</v>
      </c>
      <c r="E6" s="60">
        <v>169740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43029</v>
      </c>
      <c r="X6" s="60">
        <v>-43029</v>
      </c>
      <c r="Y6" s="61">
        <v>-100</v>
      </c>
      <c r="Z6" s="62">
        <v>169740</v>
      </c>
    </row>
    <row r="7" spans="1:26" ht="13.5">
      <c r="A7" s="58" t="s">
        <v>33</v>
      </c>
      <c r="B7" s="19">
        <v>27781901</v>
      </c>
      <c r="C7" s="19">
        <v>0</v>
      </c>
      <c r="D7" s="59">
        <v>27500000</v>
      </c>
      <c r="E7" s="60">
        <v>27500000</v>
      </c>
      <c r="F7" s="60">
        <v>240792</v>
      </c>
      <c r="G7" s="60">
        <v>863106</v>
      </c>
      <c r="H7" s="60">
        <v>1310904</v>
      </c>
      <c r="I7" s="60">
        <v>2414802</v>
      </c>
      <c r="J7" s="60">
        <v>772449</v>
      </c>
      <c r="K7" s="60">
        <v>2649386</v>
      </c>
      <c r="L7" s="60">
        <v>1682117</v>
      </c>
      <c r="M7" s="60">
        <v>5103952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7518754</v>
      </c>
      <c r="W7" s="60">
        <v>7498150</v>
      </c>
      <c r="X7" s="60">
        <v>20604</v>
      </c>
      <c r="Y7" s="61">
        <v>0.27</v>
      </c>
      <c r="Z7" s="62">
        <v>27500000</v>
      </c>
    </row>
    <row r="8" spans="1:26" ht="13.5">
      <c r="A8" s="58" t="s">
        <v>34</v>
      </c>
      <c r="B8" s="19">
        <v>218856712</v>
      </c>
      <c r="C8" s="19">
        <v>0</v>
      </c>
      <c r="D8" s="59">
        <v>227105040</v>
      </c>
      <c r="E8" s="60">
        <v>227833987</v>
      </c>
      <c r="F8" s="60">
        <v>85857175</v>
      </c>
      <c r="G8" s="60">
        <v>349825</v>
      </c>
      <c r="H8" s="60">
        <v>33088</v>
      </c>
      <c r="I8" s="60">
        <v>86240088</v>
      </c>
      <c r="J8" s="60">
        <v>930368</v>
      </c>
      <c r="K8" s="60">
        <v>71636570</v>
      </c>
      <c r="L8" s="60">
        <v>28088</v>
      </c>
      <c r="M8" s="60">
        <v>72595026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158835114</v>
      </c>
      <c r="W8" s="60">
        <v>170478784</v>
      </c>
      <c r="X8" s="60">
        <v>-11643670</v>
      </c>
      <c r="Y8" s="61">
        <v>-6.83</v>
      </c>
      <c r="Z8" s="62">
        <v>227833987</v>
      </c>
    </row>
    <row r="9" spans="1:26" ht="13.5">
      <c r="A9" s="58" t="s">
        <v>35</v>
      </c>
      <c r="B9" s="19">
        <v>87331460</v>
      </c>
      <c r="C9" s="19">
        <v>0</v>
      </c>
      <c r="D9" s="59">
        <v>103334354</v>
      </c>
      <c r="E9" s="60">
        <v>103014354</v>
      </c>
      <c r="F9" s="60">
        <v>14440625</v>
      </c>
      <c r="G9" s="60">
        <v>1060774</v>
      </c>
      <c r="H9" s="60">
        <v>202154</v>
      </c>
      <c r="I9" s="60">
        <v>15703553</v>
      </c>
      <c r="J9" s="60">
        <v>16878136</v>
      </c>
      <c r="K9" s="60">
        <v>532238</v>
      </c>
      <c r="L9" s="60">
        <v>24465961</v>
      </c>
      <c r="M9" s="60">
        <v>41876335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57579888</v>
      </c>
      <c r="W9" s="60">
        <v>35922056</v>
      </c>
      <c r="X9" s="60">
        <v>21657832</v>
      </c>
      <c r="Y9" s="61">
        <v>60.29</v>
      </c>
      <c r="Z9" s="62">
        <v>103014354</v>
      </c>
    </row>
    <row r="10" spans="1:26" ht="25.5">
      <c r="A10" s="63" t="s">
        <v>277</v>
      </c>
      <c r="B10" s="64">
        <f>SUM(B5:B9)</f>
        <v>334111867</v>
      </c>
      <c r="C10" s="64">
        <f>SUM(C5:C9)</f>
        <v>0</v>
      </c>
      <c r="D10" s="65">
        <f aca="true" t="shared" si="0" ref="D10:Z10">SUM(D5:D9)</f>
        <v>358109134</v>
      </c>
      <c r="E10" s="66">
        <f t="shared" si="0"/>
        <v>358518081</v>
      </c>
      <c r="F10" s="66">
        <f t="shared" si="0"/>
        <v>100538592</v>
      </c>
      <c r="G10" s="66">
        <f t="shared" si="0"/>
        <v>2273705</v>
      </c>
      <c r="H10" s="66">
        <f t="shared" si="0"/>
        <v>1546146</v>
      </c>
      <c r="I10" s="66">
        <f t="shared" si="0"/>
        <v>104358443</v>
      </c>
      <c r="J10" s="66">
        <f t="shared" si="0"/>
        <v>18580953</v>
      </c>
      <c r="K10" s="66">
        <f t="shared" si="0"/>
        <v>74818194</v>
      </c>
      <c r="L10" s="66">
        <f t="shared" si="0"/>
        <v>26176166</v>
      </c>
      <c r="M10" s="66">
        <f t="shared" si="0"/>
        <v>119575313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223933756</v>
      </c>
      <c r="W10" s="66">
        <f t="shared" si="0"/>
        <v>213942019</v>
      </c>
      <c r="X10" s="66">
        <f t="shared" si="0"/>
        <v>9991737</v>
      </c>
      <c r="Y10" s="67">
        <f>+IF(W10&lt;&gt;0,(X10/W10)*100,0)</f>
        <v>4.670301349264166</v>
      </c>
      <c r="Z10" s="68">
        <f t="shared" si="0"/>
        <v>358518081</v>
      </c>
    </row>
    <row r="11" spans="1:26" ht="13.5">
      <c r="A11" s="58" t="s">
        <v>37</v>
      </c>
      <c r="B11" s="19">
        <v>135930967</v>
      </c>
      <c r="C11" s="19">
        <v>0</v>
      </c>
      <c r="D11" s="59">
        <v>172092143</v>
      </c>
      <c r="E11" s="60">
        <v>171976623</v>
      </c>
      <c r="F11" s="60">
        <v>10144319</v>
      </c>
      <c r="G11" s="60">
        <v>10746564</v>
      </c>
      <c r="H11" s="60">
        <v>10682456</v>
      </c>
      <c r="I11" s="60">
        <v>31573339</v>
      </c>
      <c r="J11" s="60">
        <v>10295048</v>
      </c>
      <c r="K11" s="60">
        <v>15756188</v>
      </c>
      <c r="L11" s="60">
        <v>10892915</v>
      </c>
      <c r="M11" s="60">
        <v>36944151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68517490</v>
      </c>
      <c r="W11" s="60">
        <v>78167642</v>
      </c>
      <c r="X11" s="60">
        <v>-9650152</v>
      </c>
      <c r="Y11" s="61">
        <v>-12.35</v>
      </c>
      <c r="Z11" s="62">
        <v>171976623</v>
      </c>
    </row>
    <row r="12" spans="1:26" ht="13.5">
      <c r="A12" s="58" t="s">
        <v>38</v>
      </c>
      <c r="B12" s="19">
        <v>9650795</v>
      </c>
      <c r="C12" s="19">
        <v>0</v>
      </c>
      <c r="D12" s="59">
        <v>12691330</v>
      </c>
      <c r="E12" s="60">
        <v>12691330</v>
      </c>
      <c r="F12" s="60">
        <v>743381</v>
      </c>
      <c r="G12" s="60">
        <v>875358</v>
      </c>
      <c r="H12" s="60">
        <v>808570</v>
      </c>
      <c r="I12" s="60">
        <v>2427309</v>
      </c>
      <c r="J12" s="60">
        <v>808570</v>
      </c>
      <c r="K12" s="60">
        <v>808570</v>
      </c>
      <c r="L12" s="60">
        <v>808570</v>
      </c>
      <c r="M12" s="60">
        <v>2425710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4853019</v>
      </c>
      <c r="W12" s="60">
        <v>6333629</v>
      </c>
      <c r="X12" s="60">
        <v>-1480610</v>
      </c>
      <c r="Y12" s="61">
        <v>-23.38</v>
      </c>
      <c r="Z12" s="62">
        <v>12691330</v>
      </c>
    </row>
    <row r="13" spans="1:26" ht="13.5">
      <c r="A13" s="58" t="s">
        <v>278</v>
      </c>
      <c r="B13" s="19">
        <v>5884429</v>
      </c>
      <c r="C13" s="19">
        <v>0</v>
      </c>
      <c r="D13" s="59">
        <v>9080484</v>
      </c>
      <c r="E13" s="60">
        <v>9080484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4734</v>
      </c>
      <c r="X13" s="60">
        <v>-4734</v>
      </c>
      <c r="Y13" s="61">
        <v>-100</v>
      </c>
      <c r="Z13" s="62">
        <v>9080484</v>
      </c>
    </row>
    <row r="14" spans="1:26" ht="13.5">
      <c r="A14" s="58" t="s">
        <v>40</v>
      </c>
      <c r="B14" s="19">
        <v>342573</v>
      </c>
      <c r="C14" s="19">
        <v>0</v>
      </c>
      <c r="D14" s="59">
        <v>29137</v>
      </c>
      <c r="E14" s="60">
        <v>29137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258</v>
      </c>
      <c r="X14" s="60">
        <v>-258</v>
      </c>
      <c r="Y14" s="61">
        <v>-100</v>
      </c>
      <c r="Z14" s="62">
        <v>29137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155284718</v>
      </c>
      <c r="C17" s="19">
        <v>0</v>
      </c>
      <c r="D17" s="59">
        <v>172860316</v>
      </c>
      <c r="E17" s="60">
        <v>173265863</v>
      </c>
      <c r="F17" s="60">
        <v>4732458</v>
      </c>
      <c r="G17" s="60">
        <v>6813620</v>
      </c>
      <c r="H17" s="60">
        <v>10187037</v>
      </c>
      <c r="I17" s="60">
        <v>21733115</v>
      </c>
      <c r="J17" s="60">
        <v>12325701</v>
      </c>
      <c r="K17" s="60">
        <v>15557175</v>
      </c>
      <c r="L17" s="60">
        <v>14359413</v>
      </c>
      <c r="M17" s="60">
        <v>42242289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63975404</v>
      </c>
      <c r="W17" s="60">
        <v>72079867</v>
      </c>
      <c r="X17" s="60">
        <v>-8104463</v>
      </c>
      <c r="Y17" s="61">
        <v>-11.24</v>
      </c>
      <c r="Z17" s="62">
        <v>173265863</v>
      </c>
    </row>
    <row r="18" spans="1:26" ht="13.5">
      <c r="A18" s="70" t="s">
        <v>44</v>
      </c>
      <c r="B18" s="71">
        <f>SUM(B11:B17)</f>
        <v>307093482</v>
      </c>
      <c r="C18" s="71">
        <f>SUM(C11:C17)</f>
        <v>0</v>
      </c>
      <c r="D18" s="72">
        <f aca="true" t="shared" si="1" ref="D18:Z18">SUM(D11:D17)</f>
        <v>366753410</v>
      </c>
      <c r="E18" s="73">
        <f t="shared" si="1"/>
        <v>367043437</v>
      </c>
      <c r="F18" s="73">
        <f t="shared" si="1"/>
        <v>15620158</v>
      </c>
      <c r="G18" s="73">
        <f t="shared" si="1"/>
        <v>18435542</v>
      </c>
      <c r="H18" s="73">
        <f t="shared" si="1"/>
        <v>21678063</v>
      </c>
      <c r="I18" s="73">
        <f t="shared" si="1"/>
        <v>55733763</v>
      </c>
      <c r="J18" s="73">
        <f t="shared" si="1"/>
        <v>23429319</v>
      </c>
      <c r="K18" s="73">
        <f t="shared" si="1"/>
        <v>32121933</v>
      </c>
      <c r="L18" s="73">
        <f t="shared" si="1"/>
        <v>26060898</v>
      </c>
      <c r="M18" s="73">
        <f t="shared" si="1"/>
        <v>81612150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137345913</v>
      </c>
      <c r="W18" s="73">
        <f t="shared" si="1"/>
        <v>156586130</v>
      </c>
      <c r="X18" s="73">
        <f t="shared" si="1"/>
        <v>-19240217</v>
      </c>
      <c r="Y18" s="67">
        <f>+IF(W18&lt;&gt;0,(X18/W18)*100,0)</f>
        <v>-12.287306034065724</v>
      </c>
      <c r="Z18" s="74">
        <f t="shared" si="1"/>
        <v>367043437</v>
      </c>
    </row>
    <row r="19" spans="1:26" ht="13.5">
      <c r="A19" s="70" t="s">
        <v>45</v>
      </c>
      <c r="B19" s="75">
        <f>+B10-B18</f>
        <v>27018385</v>
      </c>
      <c r="C19" s="75">
        <f>+C10-C18</f>
        <v>0</v>
      </c>
      <c r="D19" s="76">
        <f aca="true" t="shared" si="2" ref="D19:Z19">+D10-D18</f>
        <v>-8644276</v>
      </c>
      <c r="E19" s="77">
        <f t="shared" si="2"/>
        <v>-8525356</v>
      </c>
      <c r="F19" s="77">
        <f t="shared" si="2"/>
        <v>84918434</v>
      </c>
      <c r="G19" s="77">
        <f t="shared" si="2"/>
        <v>-16161837</v>
      </c>
      <c r="H19" s="77">
        <f t="shared" si="2"/>
        <v>-20131917</v>
      </c>
      <c r="I19" s="77">
        <f t="shared" si="2"/>
        <v>48624680</v>
      </c>
      <c r="J19" s="77">
        <f t="shared" si="2"/>
        <v>-4848366</v>
      </c>
      <c r="K19" s="77">
        <f t="shared" si="2"/>
        <v>42696261</v>
      </c>
      <c r="L19" s="77">
        <f t="shared" si="2"/>
        <v>115268</v>
      </c>
      <c r="M19" s="77">
        <f t="shared" si="2"/>
        <v>37963163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86587843</v>
      </c>
      <c r="W19" s="77">
        <f>IF(E10=E18,0,W10-W18)</f>
        <v>57355889</v>
      </c>
      <c r="X19" s="77">
        <f t="shared" si="2"/>
        <v>29231954</v>
      </c>
      <c r="Y19" s="78">
        <f>+IF(W19&lt;&gt;0,(X19/W19)*100,0)</f>
        <v>50.96591563596896</v>
      </c>
      <c r="Z19" s="79">
        <f t="shared" si="2"/>
        <v>-8525356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27018385</v>
      </c>
      <c r="C22" s="86">
        <f>SUM(C19:C21)</f>
        <v>0</v>
      </c>
      <c r="D22" s="87">
        <f aca="true" t="shared" si="3" ref="D22:Z22">SUM(D19:D21)</f>
        <v>-8644276</v>
      </c>
      <c r="E22" s="88">
        <f t="shared" si="3"/>
        <v>-8525356</v>
      </c>
      <c r="F22" s="88">
        <f t="shared" si="3"/>
        <v>84918434</v>
      </c>
      <c r="G22" s="88">
        <f t="shared" si="3"/>
        <v>-16161837</v>
      </c>
      <c r="H22" s="88">
        <f t="shared" si="3"/>
        <v>-20131917</v>
      </c>
      <c r="I22" s="88">
        <f t="shared" si="3"/>
        <v>48624680</v>
      </c>
      <c r="J22" s="88">
        <f t="shared" si="3"/>
        <v>-4848366</v>
      </c>
      <c r="K22" s="88">
        <f t="shared" si="3"/>
        <v>42696261</v>
      </c>
      <c r="L22" s="88">
        <f t="shared" si="3"/>
        <v>115268</v>
      </c>
      <c r="M22" s="88">
        <f t="shared" si="3"/>
        <v>37963163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86587843</v>
      </c>
      <c r="W22" s="88">
        <f t="shared" si="3"/>
        <v>57355889</v>
      </c>
      <c r="X22" s="88">
        <f t="shared" si="3"/>
        <v>29231954</v>
      </c>
      <c r="Y22" s="89">
        <f>+IF(W22&lt;&gt;0,(X22/W22)*100,0)</f>
        <v>50.96591563596896</v>
      </c>
      <c r="Z22" s="90">
        <f t="shared" si="3"/>
        <v>-8525356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27018385</v>
      </c>
      <c r="C24" s="75">
        <f>SUM(C22:C23)</f>
        <v>0</v>
      </c>
      <c r="D24" s="76">
        <f aca="true" t="shared" si="4" ref="D24:Z24">SUM(D22:D23)</f>
        <v>-8644276</v>
      </c>
      <c r="E24" s="77">
        <f t="shared" si="4"/>
        <v>-8525356</v>
      </c>
      <c r="F24" s="77">
        <f t="shared" si="4"/>
        <v>84918434</v>
      </c>
      <c r="G24" s="77">
        <f t="shared" si="4"/>
        <v>-16161837</v>
      </c>
      <c r="H24" s="77">
        <f t="shared" si="4"/>
        <v>-20131917</v>
      </c>
      <c r="I24" s="77">
        <f t="shared" si="4"/>
        <v>48624680</v>
      </c>
      <c r="J24" s="77">
        <f t="shared" si="4"/>
        <v>-4848366</v>
      </c>
      <c r="K24" s="77">
        <f t="shared" si="4"/>
        <v>42696261</v>
      </c>
      <c r="L24" s="77">
        <f t="shared" si="4"/>
        <v>115268</v>
      </c>
      <c r="M24" s="77">
        <f t="shared" si="4"/>
        <v>37963163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86587843</v>
      </c>
      <c r="W24" s="77">
        <f t="shared" si="4"/>
        <v>57355889</v>
      </c>
      <c r="X24" s="77">
        <f t="shared" si="4"/>
        <v>29231954</v>
      </c>
      <c r="Y24" s="78">
        <f>+IF(W24&lt;&gt;0,(X24/W24)*100,0)</f>
        <v>50.96591563596896</v>
      </c>
      <c r="Z24" s="79">
        <f t="shared" si="4"/>
        <v>-8525356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5515037</v>
      </c>
      <c r="C27" s="22">
        <v>0</v>
      </c>
      <c r="D27" s="99">
        <v>12466900</v>
      </c>
      <c r="E27" s="100">
        <v>12478615</v>
      </c>
      <c r="F27" s="100">
        <v>16719</v>
      </c>
      <c r="G27" s="100">
        <v>114383</v>
      </c>
      <c r="H27" s="100">
        <v>35374</v>
      </c>
      <c r="I27" s="100">
        <v>166476</v>
      </c>
      <c r="J27" s="100">
        <v>85730</v>
      </c>
      <c r="K27" s="100">
        <v>86948</v>
      </c>
      <c r="L27" s="100">
        <v>227567</v>
      </c>
      <c r="M27" s="100">
        <v>400245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566721</v>
      </c>
      <c r="W27" s="100">
        <v>6239308</v>
      </c>
      <c r="X27" s="100">
        <v>-5672587</v>
      </c>
      <c r="Y27" s="101">
        <v>-90.92</v>
      </c>
      <c r="Z27" s="102">
        <v>12478615</v>
      </c>
    </row>
    <row r="28" spans="1:26" ht="13.5">
      <c r="A28" s="103" t="s">
        <v>46</v>
      </c>
      <c r="B28" s="19">
        <v>1341274</v>
      </c>
      <c r="C28" s="19">
        <v>0</v>
      </c>
      <c r="D28" s="59">
        <v>815900</v>
      </c>
      <c r="E28" s="60">
        <v>815900</v>
      </c>
      <c r="F28" s="60">
        <v>0</v>
      </c>
      <c r="G28" s="60">
        <v>86490</v>
      </c>
      <c r="H28" s="60">
        <v>2109</v>
      </c>
      <c r="I28" s="60">
        <v>88599</v>
      </c>
      <c r="J28" s="60">
        <v>20725</v>
      </c>
      <c r="K28" s="60">
        <v>9788</v>
      </c>
      <c r="L28" s="60">
        <v>25993</v>
      </c>
      <c r="M28" s="60">
        <v>56506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145105</v>
      </c>
      <c r="W28" s="60">
        <v>407950</v>
      </c>
      <c r="X28" s="60">
        <v>-262845</v>
      </c>
      <c r="Y28" s="61">
        <v>-64.43</v>
      </c>
      <c r="Z28" s="62">
        <v>815900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4173762</v>
      </c>
      <c r="C31" s="19">
        <v>0</v>
      </c>
      <c r="D31" s="59">
        <v>11651000</v>
      </c>
      <c r="E31" s="60">
        <v>11662715</v>
      </c>
      <c r="F31" s="60">
        <v>16719</v>
      </c>
      <c r="G31" s="60">
        <v>27893</v>
      </c>
      <c r="H31" s="60">
        <v>33265</v>
      </c>
      <c r="I31" s="60">
        <v>77877</v>
      </c>
      <c r="J31" s="60">
        <v>65005</v>
      </c>
      <c r="K31" s="60">
        <v>77160</v>
      </c>
      <c r="L31" s="60">
        <v>201574</v>
      </c>
      <c r="M31" s="60">
        <v>343739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421616</v>
      </c>
      <c r="W31" s="60">
        <v>5831358</v>
      </c>
      <c r="X31" s="60">
        <v>-5409742</v>
      </c>
      <c r="Y31" s="61">
        <v>-92.77</v>
      </c>
      <c r="Z31" s="62">
        <v>11662715</v>
      </c>
    </row>
    <row r="32" spans="1:26" ht="13.5">
      <c r="A32" s="70" t="s">
        <v>54</v>
      </c>
      <c r="B32" s="22">
        <f>SUM(B28:B31)</f>
        <v>5515036</v>
      </c>
      <c r="C32" s="22">
        <f>SUM(C28:C31)</f>
        <v>0</v>
      </c>
      <c r="D32" s="99">
        <f aca="true" t="shared" si="5" ref="D32:Z32">SUM(D28:D31)</f>
        <v>12466900</v>
      </c>
      <c r="E32" s="100">
        <f t="shared" si="5"/>
        <v>12478615</v>
      </c>
      <c r="F32" s="100">
        <f t="shared" si="5"/>
        <v>16719</v>
      </c>
      <c r="G32" s="100">
        <f t="shared" si="5"/>
        <v>114383</v>
      </c>
      <c r="H32" s="100">
        <f t="shared" si="5"/>
        <v>35374</v>
      </c>
      <c r="I32" s="100">
        <f t="shared" si="5"/>
        <v>166476</v>
      </c>
      <c r="J32" s="100">
        <f t="shared" si="5"/>
        <v>85730</v>
      </c>
      <c r="K32" s="100">
        <f t="shared" si="5"/>
        <v>86948</v>
      </c>
      <c r="L32" s="100">
        <f t="shared" si="5"/>
        <v>227567</v>
      </c>
      <c r="M32" s="100">
        <f t="shared" si="5"/>
        <v>400245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566721</v>
      </c>
      <c r="W32" s="100">
        <f t="shared" si="5"/>
        <v>6239308</v>
      </c>
      <c r="X32" s="100">
        <f t="shared" si="5"/>
        <v>-5672587</v>
      </c>
      <c r="Y32" s="101">
        <f>+IF(W32&lt;&gt;0,(X32/W32)*100,0)</f>
        <v>-90.91692540262478</v>
      </c>
      <c r="Z32" s="102">
        <f t="shared" si="5"/>
        <v>12478615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473007629</v>
      </c>
      <c r="C35" s="19">
        <v>0</v>
      </c>
      <c r="D35" s="59">
        <v>340105847</v>
      </c>
      <c r="E35" s="60">
        <v>396300000</v>
      </c>
      <c r="F35" s="60">
        <v>533376773</v>
      </c>
      <c r="G35" s="60">
        <v>520798787</v>
      </c>
      <c r="H35" s="60">
        <v>502211542</v>
      </c>
      <c r="I35" s="60">
        <v>502211542</v>
      </c>
      <c r="J35" s="60">
        <v>559087314</v>
      </c>
      <c r="K35" s="60">
        <v>573906265</v>
      </c>
      <c r="L35" s="60">
        <v>538226344</v>
      </c>
      <c r="M35" s="60">
        <v>538226344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538226344</v>
      </c>
      <c r="W35" s="60">
        <v>198150000</v>
      </c>
      <c r="X35" s="60">
        <v>340076344</v>
      </c>
      <c r="Y35" s="61">
        <v>171.63</v>
      </c>
      <c r="Z35" s="62">
        <v>396300000</v>
      </c>
    </row>
    <row r="36" spans="1:26" ht="13.5">
      <c r="A36" s="58" t="s">
        <v>57</v>
      </c>
      <c r="B36" s="19">
        <v>201640253</v>
      </c>
      <c r="C36" s="19">
        <v>0</v>
      </c>
      <c r="D36" s="59">
        <v>229419344</v>
      </c>
      <c r="E36" s="60">
        <v>227955491</v>
      </c>
      <c r="F36" s="60">
        <v>201419761</v>
      </c>
      <c r="G36" s="60">
        <v>201640253</v>
      </c>
      <c r="H36" s="60">
        <v>201724007</v>
      </c>
      <c r="I36" s="60">
        <v>201724007</v>
      </c>
      <c r="J36" s="60">
        <v>201809737</v>
      </c>
      <c r="K36" s="60">
        <v>201896685</v>
      </c>
      <c r="L36" s="60">
        <v>202124254</v>
      </c>
      <c r="M36" s="60">
        <v>202124254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202124254</v>
      </c>
      <c r="W36" s="60">
        <v>113977746</v>
      </c>
      <c r="X36" s="60">
        <v>88146508</v>
      </c>
      <c r="Y36" s="61">
        <v>77.34</v>
      </c>
      <c r="Z36" s="62">
        <v>227955491</v>
      </c>
    </row>
    <row r="37" spans="1:26" ht="13.5">
      <c r="A37" s="58" t="s">
        <v>58</v>
      </c>
      <c r="B37" s="19">
        <v>39629272</v>
      </c>
      <c r="C37" s="19">
        <v>0</v>
      </c>
      <c r="D37" s="59">
        <v>36000000</v>
      </c>
      <c r="E37" s="60">
        <v>33000000</v>
      </c>
      <c r="F37" s="60">
        <v>26743589</v>
      </c>
      <c r="G37" s="60">
        <v>24798258</v>
      </c>
      <c r="H37" s="60">
        <v>27704076</v>
      </c>
      <c r="I37" s="60">
        <v>27704076</v>
      </c>
      <c r="J37" s="60">
        <v>49118066</v>
      </c>
      <c r="K37" s="60">
        <v>61328393</v>
      </c>
      <c r="L37" s="60">
        <v>21053303</v>
      </c>
      <c r="M37" s="60">
        <v>21053303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21053303</v>
      </c>
      <c r="W37" s="60">
        <v>16500000</v>
      </c>
      <c r="X37" s="60">
        <v>4553303</v>
      </c>
      <c r="Y37" s="61">
        <v>27.6</v>
      </c>
      <c r="Z37" s="62">
        <v>33000000</v>
      </c>
    </row>
    <row r="38" spans="1:26" ht="13.5">
      <c r="A38" s="58" t="s">
        <v>59</v>
      </c>
      <c r="B38" s="19">
        <v>144418356</v>
      </c>
      <c r="C38" s="19">
        <v>0</v>
      </c>
      <c r="D38" s="59">
        <v>135150000</v>
      </c>
      <c r="E38" s="60">
        <v>130150000</v>
      </c>
      <c r="F38" s="60">
        <v>144261408</v>
      </c>
      <c r="G38" s="60">
        <v>150158989</v>
      </c>
      <c r="H38" s="60">
        <v>149937329</v>
      </c>
      <c r="I38" s="60">
        <v>149937329</v>
      </c>
      <c r="J38" s="60">
        <v>149482942</v>
      </c>
      <c r="K38" s="60">
        <v>149051996</v>
      </c>
      <c r="L38" s="60">
        <v>148620503</v>
      </c>
      <c r="M38" s="60">
        <v>148620503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148620503</v>
      </c>
      <c r="W38" s="60">
        <v>65075000</v>
      </c>
      <c r="X38" s="60">
        <v>83545503</v>
      </c>
      <c r="Y38" s="61">
        <v>128.38</v>
      </c>
      <c r="Z38" s="62">
        <v>130150000</v>
      </c>
    </row>
    <row r="39" spans="1:26" ht="13.5">
      <c r="A39" s="58" t="s">
        <v>60</v>
      </c>
      <c r="B39" s="19">
        <v>490600254</v>
      </c>
      <c r="C39" s="19">
        <v>0</v>
      </c>
      <c r="D39" s="59">
        <v>398375191</v>
      </c>
      <c r="E39" s="60">
        <v>461105491</v>
      </c>
      <c r="F39" s="60">
        <v>563791537</v>
      </c>
      <c r="G39" s="60">
        <v>547481793</v>
      </c>
      <c r="H39" s="60">
        <v>526294144</v>
      </c>
      <c r="I39" s="60">
        <v>526294144</v>
      </c>
      <c r="J39" s="60">
        <v>562296043</v>
      </c>
      <c r="K39" s="60">
        <v>565422561</v>
      </c>
      <c r="L39" s="60">
        <v>570676792</v>
      </c>
      <c r="M39" s="60">
        <v>570676792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570676792</v>
      </c>
      <c r="W39" s="60">
        <v>230552746</v>
      </c>
      <c r="X39" s="60">
        <v>340124046</v>
      </c>
      <c r="Y39" s="61">
        <v>147.53</v>
      </c>
      <c r="Z39" s="62">
        <v>461105491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33937468</v>
      </c>
      <c r="C42" s="19">
        <v>0</v>
      </c>
      <c r="D42" s="59">
        <v>14720825</v>
      </c>
      <c r="E42" s="60">
        <v>9219074</v>
      </c>
      <c r="F42" s="60">
        <v>89377924</v>
      </c>
      <c r="G42" s="60">
        <v>-15180072</v>
      </c>
      <c r="H42" s="60">
        <v>-20223938</v>
      </c>
      <c r="I42" s="60">
        <v>53973914</v>
      </c>
      <c r="J42" s="60">
        <v>-5076874</v>
      </c>
      <c r="K42" s="60">
        <v>41139797</v>
      </c>
      <c r="L42" s="60">
        <v>-1867248</v>
      </c>
      <c r="M42" s="60">
        <v>34195675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88169589</v>
      </c>
      <c r="W42" s="60">
        <v>52007324</v>
      </c>
      <c r="X42" s="60">
        <v>36162265</v>
      </c>
      <c r="Y42" s="61">
        <v>69.53</v>
      </c>
      <c r="Z42" s="62">
        <v>9219074</v>
      </c>
    </row>
    <row r="43" spans="1:26" ht="13.5">
      <c r="A43" s="58" t="s">
        <v>63</v>
      </c>
      <c r="B43" s="19">
        <v>-5574548</v>
      </c>
      <c r="C43" s="19">
        <v>0</v>
      </c>
      <c r="D43" s="59">
        <v>-12482747</v>
      </c>
      <c r="E43" s="60">
        <v>-12621427</v>
      </c>
      <c r="F43" s="60">
        <v>-16720</v>
      </c>
      <c r="G43" s="60">
        <v>-114386</v>
      </c>
      <c r="H43" s="60">
        <v>-35377</v>
      </c>
      <c r="I43" s="60">
        <v>-166483</v>
      </c>
      <c r="J43" s="60">
        <v>-85731</v>
      </c>
      <c r="K43" s="60">
        <v>-86947</v>
      </c>
      <c r="L43" s="60">
        <v>-227568</v>
      </c>
      <c r="M43" s="60">
        <v>-400246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-566729</v>
      </c>
      <c r="W43" s="60">
        <v>-6036927</v>
      </c>
      <c r="X43" s="60">
        <v>5470198</v>
      </c>
      <c r="Y43" s="61">
        <v>-90.61</v>
      </c>
      <c r="Z43" s="62">
        <v>-12621427</v>
      </c>
    </row>
    <row r="44" spans="1:26" ht="13.5">
      <c r="A44" s="58" t="s">
        <v>64</v>
      </c>
      <c r="B44" s="19">
        <v>-131435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457124055</v>
      </c>
      <c r="C45" s="22">
        <v>0</v>
      </c>
      <c r="D45" s="99">
        <v>419443256</v>
      </c>
      <c r="E45" s="100">
        <v>724811927</v>
      </c>
      <c r="F45" s="100">
        <v>546595499</v>
      </c>
      <c r="G45" s="100">
        <v>531301041</v>
      </c>
      <c r="H45" s="100">
        <v>511041726</v>
      </c>
      <c r="I45" s="100">
        <v>511041726</v>
      </c>
      <c r="J45" s="100">
        <v>505879121</v>
      </c>
      <c r="K45" s="100">
        <v>546931971</v>
      </c>
      <c r="L45" s="100">
        <v>544837155</v>
      </c>
      <c r="M45" s="100">
        <v>544837155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544837155</v>
      </c>
      <c r="W45" s="100">
        <v>774184677</v>
      </c>
      <c r="X45" s="100">
        <v>-229347522</v>
      </c>
      <c r="Y45" s="101">
        <v>-29.62</v>
      </c>
      <c r="Z45" s="102">
        <v>724811927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72838</v>
      </c>
      <c r="E49" s="54">
        <v>4776</v>
      </c>
      <c r="F49" s="54">
        <v>0</v>
      </c>
      <c r="G49" s="54">
        <v>0</v>
      </c>
      <c r="H49" s="54">
        <v>0</v>
      </c>
      <c r="I49" s="54">
        <v>6403</v>
      </c>
      <c r="J49" s="54">
        <v>0</v>
      </c>
      <c r="K49" s="54">
        <v>0</v>
      </c>
      <c r="L49" s="54">
        <v>0</v>
      </c>
      <c r="M49" s="54">
        <v>11732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822136</v>
      </c>
      <c r="Y49" s="54">
        <v>917885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221629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221629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141794</v>
      </c>
      <c r="C67" s="24"/>
      <c r="D67" s="25">
        <v>169740</v>
      </c>
      <c r="E67" s="26">
        <v>169740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43029</v>
      </c>
      <c r="X67" s="26"/>
      <c r="Y67" s="25"/>
      <c r="Z67" s="27">
        <v>169740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141794</v>
      </c>
      <c r="C69" s="19"/>
      <c r="D69" s="20">
        <v>169740</v>
      </c>
      <c r="E69" s="21">
        <v>169740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43029</v>
      </c>
      <c r="X69" s="21"/>
      <c r="Y69" s="20"/>
      <c r="Z69" s="23">
        <v>169740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141794</v>
      </c>
      <c r="C74" s="19"/>
      <c r="D74" s="20">
        <v>169740</v>
      </c>
      <c r="E74" s="21">
        <v>169740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43029</v>
      </c>
      <c r="X74" s="21"/>
      <c r="Y74" s="20"/>
      <c r="Z74" s="23">
        <v>169740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141794</v>
      </c>
      <c r="C76" s="32"/>
      <c r="D76" s="33"/>
      <c r="E76" s="34"/>
      <c r="F76" s="34"/>
      <c r="G76" s="34"/>
      <c r="H76" s="34"/>
      <c r="I76" s="34"/>
      <c r="J76" s="34"/>
      <c r="K76" s="34">
        <v>108363</v>
      </c>
      <c r="L76" s="34"/>
      <c r="M76" s="34">
        <v>108363</v>
      </c>
      <c r="N76" s="34"/>
      <c r="O76" s="34"/>
      <c r="P76" s="34"/>
      <c r="Q76" s="34"/>
      <c r="R76" s="34"/>
      <c r="S76" s="34"/>
      <c r="T76" s="34"/>
      <c r="U76" s="34"/>
      <c r="V76" s="34">
        <v>108363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141794</v>
      </c>
      <c r="C78" s="19"/>
      <c r="D78" s="20"/>
      <c r="E78" s="21"/>
      <c r="F78" s="21"/>
      <c r="G78" s="21"/>
      <c r="H78" s="21"/>
      <c r="I78" s="21"/>
      <c r="J78" s="21"/>
      <c r="K78" s="21">
        <v>108363</v>
      </c>
      <c r="L78" s="21"/>
      <c r="M78" s="21">
        <v>108363</v>
      </c>
      <c r="N78" s="21"/>
      <c r="O78" s="21"/>
      <c r="P78" s="21"/>
      <c r="Q78" s="21"/>
      <c r="R78" s="21"/>
      <c r="S78" s="21"/>
      <c r="T78" s="21"/>
      <c r="U78" s="21"/>
      <c r="V78" s="21">
        <v>108363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141794</v>
      </c>
      <c r="C83" s="19"/>
      <c r="D83" s="20"/>
      <c r="E83" s="21"/>
      <c r="F83" s="21"/>
      <c r="G83" s="21"/>
      <c r="H83" s="21"/>
      <c r="I83" s="21"/>
      <c r="J83" s="21"/>
      <c r="K83" s="21">
        <v>108363</v>
      </c>
      <c r="L83" s="21"/>
      <c r="M83" s="21">
        <v>108363</v>
      </c>
      <c r="N83" s="21"/>
      <c r="O83" s="21"/>
      <c r="P83" s="21"/>
      <c r="Q83" s="21"/>
      <c r="R83" s="21"/>
      <c r="S83" s="21"/>
      <c r="T83" s="21"/>
      <c r="U83" s="21"/>
      <c r="V83" s="21">
        <v>108363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253259855</v>
      </c>
      <c r="D5" s="153">
        <f>SUM(D6:D8)</f>
        <v>0</v>
      </c>
      <c r="E5" s="154">
        <f t="shared" si="0"/>
        <v>245297100</v>
      </c>
      <c r="F5" s="100">
        <f t="shared" si="0"/>
        <v>245377100</v>
      </c>
      <c r="G5" s="100">
        <f t="shared" si="0"/>
        <v>85970939</v>
      </c>
      <c r="H5" s="100">
        <f t="shared" si="0"/>
        <v>1878250</v>
      </c>
      <c r="I5" s="100">
        <f t="shared" si="0"/>
        <v>1429558</v>
      </c>
      <c r="J5" s="100">
        <f t="shared" si="0"/>
        <v>89278747</v>
      </c>
      <c r="K5" s="100">
        <f t="shared" si="0"/>
        <v>805990</v>
      </c>
      <c r="L5" s="100">
        <f t="shared" si="0"/>
        <v>74016230</v>
      </c>
      <c r="M5" s="100">
        <f t="shared" si="0"/>
        <v>1709070</v>
      </c>
      <c r="N5" s="100">
        <f t="shared" si="0"/>
        <v>76531290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165810037</v>
      </c>
      <c r="X5" s="100">
        <f t="shared" si="0"/>
        <v>175075508</v>
      </c>
      <c r="Y5" s="100">
        <f t="shared" si="0"/>
        <v>-9265471</v>
      </c>
      <c r="Z5" s="137">
        <f>+IF(X5&lt;&gt;0,+(Y5/X5)*100,0)</f>
        <v>-5.292271378130172</v>
      </c>
      <c r="AA5" s="153">
        <f>SUM(AA6:AA8)</f>
        <v>245377100</v>
      </c>
    </row>
    <row r="6" spans="1:27" ht="13.5">
      <c r="A6" s="138" t="s">
        <v>75</v>
      </c>
      <c r="B6" s="136"/>
      <c r="C6" s="155">
        <v>50555950</v>
      </c>
      <c r="D6" s="155"/>
      <c r="E6" s="156">
        <v>35404410</v>
      </c>
      <c r="F6" s="60">
        <v>35404410</v>
      </c>
      <c r="G6" s="60">
        <v>3245729</v>
      </c>
      <c r="H6" s="60">
        <v>876283</v>
      </c>
      <c r="I6" s="60">
        <v>1328860</v>
      </c>
      <c r="J6" s="60">
        <v>5450872</v>
      </c>
      <c r="K6" s="60">
        <v>839367</v>
      </c>
      <c r="L6" s="60">
        <v>2787779</v>
      </c>
      <c r="M6" s="60">
        <v>1698721</v>
      </c>
      <c r="N6" s="60">
        <v>5325867</v>
      </c>
      <c r="O6" s="60"/>
      <c r="P6" s="60"/>
      <c r="Q6" s="60"/>
      <c r="R6" s="60"/>
      <c r="S6" s="60"/>
      <c r="T6" s="60"/>
      <c r="U6" s="60"/>
      <c r="V6" s="60"/>
      <c r="W6" s="60">
        <v>10776739</v>
      </c>
      <c r="X6" s="60">
        <v>8322778</v>
      </c>
      <c r="Y6" s="60">
        <v>2453961</v>
      </c>
      <c r="Z6" s="140">
        <v>29.48</v>
      </c>
      <c r="AA6" s="155">
        <v>35404410</v>
      </c>
    </row>
    <row r="7" spans="1:27" ht="13.5">
      <c r="A7" s="138" t="s">
        <v>76</v>
      </c>
      <c r="B7" s="136"/>
      <c r="C7" s="157">
        <v>201592375</v>
      </c>
      <c r="D7" s="157"/>
      <c r="E7" s="158">
        <v>207891510</v>
      </c>
      <c r="F7" s="159">
        <v>207971510</v>
      </c>
      <c r="G7" s="159">
        <v>82699056</v>
      </c>
      <c r="H7" s="159">
        <v>39262</v>
      </c>
      <c r="I7" s="159">
        <v>20029</v>
      </c>
      <c r="J7" s="159">
        <v>82758347</v>
      </c>
      <c r="K7" s="159">
        <v>9230</v>
      </c>
      <c r="L7" s="159">
        <v>71213528</v>
      </c>
      <c r="M7" s="159">
        <v>7078</v>
      </c>
      <c r="N7" s="159">
        <v>71229836</v>
      </c>
      <c r="O7" s="159"/>
      <c r="P7" s="159"/>
      <c r="Q7" s="159"/>
      <c r="R7" s="159"/>
      <c r="S7" s="159"/>
      <c r="T7" s="159"/>
      <c r="U7" s="159"/>
      <c r="V7" s="159"/>
      <c r="W7" s="159">
        <v>153988183</v>
      </c>
      <c r="X7" s="159">
        <v>165806364</v>
      </c>
      <c r="Y7" s="159">
        <v>-11818181</v>
      </c>
      <c r="Z7" s="141">
        <v>-7.13</v>
      </c>
      <c r="AA7" s="157">
        <v>207971510</v>
      </c>
    </row>
    <row r="8" spans="1:27" ht="13.5">
      <c r="A8" s="138" t="s">
        <v>77</v>
      </c>
      <c r="B8" s="136"/>
      <c r="C8" s="155">
        <v>1111530</v>
      </c>
      <c r="D8" s="155"/>
      <c r="E8" s="156">
        <v>2001180</v>
      </c>
      <c r="F8" s="60">
        <v>2001180</v>
      </c>
      <c r="G8" s="60">
        <v>26154</v>
      </c>
      <c r="H8" s="60">
        <v>962705</v>
      </c>
      <c r="I8" s="60">
        <v>80669</v>
      </c>
      <c r="J8" s="60">
        <v>1069528</v>
      </c>
      <c r="K8" s="60">
        <v>-42607</v>
      </c>
      <c r="L8" s="60">
        <v>14923</v>
      </c>
      <c r="M8" s="60">
        <v>3271</v>
      </c>
      <c r="N8" s="60">
        <v>-24413</v>
      </c>
      <c r="O8" s="60"/>
      <c r="P8" s="60"/>
      <c r="Q8" s="60"/>
      <c r="R8" s="60"/>
      <c r="S8" s="60"/>
      <c r="T8" s="60"/>
      <c r="U8" s="60"/>
      <c r="V8" s="60"/>
      <c r="W8" s="60">
        <v>1045115</v>
      </c>
      <c r="X8" s="60">
        <v>946366</v>
      </c>
      <c r="Y8" s="60">
        <v>98749</v>
      </c>
      <c r="Z8" s="140">
        <v>10.43</v>
      </c>
      <c r="AA8" s="155">
        <v>2001180</v>
      </c>
    </row>
    <row r="9" spans="1:27" ht="13.5">
      <c r="A9" s="135" t="s">
        <v>78</v>
      </c>
      <c r="B9" s="136"/>
      <c r="C9" s="153">
        <f aca="true" t="shared" si="1" ref="C9:Y9">SUM(C10:C14)</f>
        <v>5054836</v>
      </c>
      <c r="D9" s="153">
        <f>SUM(D10:D14)</f>
        <v>0</v>
      </c>
      <c r="E9" s="154">
        <f t="shared" si="1"/>
        <v>2939510</v>
      </c>
      <c r="F9" s="100">
        <f t="shared" si="1"/>
        <v>2939510</v>
      </c>
      <c r="G9" s="100">
        <f t="shared" si="1"/>
        <v>111004</v>
      </c>
      <c r="H9" s="100">
        <f t="shared" si="1"/>
        <v>361588</v>
      </c>
      <c r="I9" s="100">
        <f t="shared" si="1"/>
        <v>115088</v>
      </c>
      <c r="J9" s="100">
        <f t="shared" si="1"/>
        <v>587680</v>
      </c>
      <c r="K9" s="100">
        <f t="shared" si="1"/>
        <v>35776</v>
      </c>
      <c r="L9" s="100">
        <f t="shared" si="1"/>
        <v>678738</v>
      </c>
      <c r="M9" s="100">
        <f t="shared" si="1"/>
        <v>150164</v>
      </c>
      <c r="N9" s="100">
        <f t="shared" si="1"/>
        <v>864678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1452358</v>
      </c>
      <c r="X9" s="100">
        <f t="shared" si="1"/>
        <v>1112204</v>
      </c>
      <c r="Y9" s="100">
        <f t="shared" si="1"/>
        <v>340154</v>
      </c>
      <c r="Z9" s="137">
        <f>+IF(X9&lt;&gt;0,+(Y9/X9)*100,0)</f>
        <v>30.583777796159694</v>
      </c>
      <c r="AA9" s="153">
        <f>SUM(AA10:AA14)</f>
        <v>2939510</v>
      </c>
    </row>
    <row r="10" spans="1:27" ht="13.5">
      <c r="A10" s="138" t="s">
        <v>79</v>
      </c>
      <c r="B10" s="136"/>
      <c r="C10" s="155">
        <v>70453</v>
      </c>
      <c r="D10" s="155"/>
      <c r="E10" s="156">
        <v>154500</v>
      </c>
      <c r="F10" s="60">
        <v>154500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154500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147334</v>
      </c>
      <c r="D12" s="155"/>
      <c r="E12" s="156">
        <v>190960</v>
      </c>
      <c r="F12" s="60">
        <v>190960</v>
      </c>
      <c r="G12" s="60"/>
      <c r="H12" s="60">
        <v>1450</v>
      </c>
      <c r="I12" s="60"/>
      <c r="J12" s="60">
        <v>1450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1450</v>
      </c>
      <c r="X12" s="60">
        <v>64248</v>
      </c>
      <c r="Y12" s="60">
        <v>-62798</v>
      </c>
      <c r="Z12" s="140">
        <v>-97.74</v>
      </c>
      <c r="AA12" s="155">
        <v>190960</v>
      </c>
    </row>
    <row r="13" spans="1:27" ht="13.5">
      <c r="A13" s="138" t="s">
        <v>82</v>
      </c>
      <c r="B13" s="136"/>
      <c r="C13" s="155">
        <v>4569780</v>
      </c>
      <c r="D13" s="155"/>
      <c r="E13" s="156">
        <v>2531120</v>
      </c>
      <c r="F13" s="60">
        <v>2531120</v>
      </c>
      <c r="G13" s="60">
        <v>89175</v>
      </c>
      <c r="H13" s="60">
        <v>354138</v>
      </c>
      <c r="I13" s="60">
        <v>77588</v>
      </c>
      <c r="J13" s="60">
        <v>520901</v>
      </c>
      <c r="K13" s="60">
        <v>50776</v>
      </c>
      <c r="L13" s="60">
        <v>560738</v>
      </c>
      <c r="M13" s="60">
        <v>144414</v>
      </c>
      <c r="N13" s="60">
        <v>755928</v>
      </c>
      <c r="O13" s="60"/>
      <c r="P13" s="60"/>
      <c r="Q13" s="60"/>
      <c r="R13" s="60"/>
      <c r="S13" s="60"/>
      <c r="T13" s="60"/>
      <c r="U13" s="60"/>
      <c r="V13" s="60"/>
      <c r="W13" s="60">
        <v>1276829</v>
      </c>
      <c r="X13" s="60">
        <v>1014563</v>
      </c>
      <c r="Y13" s="60">
        <v>262266</v>
      </c>
      <c r="Z13" s="140">
        <v>25.85</v>
      </c>
      <c r="AA13" s="155">
        <v>2531120</v>
      </c>
    </row>
    <row r="14" spans="1:27" ht="13.5">
      <c r="A14" s="138" t="s">
        <v>83</v>
      </c>
      <c r="B14" s="136"/>
      <c r="C14" s="157">
        <v>267269</v>
      </c>
      <c r="D14" s="157"/>
      <c r="E14" s="158">
        <v>62930</v>
      </c>
      <c r="F14" s="159">
        <v>62930</v>
      </c>
      <c r="G14" s="159">
        <v>21829</v>
      </c>
      <c r="H14" s="159">
        <v>6000</v>
      </c>
      <c r="I14" s="159">
        <v>37500</v>
      </c>
      <c r="J14" s="159">
        <v>65329</v>
      </c>
      <c r="K14" s="159">
        <v>-15000</v>
      </c>
      <c r="L14" s="159">
        <v>118000</v>
      </c>
      <c r="M14" s="159">
        <v>5750</v>
      </c>
      <c r="N14" s="159">
        <v>108750</v>
      </c>
      <c r="O14" s="159"/>
      <c r="P14" s="159"/>
      <c r="Q14" s="159"/>
      <c r="R14" s="159"/>
      <c r="S14" s="159"/>
      <c r="T14" s="159"/>
      <c r="U14" s="159"/>
      <c r="V14" s="159"/>
      <c r="W14" s="159">
        <v>174079</v>
      </c>
      <c r="X14" s="159">
        <v>33393</v>
      </c>
      <c r="Y14" s="159">
        <v>140686</v>
      </c>
      <c r="Z14" s="141">
        <v>421.3</v>
      </c>
      <c r="AA14" s="157">
        <v>62930</v>
      </c>
    </row>
    <row r="15" spans="1:27" ht="13.5">
      <c r="A15" s="135" t="s">
        <v>84</v>
      </c>
      <c r="B15" s="142"/>
      <c r="C15" s="153">
        <f aca="true" t="shared" si="2" ref="C15:Y15">SUM(C16:C18)</f>
        <v>75729983</v>
      </c>
      <c r="D15" s="153">
        <f>SUM(D16:D18)</f>
        <v>0</v>
      </c>
      <c r="E15" s="154">
        <f t="shared" si="2"/>
        <v>109821024</v>
      </c>
      <c r="F15" s="100">
        <f t="shared" si="2"/>
        <v>110149971</v>
      </c>
      <c r="G15" s="100">
        <f t="shared" si="2"/>
        <v>14456649</v>
      </c>
      <c r="H15" s="100">
        <f t="shared" si="2"/>
        <v>27288</v>
      </c>
      <c r="I15" s="100">
        <f t="shared" si="2"/>
        <v>1500</v>
      </c>
      <c r="J15" s="100">
        <f t="shared" si="2"/>
        <v>14485437</v>
      </c>
      <c r="K15" s="100">
        <f t="shared" si="2"/>
        <v>17738968</v>
      </c>
      <c r="L15" s="100">
        <f t="shared" si="2"/>
        <v>123226</v>
      </c>
      <c r="M15" s="100">
        <f t="shared" si="2"/>
        <v>24316932</v>
      </c>
      <c r="N15" s="100">
        <f t="shared" si="2"/>
        <v>42179126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56664563</v>
      </c>
      <c r="X15" s="100">
        <f t="shared" si="2"/>
        <v>37754307</v>
      </c>
      <c r="Y15" s="100">
        <f t="shared" si="2"/>
        <v>18910256</v>
      </c>
      <c r="Z15" s="137">
        <f>+IF(X15&lt;&gt;0,+(Y15/X15)*100,0)</f>
        <v>50.087678738216546</v>
      </c>
      <c r="AA15" s="153">
        <f>SUM(AA16:AA18)</f>
        <v>110149971</v>
      </c>
    </row>
    <row r="16" spans="1:27" ht="13.5">
      <c r="A16" s="138" t="s">
        <v>85</v>
      </c>
      <c r="B16" s="136"/>
      <c r="C16" s="155">
        <v>379909</v>
      </c>
      <c r="D16" s="155"/>
      <c r="E16" s="156">
        <v>1311090</v>
      </c>
      <c r="F16" s="60">
        <v>1311090</v>
      </c>
      <c r="G16" s="60"/>
      <c r="H16" s="60"/>
      <c r="I16" s="60"/>
      <c r="J16" s="60"/>
      <c r="K16" s="60">
        <v>100000</v>
      </c>
      <c r="L16" s="60"/>
      <c r="M16" s="60"/>
      <c r="N16" s="60">
        <v>100000</v>
      </c>
      <c r="O16" s="60"/>
      <c r="P16" s="60"/>
      <c r="Q16" s="60"/>
      <c r="R16" s="60"/>
      <c r="S16" s="60"/>
      <c r="T16" s="60"/>
      <c r="U16" s="60"/>
      <c r="V16" s="60"/>
      <c r="W16" s="60">
        <v>100000</v>
      </c>
      <c r="X16" s="60">
        <v>655542</v>
      </c>
      <c r="Y16" s="60">
        <v>-555542</v>
      </c>
      <c r="Z16" s="140">
        <v>-84.75</v>
      </c>
      <c r="AA16" s="155">
        <v>1311090</v>
      </c>
    </row>
    <row r="17" spans="1:27" ht="13.5">
      <c r="A17" s="138" t="s">
        <v>86</v>
      </c>
      <c r="B17" s="136"/>
      <c r="C17" s="155">
        <v>71256211</v>
      </c>
      <c r="D17" s="155"/>
      <c r="E17" s="156">
        <v>99092124</v>
      </c>
      <c r="F17" s="60">
        <v>99421071</v>
      </c>
      <c r="G17" s="60">
        <v>14456649</v>
      </c>
      <c r="H17" s="60">
        <v>27288</v>
      </c>
      <c r="I17" s="60">
        <v>1500</v>
      </c>
      <c r="J17" s="60">
        <v>14485437</v>
      </c>
      <c r="K17" s="60">
        <v>16946595</v>
      </c>
      <c r="L17" s="60">
        <v>123226</v>
      </c>
      <c r="M17" s="60">
        <v>22125862</v>
      </c>
      <c r="N17" s="60">
        <v>39195683</v>
      </c>
      <c r="O17" s="60"/>
      <c r="P17" s="60"/>
      <c r="Q17" s="60"/>
      <c r="R17" s="60"/>
      <c r="S17" s="60"/>
      <c r="T17" s="60"/>
      <c r="U17" s="60"/>
      <c r="V17" s="60"/>
      <c r="W17" s="60">
        <v>53681120</v>
      </c>
      <c r="X17" s="60">
        <v>31448079</v>
      </c>
      <c r="Y17" s="60">
        <v>22233041</v>
      </c>
      <c r="Z17" s="140">
        <v>70.7</v>
      </c>
      <c r="AA17" s="155">
        <v>99421071</v>
      </c>
    </row>
    <row r="18" spans="1:27" ht="13.5">
      <c r="A18" s="138" t="s">
        <v>87</v>
      </c>
      <c r="B18" s="136"/>
      <c r="C18" s="155">
        <v>4093863</v>
      </c>
      <c r="D18" s="155"/>
      <c r="E18" s="156">
        <v>9417810</v>
      </c>
      <c r="F18" s="60">
        <v>9417810</v>
      </c>
      <c r="G18" s="60"/>
      <c r="H18" s="60"/>
      <c r="I18" s="60"/>
      <c r="J18" s="60"/>
      <c r="K18" s="60">
        <v>692373</v>
      </c>
      <c r="L18" s="60"/>
      <c r="M18" s="60">
        <v>2191070</v>
      </c>
      <c r="N18" s="60">
        <v>2883443</v>
      </c>
      <c r="O18" s="60"/>
      <c r="P18" s="60"/>
      <c r="Q18" s="60"/>
      <c r="R18" s="60"/>
      <c r="S18" s="60"/>
      <c r="T18" s="60"/>
      <c r="U18" s="60"/>
      <c r="V18" s="60"/>
      <c r="W18" s="60">
        <v>2883443</v>
      </c>
      <c r="X18" s="60">
        <v>5650686</v>
      </c>
      <c r="Y18" s="60">
        <v>-2767243</v>
      </c>
      <c r="Z18" s="140">
        <v>-48.97</v>
      </c>
      <c r="AA18" s="155">
        <v>9417810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67193</v>
      </c>
      <c r="D24" s="153"/>
      <c r="E24" s="154">
        <v>51500</v>
      </c>
      <c r="F24" s="100">
        <v>51500</v>
      </c>
      <c r="G24" s="100"/>
      <c r="H24" s="100">
        <v>6579</v>
      </c>
      <c r="I24" s="100"/>
      <c r="J24" s="100">
        <v>6579</v>
      </c>
      <c r="K24" s="100">
        <v>219</v>
      </c>
      <c r="L24" s="100"/>
      <c r="M24" s="100"/>
      <c r="N24" s="100">
        <v>219</v>
      </c>
      <c r="O24" s="100"/>
      <c r="P24" s="100"/>
      <c r="Q24" s="100"/>
      <c r="R24" s="100"/>
      <c r="S24" s="100"/>
      <c r="T24" s="100"/>
      <c r="U24" s="100"/>
      <c r="V24" s="100"/>
      <c r="W24" s="100">
        <v>6798</v>
      </c>
      <c r="X24" s="100"/>
      <c r="Y24" s="100">
        <v>6798</v>
      </c>
      <c r="Z24" s="137">
        <v>0</v>
      </c>
      <c r="AA24" s="153">
        <v>51500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334111867</v>
      </c>
      <c r="D25" s="168">
        <f>+D5+D9+D15+D19+D24</f>
        <v>0</v>
      </c>
      <c r="E25" s="169">
        <f t="shared" si="4"/>
        <v>358109134</v>
      </c>
      <c r="F25" s="73">
        <f t="shared" si="4"/>
        <v>358518081</v>
      </c>
      <c r="G25" s="73">
        <f t="shared" si="4"/>
        <v>100538592</v>
      </c>
      <c r="H25" s="73">
        <f t="shared" si="4"/>
        <v>2273705</v>
      </c>
      <c r="I25" s="73">
        <f t="shared" si="4"/>
        <v>1546146</v>
      </c>
      <c r="J25" s="73">
        <f t="shared" si="4"/>
        <v>104358443</v>
      </c>
      <c r="K25" s="73">
        <f t="shared" si="4"/>
        <v>18580953</v>
      </c>
      <c r="L25" s="73">
        <f t="shared" si="4"/>
        <v>74818194</v>
      </c>
      <c r="M25" s="73">
        <f t="shared" si="4"/>
        <v>26176166</v>
      </c>
      <c r="N25" s="73">
        <f t="shared" si="4"/>
        <v>119575313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223933756</v>
      </c>
      <c r="X25" s="73">
        <f t="shared" si="4"/>
        <v>213942019</v>
      </c>
      <c r="Y25" s="73">
        <f t="shared" si="4"/>
        <v>9991737</v>
      </c>
      <c r="Z25" s="170">
        <f>+IF(X25&lt;&gt;0,+(Y25/X25)*100,0)</f>
        <v>4.670301349264166</v>
      </c>
      <c r="AA25" s="168">
        <f>+AA5+AA9+AA15+AA19+AA24</f>
        <v>358518081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94131075</v>
      </c>
      <c r="D28" s="153">
        <f>SUM(D29:D31)</f>
        <v>0</v>
      </c>
      <c r="E28" s="154">
        <f t="shared" si="5"/>
        <v>130071617</v>
      </c>
      <c r="F28" s="100">
        <f t="shared" si="5"/>
        <v>130457097</v>
      </c>
      <c r="G28" s="100">
        <f t="shared" si="5"/>
        <v>6059787</v>
      </c>
      <c r="H28" s="100">
        <f t="shared" si="5"/>
        <v>5023820</v>
      </c>
      <c r="I28" s="100">
        <f t="shared" si="5"/>
        <v>6466621</v>
      </c>
      <c r="J28" s="100">
        <f t="shared" si="5"/>
        <v>17550228</v>
      </c>
      <c r="K28" s="100">
        <f t="shared" si="5"/>
        <v>7911671</v>
      </c>
      <c r="L28" s="100">
        <f t="shared" si="5"/>
        <v>8774680</v>
      </c>
      <c r="M28" s="100">
        <f t="shared" si="5"/>
        <v>6418047</v>
      </c>
      <c r="N28" s="100">
        <f t="shared" si="5"/>
        <v>23104398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40654626</v>
      </c>
      <c r="X28" s="100">
        <f t="shared" si="5"/>
        <v>51148674</v>
      </c>
      <c r="Y28" s="100">
        <f t="shared" si="5"/>
        <v>-10494048</v>
      </c>
      <c r="Z28" s="137">
        <f>+IF(X28&lt;&gt;0,+(Y28/X28)*100,0)</f>
        <v>-20.516754745196327</v>
      </c>
      <c r="AA28" s="153">
        <f>SUM(AA29:AA31)</f>
        <v>130457097</v>
      </c>
    </row>
    <row r="29" spans="1:27" ht="13.5">
      <c r="A29" s="138" t="s">
        <v>75</v>
      </c>
      <c r="B29" s="136"/>
      <c r="C29" s="155">
        <v>23639574</v>
      </c>
      <c r="D29" s="155"/>
      <c r="E29" s="156">
        <v>48503330</v>
      </c>
      <c r="F29" s="60">
        <v>48503330</v>
      </c>
      <c r="G29" s="60">
        <v>3076130</v>
      </c>
      <c r="H29" s="60">
        <v>1509977</v>
      </c>
      <c r="I29" s="60">
        <v>1727244</v>
      </c>
      <c r="J29" s="60">
        <v>6313351</v>
      </c>
      <c r="K29" s="60">
        <v>2055270</v>
      </c>
      <c r="L29" s="60">
        <v>2363068</v>
      </c>
      <c r="M29" s="60">
        <v>2049973</v>
      </c>
      <c r="N29" s="60">
        <v>6468311</v>
      </c>
      <c r="O29" s="60"/>
      <c r="P29" s="60"/>
      <c r="Q29" s="60"/>
      <c r="R29" s="60"/>
      <c r="S29" s="60"/>
      <c r="T29" s="60"/>
      <c r="U29" s="60"/>
      <c r="V29" s="60"/>
      <c r="W29" s="60">
        <v>12781662</v>
      </c>
      <c r="X29" s="60">
        <v>16313718</v>
      </c>
      <c r="Y29" s="60">
        <v>-3532056</v>
      </c>
      <c r="Z29" s="140">
        <v>-21.65</v>
      </c>
      <c r="AA29" s="155">
        <v>48503330</v>
      </c>
    </row>
    <row r="30" spans="1:27" ht="13.5">
      <c r="A30" s="138" t="s">
        <v>76</v>
      </c>
      <c r="B30" s="136"/>
      <c r="C30" s="157">
        <v>14070802</v>
      </c>
      <c r="D30" s="157"/>
      <c r="E30" s="158">
        <v>15231647</v>
      </c>
      <c r="F30" s="159">
        <v>15631647</v>
      </c>
      <c r="G30" s="159">
        <v>931063</v>
      </c>
      <c r="H30" s="159">
        <v>1126804</v>
      </c>
      <c r="I30" s="159">
        <v>1728861</v>
      </c>
      <c r="J30" s="159">
        <v>3786728</v>
      </c>
      <c r="K30" s="159">
        <v>1007197</v>
      </c>
      <c r="L30" s="159">
        <v>1495087</v>
      </c>
      <c r="M30" s="159">
        <v>968862</v>
      </c>
      <c r="N30" s="159">
        <v>3471146</v>
      </c>
      <c r="O30" s="159"/>
      <c r="P30" s="159"/>
      <c r="Q30" s="159"/>
      <c r="R30" s="159"/>
      <c r="S30" s="159"/>
      <c r="T30" s="159"/>
      <c r="U30" s="159"/>
      <c r="V30" s="159"/>
      <c r="W30" s="159">
        <v>7257874</v>
      </c>
      <c r="X30" s="159">
        <v>7292079</v>
      </c>
      <c r="Y30" s="159">
        <v>-34205</v>
      </c>
      <c r="Z30" s="141">
        <v>-0.47</v>
      </c>
      <c r="AA30" s="157">
        <v>15631647</v>
      </c>
    </row>
    <row r="31" spans="1:27" ht="13.5">
      <c r="A31" s="138" t="s">
        <v>77</v>
      </c>
      <c r="B31" s="136"/>
      <c r="C31" s="155">
        <v>56420699</v>
      </c>
      <c r="D31" s="155"/>
      <c r="E31" s="156">
        <v>66336640</v>
      </c>
      <c r="F31" s="60">
        <v>66322120</v>
      </c>
      <c r="G31" s="60">
        <v>2052594</v>
      </c>
      <c r="H31" s="60">
        <v>2387039</v>
      </c>
      <c r="I31" s="60">
        <v>3010516</v>
      </c>
      <c r="J31" s="60">
        <v>7450149</v>
      </c>
      <c r="K31" s="60">
        <v>4849204</v>
      </c>
      <c r="L31" s="60">
        <v>4916525</v>
      </c>
      <c r="M31" s="60">
        <v>3399212</v>
      </c>
      <c r="N31" s="60">
        <v>13164941</v>
      </c>
      <c r="O31" s="60"/>
      <c r="P31" s="60"/>
      <c r="Q31" s="60"/>
      <c r="R31" s="60"/>
      <c r="S31" s="60"/>
      <c r="T31" s="60"/>
      <c r="U31" s="60"/>
      <c r="V31" s="60"/>
      <c r="W31" s="60">
        <v>20615090</v>
      </c>
      <c r="X31" s="60">
        <v>27542877</v>
      </c>
      <c r="Y31" s="60">
        <v>-6927787</v>
      </c>
      <c r="Z31" s="140">
        <v>-25.15</v>
      </c>
      <c r="AA31" s="155">
        <v>66322120</v>
      </c>
    </row>
    <row r="32" spans="1:27" ht="13.5">
      <c r="A32" s="135" t="s">
        <v>78</v>
      </c>
      <c r="B32" s="136"/>
      <c r="C32" s="153">
        <f aca="true" t="shared" si="6" ref="C32:Y32">SUM(C33:C37)</f>
        <v>117750281</v>
      </c>
      <c r="D32" s="153">
        <f>SUM(D33:D37)</f>
        <v>0</v>
      </c>
      <c r="E32" s="154">
        <f t="shared" si="6"/>
        <v>105383700</v>
      </c>
      <c r="F32" s="100">
        <f t="shared" si="6"/>
        <v>104959300</v>
      </c>
      <c r="G32" s="100">
        <f t="shared" si="6"/>
        <v>5205383</v>
      </c>
      <c r="H32" s="100">
        <f t="shared" si="6"/>
        <v>5316350</v>
      </c>
      <c r="I32" s="100">
        <f t="shared" si="6"/>
        <v>6188530</v>
      </c>
      <c r="J32" s="100">
        <f t="shared" si="6"/>
        <v>16710263</v>
      </c>
      <c r="K32" s="100">
        <f t="shared" si="6"/>
        <v>6483122</v>
      </c>
      <c r="L32" s="100">
        <f t="shared" si="6"/>
        <v>9587671</v>
      </c>
      <c r="M32" s="100">
        <f t="shared" si="6"/>
        <v>9707984</v>
      </c>
      <c r="N32" s="100">
        <f t="shared" si="6"/>
        <v>25778777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42489040</v>
      </c>
      <c r="X32" s="100">
        <f t="shared" si="6"/>
        <v>47692023</v>
      </c>
      <c r="Y32" s="100">
        <f t="shared" si="6"/>
        <v>-5202983</v>
      </c>
      <c r="Z32" s="137">
        <f>+IF(X32&lt;&gt;0,+(Y32/X32)*100,0)</f>
        <v>-10.909545606819824</v>
      </c>
      <c r="AA32" s="153">
        <f>SUM(AA33:AA37)</f>
        <v>104959300</v>
      </c>
    </row>
    <row r="33" spans="1:27" ht="13.5">
      <c r="A33" s="138" t="s">
        <v>79</v>
      </c>
      <c r="B33" s="136"/>
      <c r="C33" s="155">
        <v>13707198</v>
      </c>
      <c r="D33" s="155"/>
      <c r="E33" s="156">
        <v>11775930</v>
      </c>
      <c r="F33" s="60">
        <v>11775930</v>
      </c>
      <c r="G33" s="60">
        <v>954777</v>
      </c>
      <c r="H33" s="60">
        <v>603094</v>
      </c>
      <c r="I33" s="60">
        <v>1583501</v>
      </c>
      <c r="J33" s="60">
        <v>3141372</v>
      </c>
      <c r="K33" s="60">
        <v>908960</v>
      </c>
      <c r="L33" s="60">
        <v>2002395</v>
      </c>
      <c r="M33" s="60">
        <v>1150547</v>
      </c>
      <c r="N33" s="60">
        <v>4061902</v>
      </c>
      <c r="O33" s="60"/>
      <c r="P33" s="60"/>
      <c r="Q33" s="60"/>
      <c r="R33" s="60"/>
      <c r="S33" s="60"/>
      <c r="T33" s="60"/>
      <c r="U33" s="60"/>
      <c r="V33" s="60"/>
      <c r="W33" s="60">
        <v>7203274</v>
      </c>
      <c r="X33" s="60">
        <v>6810649</v>
      </c>
      <c r="Y33" s="60">
        <v>392625</v>
      </c>
      <c r="Z33" s="140">
        <v>5.76</v>
      </c>
      <c r="AA33" s="155">
        <v>11775930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38782756</v>
      </c>
      <c r="D35" s="155"/>
      <c r="E35" s="156">
        <v>48607000</v>
      </c>
      <c r="F35" s="60">
        <v>48182600</v>
      </c>
      <c r="G35" s="60">
        <v>1904404</v>
      </c>
      <c r="H35" s="60">
        <v>2187508</v>
      </c>
      <c r="I35" s="60">
        <v>2101516</v>
      </c>
      <c r="J35" s="60">
        <v>6193428</v>
      </c>
      <c r="K35" s="60">
        <v>2700199</v>
      </c>
      <c r="L35" s="60">
        <v>3321044</v>
      </c>
      <c r="M35" s="60">
        <v>4110807</v>
      </c>
      <c r="N35" s="60">
        <v>10132050</v>
      </c>
      <c r="O35" s="60"/>
      <c r="P35" s="60"/>
      <c r="Q35" s="60"/>
      <c r="R35" s="60"/>
      <c r="S35" s="60"/>
      <c r="T35" s="60"/>
      <c r="U35" s="60"/>
      <c r="V35" s="60"/>
      <c r="W35" s="60">
        <v>16325478</v>
      </c>
      <c r="X35" s="60">
        <v>18899202</v>
      </c>
      <c r="Y35" s="60">
        <v>-2573724</v>
      </c>
      <c r="Z35" s="140">
        <v>-13.62</v>
      </c>
      <c r="AA35" s="155">
        <v>48182600</v>
      </c>
    </row>
    <row r="36" spans="1:27" ht="13.5">
      <c r="A36" s="138" t="s">
        <v>82</v>
      </c>
      <c r="B36" s="136"/>
      <c r="C36" s="155">
        <v>38426211</v>
      </c>
      <c r="D36" s="155"/>
      <c r="E36" s="156">
        <v>16493520</v>
      </c>
      <c r="F36" s="60">
        <v>16493520</v>
      </c>
      <c r="G36" s="60">
        <v>543057</v>
      </c>
      <c r="H36" s="60">
        <v>538037</v>
      </c>
      <c r="I36" s="60">
        <v>539235</v>
      </c>
      <c r="J36" s="60">
        <v>1620329</v>
      </c>
      <c r="K36" s="60">
        <v>801022</v>
      </c>
      <c r="L36" s="60">
        <v>1229719</v>
      </c>
      <c r="M36" s="60">
        <v>2224432</v>
      </c>
      <c r="N36" s="60">
        <v>4255173</v>
      </c>
      <c r="O36" s="60"/>
      <c r="P36" s="60"/>
      <c r="Q36" s="60"/>
      <c r="R36" s="60"/>
      <c r="S36" s="60"/>
      <c r="T36" s="60"/>
      <c r="U36" s="60"/>
      <c r="V36" s="60"/>
      <c r="W36" s="60">
        <v>5875502</v>
      </c>
      <c r="X36" s="60">
        <v>7910352</v>
      </c>
      <c r="Y36" s="60">
        <v>-2034850</v>
      </c>
      <c r="Z36" s="140">
        <v>-25.72</v>
      </c>
      <c r="AA36" s="155">
        <v>16493520</v>
      </c>
    </row>
    <row r="37" spans="1:27" ht="13.5">
      <c r="A37" s="138" t="s">
        <v>83</v>
      </c>
      <c r="B37" s="136"/>
      <c r="C37" s="157">
        <v>26834116</v>
      </c>
      <c r="D37" s="157"/>
      <c r="E37" s="158">
        <v>28507250</v>
      </c>
      <c r="F37" s="159">
        <v>28507250</v>
      </c>
      <c r="G37" s="159">
        <v>1803145</v>
      </c>
      <c r="H37" s="159">
        <v>1987711</v>
      </c>
      <c r="I37" s="159">
        <v>1964278</v>
      </c>
      <c r="J37" s="159">
        <v>5755134</v>
      </c>
      <c r="K37" s="159">
        <v>2072941</v>
      </c>
      <c r="L37" s="159">
        <v>3034513</v>
      </c>
      <c r="M37" s="159">
        <v>2222198</v>
      </c>
      <c r="N37" s="159">
        <v>7329652</v>
      </c>
      <c r="O37" s="159"/>
      <c r="P37" s="159"/>
      <c r="Q37" s="159"/>
      <c r="R37" s="159"/>
      <c r="S37" s="159"/>
      <c r="T37" s="159"/>
      <c r="U37" s="159"/>
      <c r="V37" s="159"/>
      <c r="W37" s="159">
        <v>13084786</v>
      </c>
      <c r="X37" s="159">
        <v>14071820</v>
      </c>
      <c r="Y37" s="159">
        <v>-987034</v>
      </c>
      <c r="Z37" s="141">
        <v>-7.01</v>
      </c>
      <c r="AA37" s="157">
        <v>28507250</v>
      </c>
    </row>
    <row r="38" spans="1:27" ht="13.5">
      <c r="A38" s="135" t="s">
        <v>84</v>
      </c>
      <c r="B38" s="142"/>
      <c r="C38" s="153">
        <f aca="true" t="shared" si="7" ref="C38:Y38">SUM(C39:C41)</f>
        <v>90119838</v>
      </c>
      <c r="D38" s="153">
        <f>SUM(D39:D41)</f>
        <v>0</v>
      </c>
      <c r="E38" s="154">
        <f t="shared" si="7"/>
        <v>124399333</v>
      </c>
      <c r="F38" s="100">
        <f t="shared" si="7"/>
        <v>124728280</v>
      </c>
      <c r="G38" s="100">
        <f t="shared" si="7"/>
        <v>3922135</v>
      </c>
      <c r="H38" s="100">
        <f t="shared" si="7"/>
        <v>7609505</v>
      </c>
      <c r="I38" s="100">
        <f t="shared" si="7"/>
        <v>8505843</v>
      </c>
      <c r="J38" s="100">
        <f t="shared" si="7"/>
        <v>20037483</v>
      </c>
      <c r="K38" s="100">
        <f t="shared" si="7"/>
        <v>8476282</v>
      </c>
      <c r="L38" s="100">
        <f t="shared" si="7"/>
        <v>13387870</v>
      </c>
      <c r="M38" s="100">
        <f t="shared" si="7"/>
        <v>9710930</v>
      </c>
      <c r="N38" s="100">
        <f t="shared" si="7"/>
        <v>31575082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51612565</v>
      </c>
      <c r="X38" s="100">
        <f t="shared" si="7"/>
        <v>54310733</v>
      </c>
      <c r="Y38" s="100">
        <f t="shared" si="7"/>
        <v>-2698168</v>
      </c>
      <c r="Z38" s="137">
        <f>+IF(X38&lt;&gt;0,+(Y38/X38)*100,0)</f>
        <v>-4.968019857143155</v>
      </c>
      <c r="AA38" s="153">
        <f>SUM(AA39:AA41)</f>
        <v>124728280</v>
      </c>
    </row>
    <row r="39" spans="1:27" ht="13.5">
      <c r="A39" s="138" t="s">
        <v>85</v>
      </c>
      <c r="B39" s="136"/>
      <c r="C39" s="155">
        <v>6212750</v>
      </c>
      <c r="D39" s="155"/>
      <c r="E39" s="156">
        <v>9273838</v>
      </c>
      <c r="F39" s="60">
        <v>9273838</v>
      </c>
      <c r="G39" s="60">
        <v>312425</v>
      </c>
      <c r="H39" s="60">
        <v>261094</v>
      </c>
      <c r="I39" s="60">
        <v>484224</v>
      </c>
      <c r="J39" s="60">
        <v>1057743</v>
      </c>
      <c r="K39" s="60">
        <v>505698</v>
      </c>
      <c r="L39" s="60">
        <v>618705</v>
      </c>
      <c r="M39" s="60">
        <v>1031250</v>
      </c>
      <c r="N39" s="60">
        <v>2155653</v>
      </c>
      <c r="O39" s="60"/>
      <c r="P39" s="60"/>
      <c r="Q39" s="60"/>
      <c r="R39" s="60"/>
      <c r="S39" s="60"/>
      <c r="T39" s="60"/>
      <c r="U39" s="60"/>
      <c r="V39" s="60"/>
      <c r="W39" s="60">
        <v>3213396</v>
      </c>
      <c r="X39" s="60">
        <v>3325475</v>
      </c>
      <c r="Y39" s="60">
        <v>-112079</v>
      </c>
      <c r="Z39" s="140">
        <v>-3.37</v>
      </c>
      <c r="AA39" s="155">
        <v>9273838</v>
      </c>
    </row>
    <row r="40" spans="1:27" ht="13.5">
      <c r="A40" s="138" t="s">
        <v>86</v>
      </c>
      <c r="B40" s="136"/>
      <c r="C40" s="155">
        <v>79193574</v>
      </c>
      <c r="D40" s="155"/>
      <c r="E40" s="156">
        <v>105489240</v>
      </c>
      <c r="F40" s="60">
        <v>105818187</v>
      </c>
      <c r="G40" s="60">
        <v>3470933</v>
      </c>
      <c r="H40" s="60">
        <v>6996102</v>
      </c>
      <c r="I40" s="60">
        <v>7336509</v>
      </c>
      <c r="J40" s="60">
        <v>17803544</v>
      </c>
      <c r="K40" s="60">
        <v>7495159</v>
      </c>
      <c r="L40" s="60">
        <v>12319378</v>
      </c>
      <c r="M40" s="60">
        <v>8136685</v>
      </c>
      <c r="N40" s="60">
        <v>27951222</v>
      </c>
      <c r="O40" s="60"/>
      <c r="P40" s="60"/>
      <c r="Q40" s="60"/>
      <c r="R40" s="60"/>
      <c r="S40" s="60"/>
      <c r="T40" s="60"/>
      <c r="U40" s="60"/>
      <c r="V40" s="60"/>
      <c r="W40" s="60">
        <v>45754766</v>
      </c>
      <c r="X40" s="60">
        <v>47003280</v>
      </c>
      <c r="Y40" s="60">
        <v>-1248514</v>
      </c>
      <c r="Z40" s="140">
        <v>-2.66</v>
      </c>
      <c r="AA40" s="155">
        <v>105818187</v>
      </c>
    </row>
    <row r="41" spans="1:27" ht="13.5">
      <c r="A41" s="138" t="s">
        <v>87</v>
      </c>
      <c r="B41" s="136"/>
      <c r="C41" s="155">
        <v>4713514</v>
      </c>
      <c r="D41" s="155"/>
      <c r="E41" s="156">
        <v>9636255</v>
      </c>
      <c r="F41" s="60">
        <v>9636255</v>
      </c>
      <c r="G41" s="60">
        <v>138777</v>
      </c>
      <c r="H41" s="60">
        <v>352309</v>
      </c>
      <c r="I41" s="60">
        <v>685110</v>
      </c>
      <c r="J41" s="60">
        <v>1176196</v>
      </c>
      <c r="K41" s="60">
        <v>475425</v>
      </c>
      <c r="L41" s="60">
        <v>449787</v>
      </c>
      <c r="M41" s="60">
        <v>542995</v>
      </c>
      <c r="N41" s="60">
        <v>1468207</v>
      </c>
      <c r="O41" s="60"/>
      <c r="P41" s="60"/>
      <c r="Q41" s="60"/>
      <c r="R41" s="60"/>
      <c r="S41" s="60"/>
      <c r="T41" s="60"/>
      <c r="U41" s="60"/>
      <c r="V41" s="60"/>
      <c r="W41" s="60">
        <v>2644403</v>
      </c>
      <c r="X41" s="60">
        <v>3981978</v>
      </c>
      <c r="Y41" s="60">
        <v>-1337575</v>
      </c>
      <c r="Z41" s="140">
        <v>-33.59</v>
      </c>
      <c r="AA41" s="155">
        <v>9636255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5092288</v>
      </c>
      <c r="D47" s="153"/>
      <c r="E47" s="154">
        <v>6898760</v>
      </c>
      <c r="F47" s="100">
        <v>6898760</v>
      </c>
      <c r="G47" s="100">
        <v>432853</v>
      </c>
      <c r="H47" s="100">
        <v>485867</v>
      </c>
      <c r="I47" s="100">
        <v>517069</v>
      </c>
      <c r="J47" s="100">
        <v>1435789</v>
      </c>
      <c r="K47" s="100">
        <v>558244</v>
      </c>
      <c r="L47" s="100">
        <v>371712</v>
      </c>
      <c r="M47" s="100">
        <v>223937</v>
      </c>
      <c r="N47" s="100">
        <v>1153893</v>
      </c>
      <c r="O47" s="100"/>
      <c r="P47" s="100"/>
      <c r="Q47" s="100"/>
      <c r="R47" s="100"/>
      <c r="S47" s="100"/>
      <c r="T47" s="100"/>
      <c r="U47" s="100"/>
      <c r="V47" s="100"/>
      <c r="W47" s="100">
        <v>2589682</v>
      </c>
      <c r="X47" s="100">
        <v>3434700</v>
      </c>
      <c r="Y47" s="100">
        <v>-845018</v>
      </c>
      <c r="Z47" s="137">
        <v>-24.6</v>
      </c>
      <c r="AA47" s="153">
        <v>6898760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307093482</v>
      </c>
      <c r="D48" s="168">
        <f>+D28+D32+D38+D42+D47</f>
        <v>0</v>
      </c>
      <c r="E48" s="169">
        <f t="shared" si="9"/>
        <v>366753410</v>
      </c>
      <c r="F48" s="73">
        <f t="shared" si="9"/>
        <v>367043437</v>
      </c>
      <c r="G48" s="73">
        <f t="shared" si="9"/>
        <v>15620158</v>
      </c>
      <c r="H48" s="73">
        <f t="shared" si="9"/>
        <v>18435542</v>
      </c>
      <c r="I48" s="73">
        <f t="shared" si="9"/>
        <v>21678063</v>
      </c>
      <c r="J48" s="73">
        <f t="shared" si="9"/>
        <v>55733763</v>
      </c>
      <c r="K48" s="73">
        <f t="shared" si="9"/>
        <v>23429319</v>
      </c>
      <c r="L48" s="73">
        <f t="shared" si="9"/>
        <v>32121933</v>
      </c>
      <c r="M48" s="73">
        <f t="shared" si="9"/>
        <v>26060898</v>
      </c>
      <c r="N48" s="73">
        <f t="shared" si="9"/>
        <v>81612150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137345913</v>
      </c>
      <c r="X48" s="73">
        <f t="shared" si="9"/>
        <v>156586130</v>
      </c>
      <c r="Y48" s="73">
        <f t="shared" si="9"/>
        <v>-19240217</v>
      </c>
      <c r="Z48" s="170">
        <f>+IF(X48&lt;&gt;0,+(Y48/X48)*100,0)</f>
        <v>-12.287306034065724</v>
      </c>
      <c r="AA48" s="168">
        <f>+AA28+AA32+AA38+AA42+AA47</f>
        <v>367043437</v>
      </c>
    </row>
    <row r="49" spans="1:27" ht="13.5">
      <c r="A49" s="148" t="s">
        <v>49</v>
      </c>
      <c r="B49" s="149"/>
      <c r="C49" s="171">
        <f aca="true" t="shared" si="10" ref="C49:Y49">+C25-C48</f>
        <v>27018385</v>
      </c>
      <c r="D49" s="171">
        <f>+D25-D48</f>
        <v>0</v>
      </c>
      <c r="E49" s="172">
        <f t="shared" si="10"/>
        <v>-8644276</v>
      </c>
      <c r="F49" s="173">
        <f t="shared" si="10"/>
        <v>-8525356</v>
      </c>
      <c r="G49" s="173">
        <f t="shared" si="10"/>
        <v>84918434</v>
      </c>
      <c r="H49" s="173">
        <f t="shared" si="10"/>
        <v>-16161837</v>
      </c>
      <c r="I49" s="173">
        <f t="shared" si="10"/>
        <v>-20131917</v>
      </c>
      <c r="J49" s="173">
        <f t="shared" si="10"/>
        <v>48624680</v>
      </c>
      <c r="K49" s="173">
        <f t="shared" si="10"/>
        <v>-4848366</v>
      </c>
      <c r="L49" s="173">
        <f t="shared" si="10"/>
        <v>42696261</v>
      </c>
      <c r="M49" s="173">
        <f t="shared" si="10"/>
        <v>115268</v>
      </c>
      <c r="N49" s="173">
        <f t="shared" si="10"/>
        <v>37963163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86587843</v>
      </c>
      <c r="X49" s="173">
        <f>IF(F25=F48,0,X25-X48)</f>
        <v>57355889</v>
      </c>
      <c r="Y49" s="173">
        <f t="shared" si="10"/>
        <v>29231954</v>
      </c>
      <c r="Z49" s="174">
        <f>+IF(X49&lt;&gt;0,+(Y49/X49)*100,0)</f>
        <v>50.96591563596896</v>
      </c>
      <c r="AA49" s="171">
        <f>+AA25-AA48</f>
        <v>-8525356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141794</v>
      </c>
      <c r="D11" s="155">
        <v>0</v>
      </c>
      <c r="E11" s="156">
        <v>169740</v>
      </c>
      <c r="F11" s="60">
        <v>169740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43029</v>
      </c>
      <c r="Y11" s="60">
        <v>-43029</v>
      </c>
      <c r="Z11" s="140">
        <v>-100</v>
      </c>
      <c r="AA11" s="155">
        <v>169740</v>
      </c>
    </row>
    <row r="12" spans="1:27" ht="13.5">
      <c r="A12" s="183" t="s">
        <v>108</v>
      </c>
      <c r="B12" s="185"/>
      <c r="C12" s="155">
        <v>76827</v>
      </c>
      <c r="D12" s="155">
        <v>0</v>
      </c>
      <c r="E12" s="156">
        <v>184160</v>
      </c>
      <c r="F12" s="60">
        <v>184160</v>
      </c>
      <c r="G12" s="60">
        <v>6931</v>
      </c>
      <c r="H12" s="60">
        <v>3889</v>
      </c>
      <c r="I12" s="60">
        <v>16845</v>
      </c>
      <c r="J12" s="60">
        <v>27665</v>
      </c>
      <c r="K12" s="60">
        <v>8264</v>
      </c>
      <c r="L12" s="60">
        <v>8230</v>
      </c>
      <c r="M12" s="60">
        <v>7051</v>
      </c>
      <c r="N12" s="60">
        <v>23545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51210</v>
      </c>
      <c r="X12" s="60">
        <v>156475</v>
      </c>
      <c r="Y12" s="60">
        <v>-105265</v>
      </c>
      <c r="Z12" s="140">
        <v>-67.27</v>
      </c>
      <c r="AA12" s="155">
        <v>184160</v>
      </c>
    </row>
    <row r="13" spans="1:27" ht="13.5">
      <c r="A13" s="181" t="s">
        <v>109</v>
      </c>
      <c r="B13" s="185"/>
      <c r="C13" s="155">
        <v>27781901</v>
      </c>
      <c r="D13" s="155">
        <v>0</v>
      </c>
      <c r="E13" s="156">
        <v>27500000</v>
      </c>
      <c r="F13" s="60">
        <v>27500000</v>
      </c>
      <c r="G13" s="60">
        <v>240792</v>
      </c>
      <c r="H13" s="60">
        <v>863106</v>
      </c>
      <c r="I13" s="60">
        <v>1310904</v>
      </c>
      <c r="J13" s="60">
        <v>2414802</v>
      </c>
      <c r="K13" s="60">
        <v>772449</v>
      </c>
      <c r="L13" s="60">
        <v>2649386</v>
      </c>
      <c r="M13" s="60">
        <v>1682117</v>
      </c>
      <c r="N13" s="60">
        <v>5103952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7518754</v>
      </c>
      <c r="X13" s="60">
        <v>7498150</v>
      </c>
      <c r="Y13" s="60">
        <v>20604</v>
      </c>
      <c r="Z13" s="140">
        <v>0.27</v>
      </c>
      <c r="AA13" s="155">
        <v>27500000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6000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82953702</v>
      </c>
      <c r="D18" s="155">
        <v>0</v>
      </c>
      <c r="E18" s="156">
        <v>99267364</v>
      </c>
      <c r="F18" s="60">
        <v>99267364</v>
      </c>
      <c r="G18" s="60">
        <v>14454420</v>
      </c>
      <c r="H18" s="60">
        <v>467000</v>
      </c>
      <c r="I18" s="60">
        <v>0</v>
      </c>
      <c r="J18" s="60">
        <v>14921420</v>
      </c>
      <c r="K18" s="60">
        <v>16630633</v>
      </c>
      <c r="L18" s="60">
        <v>0</v>
      </c>
      <c r="M18" s="60">
        <v>24308948</v>
      </c>
      <c r="N18" s="60">
        <v>40939581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55861001</v>
      </c>
      <c r="X18" s="60">
        <v>34169695</v>
      </c>
      <c r="Y18" s="60">
        <v>21691306</v>
      </c>
      <c r="Z18" s="140">
        <v>63.48</v>
      </c>
      <c r="AA18" s="155">
        <v>99267364</v>
      </c>
    </row>
    <row r="19" spans="1:27" ht="13.5">
      <c r="A19" s="181" t="s">
        <v>34</v>
      </c>
      <c r="B19" s="185"/>
      <c r="C19" s="155">
        <v>218856712</v>
      </c>
      <c r="D19" s="155">
        <v>0</v>
      </c>
      <c r="E19" s="156">
        <v>227105040</v>
      </c>
      <c r="F19" s="60">
        <v>227833987</v>
      </c>
      <c r="G19" s="60">
        <v>85857175</v>
      </c>
      <c r="H19" s="60">
        <v>349825</v>
      </c>
      <c r="I19" s="60">
        <v>33088</v>
      </c>
      <c r="J19" s="60">
        <v>86240088</v>
      </c>
      <c r="K19" s="60">
        <v>930368</v>
      </c>
      <c r="L19" s="60">
        <v>71636570</v>
      </c>
      <c r="M19" s="60">
        <v>28088</v>
      </c>
      <c r="N19" s="60">
        <v>72595026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158835114</v>
      </c>
      <c r="X19" s="60">
        <v>170478784</v>
      </c>
      <c r="Y19" s="60">
        <v>-11643670</v>
      </c>
      <c r="Z19" s="140">
        <v>-6.83</v>
      </c>
      <c r="AA19" s="155">
        <v>227833987</v>
      </c>
    </row>
    <row r="20" spans="1:27" ht="13.5">
      <c r="A20" s="181" t="s">
        <v>35</v>
      </c>
      <c r="B20" s="185"/>
      <c r="C20" s="155">
        <v>4282079</v>
      </c>
      <c r="D20" s="155">
        <v>0</v>
      </c>
      <c r="E20" s="156">
        <v>3882830</v>
      </c>
      <c r="F20" s="54">
        <v>3562830</v>
      </c>
      <c r="G20" s="54">
        <v>-20726</v>
      </c>
      <c r="H20" s="54">
        <v>589885</v>
      </c>
      <c r="I20" s="54">
        <v>185309</v>
      </c>
      <c r="J20" s="54">
        <v>754468</v>
      </c>
      <c r="K20" s="54">
        <v>239239</v>
      </c>
      <c r="L20" s="54">
        <v>524008</v>
      </c>
      <c r="M20" s="54">
        <v>149962</v>
      </c>
      <c r="N20" s="54">
        <v>913209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1667677</v>
      </c>
      <c r="X20" s="54">
        <v>1595886</v>
      </c>
      <c r="Y20" s="54">
        <v>71791</v>
      </c>
      <c r="Z20" s="184">
        <v>4.5</v>
      </c>
      <c r="AA20" s="130">
        <v>3562830</v>
      </c>
    </row>
    <row r="21" spans="1:27" ht="13.5">
      <c r="A21" s="181" t="s">
        <v>115</v>
      </c>
      <c r="B21" s="185"/>
      <c r="C21" s="155">
        <v>12852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334111867</v>
      </c>
      <c r="D22" s="188">
        <f>SUM(D5:D21)</f>
        <v>0</v>
      </c>
      <c r="E22" s="189">
        <f t="shared" si="0"/>
        <v>358109134</v>
      </c>
      <c r="F22" s="190">
        <f t="shared" si="0"/>
        <v>358518081</v>
      </c>
      <c r="G22" s="190">
        <f t="shared" si="0"/>
        <v>100538592</v>
      </c>
      <c r="H22" s="190">
        <f t="shared" si="0"/>
        <v>2273705</v>
      </c>
      <c r="I22" s="190">
        <f t="shared" si="0"/>
        <v>1546146</v>
      </c>
      <c r="J22" s="190">
        <f t="shared" si="0"/>
        <v>104358443</v>
      </c>
      <c r="K22" s="190">
        <f t="shared" si="0"/>
        <v>18580953</v>
      </c>
      <c r="L22" s="190">
        <f t="shared" si="0"/>
        <v>74818194</v>
      </c>
      <c r="M22" s="190">
        <f t="shared" si="0"/>
        <v>26176166</v>
      </c>
      <c r="N22" s="190">
        <f t="shared" si="0"/>
        <v>119575313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223933756</v>
      </c>
      <c r="X22" s="190">
        <f t="shared" si="0"/>
        <v>213942019</v>
      </c>
      <c r="Y22" s="190">
        <f t="shared" si="0"/>
        <v>9991737</v>
      </c>
      <c r="Z22" s="191">
        <f>+IF(X22&lt;&gt;0,+(Y22/X22)*100,0)</f>
        <v>4.670301349264166</v>
      </c>
      <c r="AA22" s="188">
        <f>SUM(AA5:AA21)</f>
        <v>358518081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135930967</v>
      </c>
      <c r="D25" s="155">
        <v>0</v>
      </c>
      <c r="E25" s="156">
        <v>172092143</v>
      </c>
      <c r="F25" s="60">
        <v>171976623</v>
      </c>
      <c r="G25" s="60">
        <v>10144319</v>
      </c>
      <c r="H25" s="60">
        <v>10746564</v>
      </c>
      <c r="I25" s="60">
        <v>10682456</v>
      </c>
      <c r="J25" s="60">
        <v>31573339</v>
      </c>
      <c r="K25" s="60">
        <v>10295048</v>
      </c>
      <c r="L25" s="60">
        <v>15756188</v>
      </c>
      <c r="M25" s="60">
        <v>10892915</v>
      </c>
      <c r="N25" s="60">
        <v>36944151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68517490</v>
      </c>
      <c r="X25" s="60">
        <v>78167642</v>
      </c>
      <c r="Y25" s="60">
        <v>-9650152</v>
      </c>
      <c r="Z25" s="140">
        <v>-12.35</v>
      </c>
      <c r="AA25" s="155">
        <v>171976623</v>
      </c>
    </row>
    <row r="26" spans="1:27" ht="13.5">
      <c r="A26" s="183" t="s">
        <v>38</v>
      </c>
      <c r="B26" s="182"/>
      <c r="C26" s="155">
        <v>9650795</v>
      </c>
      <c r="D26" s="155">
        <v>0</v>
      </c>
      <c r="E26" s="156">
        <v>12691330</v>
      </c>
      <c r="F26" s="60">
        <v>12691330</v>
      </c>
      <c r="G26" s="60">
        <v>743381</v>
      </c>
      <c r="H26" s="60">
        <v>875358</v>
      </c>
      <c r="I26" s="60">
        <v>808570</v>
      </c>
      <c r="J26" s="60">
        <v>2427309</v>
      </c>
      <c r="K26" s="60">
        <v>808570</v>
      </c>
      <c r="L26" s="60">
        <v>808570</v>
      </c>
      <c r="M26" s="60">
        <v>808570</v>
      </c>
      <c r="N26" s="60">
        <v>2425710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4853019</v>
      </c>
      <c r="X26" s="60">
        <v>6333629</v>
      </c>
      <c r="Y26" s="60">
        <v>-1480610</v>
      </c>
      <c r="Z26" s="140">
        <v>-23.38</v>
      </c>
      <c r="AA26" s="155">
        <v>12691330</v>
      </c>
    </row>
    <row r="27" spans="1:27" ht="13.5">
      <c r="A27" s="183" t="s">
        <v>118</v>
      </c>
      <c r="B27" s="182"/>
      <c r="C27" s="155">
        <v>456111</v>
      </c>
      <c r="D27" s="155">
        <v>0</v>
      </c>
      <c r="E27" s="156">
        <v>125800</v>
      </c>
      <c r="F27" s="60">
        <v>125800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62898</v>
      </c>
      <c r="Y27" s="60">
        <v>-62898</v>
      </c>
      <c r="Z27" s="140">
        <v>-100</v>
      </c>
      <c r="AA27" s="155">
        <v>125800</v>
      </c>
    </row>
    <row r="28" spans="1:27" ht="13.5">
      <c r="A28" s="183" t="s">
        <v>39</v>
      </c>
      <c r="B28" s="182"/>
      <c r="C28" s="155">
        <v>5884429</v>
      </c>
      <c r="D28" s="155">
        <v>0</v>
      </c>
      <c r="E28" s="156">
        <v>9080484</v>
      </c>
      <c r="F28" s="60">
        <v>9080484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4734</v>
      </c>
      <c r="Y28" s="60">
        <v>-4734</v>
      </c>
      <c r="Z28" s="140">
        <v>-100</v>
      </c>
      <c r="AA28" s="155">
        <v>9080484</v>
      </c>
    </row>
    <row r="29" spans="1:27" ht="13.5">
      <c r="A29" s="183" t="s">
        <v>40</v>
      </c>
      <c r="B29" s="182"/>
      <c r="C29" s="155">
        <v>342573</v>
      </c>
      <c r="D29" s="155">
        <v>0</v>
      </c>
      <c r="E29" s="156">
        <v>29137</v>
      </c>
      <c r="F29" s="60">
        <v>29137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258</v>
      </c>
      <c r="Y29" s="60">
        <v>-258</v>
      </c>
      <c r="Z29" s="140">
        <v>-100</v>
      </c>
      <c r="AA29" s="155">
        <v>29137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144724140</v>
      </c>
      <c r="D34" s="155">
        <v>0</v>
      </c>
      <c r="E34" s="156">
        <v>172731996</v>
      </c>
      <c r="F34" s="60">
        <v>173137543</v>
      </c>
      <c r="G34" s="60">
        <v>4732458</v>
      </c>
      <c r="H34" s="60">
        <v>6813620</v>
      </c>
      <c r="I34" s="60">
        <v>10187037</v>
      </c>
      <c r="J34" s="60">
        <v>21733115</v>
      </c>
      <c r="K34" s="60">
        <v>12325701</v>
      </c>
      <c r="L34" s="60">
        <v>15557175</v>
      </c>
      <c r="M34" s="60">
        <v>14359413</v>
      </c>
      <c r="N34" s="60">
        <v>42242289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63975404</v>
      </c>
      <c r="X34" s="60">
        <v>72015715</v>
      </c>
      <c r="Y34" s="60">
        <v>-8040311</v>
      </c>
      <c r="Z34" s="140">
        <v>-11.16</v>
      </c>
      <c r="AA34" s="155">
        <v>173137543</v>
      </c>
    </row>
    <row r="35" spans="1:27" ht="13.5">
      <c r="A35" s="181" t="s">
        <v>122</v>
      </c>
      <c r="B35" s="185"/>
      <c r="C35" s="155">
        <v>10104467</v>
      </c>
      <c r="D35" s="155">
        <v>0</v>
      </c>
      <c r="E35" s="156">
        <v>2520</v>
      </c>
      <c r="F35" s="60">
        <v>2520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1254</v>
      </c>
      <c r="Y35" s="60">
        <v>-1254</v>
      </c>
      <c r="Z35" s="140">
        <v>-100</v>
      </c>
      <c r="AA35" s="155">
        <v>2520</v>
      </c>
    </row>
    <row r="36" spans="1:27" ht="12.75">
      <c r="A36" s="193" t="s">
        <v>44</v>
      </c>
      <c r="B36" s="187"/>
      <c r="C36" s="188">
        <f aca="true" t="shared" si="1" ref="C36:Y36">SUM(C25:C35)</f>
        <v>307093482</v>
      </c>
      <c r="D36" s="188">
        <f>SUM(D25:D35)</f>
        <v>0</v>
      </c>
      <c r="E36" s="189">
        <f t="shared" si="1"/>
        <v>366753410</v>
      </c>
      <c r="F36" s="190">
        <f t="shared" si="1"/>
        <v>367043437</v>
      </c>
      <c r="G36" s="190">
        <f t="shared" si="1"/>
        <v>15620158</v>
      </c>
      <c r="H36" s="190">
        <f t="shared" si="1"/>
        <v>18435542</v>
      </c>
      <c r="I36" s="190">
        <f t="shared" si="1"/>
        <v>21678063</v>
      </c>
      <c r="J36" s="190">
        <f t="shared" si="1"/>
        <v>55733763</v>
      </c>
      <c r="K36" s="190">
        <f t="shared" si="1"/>
        <v>23429319</v>
      </c>
      <c r="L36" s="190">
        <f t="shared" si="1"/>
        <v>32121933</v>
      </c>
      <c r="M36" s="190">
        <f t="shared" si="1"/>
        <v>26060898</v>
      </c>
      <c r="N36" s="190">
        <f t="shared" si="1"/>
        <v>81612150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137345913</v>
      </c>
      <c r="X36" s="190">
        <f t="shared" si="1"/>
        <v>156586130</v>
      </c>
      <c r="Y36" s="190">
        <f t="shared" si="1"/>
        <v>-19240217</v>
      </c>
      <c r="Z36" s="191">
        <f>+IF(X36&lt;&gt;0,+(Y36/X36)*100,0)</f>
        <v>-12.287306034065724</v>
      </c>
      <c r="AA36" s="188">
        <f>SUM(AA25:AA35)</f>
        <v>367043437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27018385</v>
      </c>
      <c r="D38" s="199">
        <f>+D22-D36</f>
        <v>0</v>
      </c>
      <c r="E38" s="200">
        <f t="shared" si="2"/>
        <v>-8644276</v>
      </c>
      <c r="F38" s="106">
        <f t="shared" si="2"/>
        <v>-8525356</v>
      </c>
      <c r="G38" s="106">
        <f t="shared" si="2"/>
        <v>84918434</v>
      </c>
      <c r="H38" s="106">
        <f t="shared" si="2"/>
        <v>-16161837</v>
      </c>
      <c r="I38" s="106">
        <f t="shared" si="2"/>
        <v>-20131917</v>
      </c>
      <c r="J38" s="106">
        <f t="shared" si="2"/>
        <v>48624680</v>
      </c>
      <c r="K38" s="106">
        <f t="shared" si="2"/>
        <v>-4848366</v>
      </c>
      <c r="L38" s="106">
        <f t="shared" si="2"/>
        <v>42696261</v>
      </c>
      <c r="M38" s="106">
        <f t="shared" si="2"/>
        <v>115268</v>
      </c>
      <c r="N38" s="106">
        <f t="shared" si="2"/>
        <v>37963163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86587843</v>
      </c>
      <c r="X38" s="106">
        <f>IF(F22=F36,0,X22-X36)</f>
        <v>57355889</v>
      </c>
      <c r="Y38" s="106">
        <f t="shared" si="2"/>
        <v>29231954</v>
      </c>
      <c r="Z38" s="201">
        <f>+IF(X38&lt;&gt;0,+(Y38/X38)*100,0)</f>
        <v>50.96591563596896</v>
      </c>
      <c r="AA38" s="199">
        <f>+AA22-AA36</f>
        <v>-8525356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27018385</v>
      </c>
      <c r="D42" s="206">
        <f>SUM(D38:D41)</f>
        <v>0</v>
      </c>
      <c r="E42" s="207">
        <f t="shared" si="3"/>
        <v>-8644276</v>
      </c>
      <c r="F42" s="88">
        <f t="shared" si="3"/>
        <v>-8525356</v>
      </c>
      <c r="G42" s="88">
        <f t="shared" si="3"/>
        <v>84918434</v>
      </c>
      <c r="H42" s="88">
        <f t="shared" si="3"/>
        <v>-16161837</v>
      </c>
      <c r="I42" s="88">
        <f t="shared" si="3"/>
        <v>-20131917</v>
      </c>
      <c r="J42" s="88">
        <f t="shared" si="3"/>
        <v>48624680</v>
      </c>
      <c r="K42" s="88">
        <f t="shared" si="3"/>
        <v>-4848366</v>
      </c>
      <c r="L42" s="88">
        <f t="shared" si="3"/>
        <v>42696261</v>
      </c>
      <c r="M42" s="88">
        <f t="shared" si="3"/>
        <v>115268</v>
      </c>
      <c r="N42" s="88">
        <f t="shared" si="3"/>
        <v>37963163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86587843</v>
      </c>
      <c r="X42" s="88">
        <f t="shared" si="3"/>
        <v>57355889</v>
      </c>
      <c r="Y42" s="88">
        <f t="shared" si="3"/>
        <v>29231954</v>
      </c>
      <c r="Z42" s="208">
        <f>+IF(X42&lt;&gt;0,+(Y42/X42)*100,0)</f>
        <v>50.96591563596896</v>
      </c>
      <c r="AA42" s="206">
        <f>SUM(AA38:AA41)</f>
        <v>-8525356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27018385</v>
      </c>
      <c r="D44" s="210">
        <f>+D42-D43</f>
        <v>0</v>
      </c>
      <c r="E44" s="211">
        <f t="shared" si="4"/>
        <v>-8644276</v>
      </c>
      <c r="F44" s="77">
        <f t="shared" si="4"/>
        <v>-8525356</v>
      </c>
      <c r="G44" s="77">
        <f t="shared" si="4"/>
        <v>84918434</v>
      </c>
      <c r="H44" s="77">
        <f t="shared" si="4"/>
        <v>-16161837</v>
      </c>
      <c r="I44" s="77">
        <f t="shared" si="4"/>
        <v>-20131917</v>
      </c>
      <c r="J44" s="77">
        <f t="shared" si="4"/>
        <v>48624680</v>
      </c>
      <c r="K44" s="77">
        <f t="shared" si="4"/>
        <v>-4848366</v>
      </c>
      <c r="L44" s="77">
        <f t="shared" si="4"/>
        <v>42696261</v>
      </c>
      <c r="M44" s="77">
        <f t="shared" si="4"/>
        <v>115268</v>
      </c>
      <c r="N44" s="77">
        <f t="shared" si="4"/>
        <v>37963163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86587843</v>
      </c>
      <c r="X44" s="77">
        <f t="shared" si="4"/>
        <v>57355889</v>
      </c>
      <c r="Y44" s="77">
        <f t="shared" si="4"/>
        <v>29231954</v>
      </c>
      <c r="Z44" s="212">
        <f>+IF(X44&lt;&gt;0,+(Y44/X44)*100,0)</f>
        <v>50.96591563596896</v>
      </c>
      <c r="AA44" s="210">
        <f>+AA42-AA43</f>
        <v>-8525356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27018385</v>
      </c>
      <c r="D46" s="206">
        <f>SUM(D44:D45)</f>
        <v>0</v>
      </c>
      <c r="E46" s="207">
        <f t="shared" si="5"/>
        <v>-8644276</v>
      </c>
      <c r="F46" s="88">
        <f t="shared" si="5"/>
        <v>-8525356</v>
      </c>
      <c r="G46" s="88">
        <f t="shared" si="5"/>
        <v>84918434</v>
      </c>
      <c r="H46" s="88">
        <f t="shared" si="5"/>
        <v>-16161837</v>
      </c>
      <c r="I46" s="88">
        <f t="shared" si="5"/>
        <v>-20131917</v>
      </c>
      <c r="J46" s="88">
        <f t="shared" si="5"/>
        <v>48624680</v>
      </c>
      <c r="K46" s="88">
        <f t="shared" si="5"/>
        <v>-4848366</v>
      </c>
      <c r="L46" s="88">
        <f t="shared" si="5"/>
        <v>42696261</v>
      </c>
      <c r="M46" s="88">
        <f t="shared" si="5"/>
        <v>115268</v>
      </c>
      <c r="N46" s="88">
        <f t="shared" si="5"/>
        <v>37963163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86587843</v>
      </c>
      <c r="X46" s="88">
        <f t="shared" si="5"/>
        <v>57355889</v>
      </c>
      <c r="Y46" s="88">
        <f t="shared" si="5"/>
        <v>29231954</v>
      </c>
      <c r="Z46" s="208">
        <f>+IF(X46&lt;&gt;0,+(Y46/X46)*100,0)</f>
        <v>50.96591563596896</v>
      </c>
      <c r="AA46" s="206">
        <f>SUM(AA44:AA45)</f>
        <v>-8525356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27018385</v>
      </c>
      <c r="D48" s="217">
        <f>SUM(D46:D47)</f>
        <v>0</v>
      </c>
      <c r="E48" s="218">
        <f t="shared" si="6"/>
        <v>-8644276</v>
      </c>
      <c r="F48" s="219">
        <f t="shared" si="6"/>
        <v>-8525356</v>
      </c>
      <c r="G48" s="219">
        <f t="shared" si="6"/>
        <v>84918434</v>
      </c>
      <c r="H48" s="220">
        <f t="shared" si="6"/>
        <v>-16161837</v>
      </c>
      <c r="I48" s="220">
        <f t="shared" si="6"/>
        <v>-20131917</v>
      </c>
      <c r="J48" s="220">
        <f t="shared" si="6"/>
        <v>48624680</v>
      </c>
      <c r="K48" s="220">
        <f t="shared" si="6"/>
        <v>-4848366</v>
      </c>
      <c r="L48" s="220">
        <f t="shared" si="6"/>
        <v>42696261</v>
      </c>
      <c r="M48" s="219">
        <f t="shared" si="6"/>
        <v>115268</v>
      </c>
      <c r="N48" s="219">
        <f t="shared" si="6"/>
        <v>37963163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86587843</v>
      </c>
      <c r="X48" s="220">
        <f t="shared" si="6"/>
        <v>57355889</v>
      </c>
      <c r="Y48" s="220">
        <f t="shared" si="6"/>
        <v>29231954</v>
      </c>
      <c r="Z48" s="221">
        <f>+IF(X48&lt;&gt;0,+(Y48/X48)*100,0)</f>
        <v>50.96591563596896</v>
      </c>
      <c r="AA48" s="222">
        <f>SUM(AA46:AA47)</f>
        <v>-8525356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3377627</v>
      </c>
      <c r="D5" s="153">
        <f>SUM(D6:D8)</f>
        <v>0</v>
      </c>
      <c r="E5" s="154">
        <f t="shared" si="0"/>
        <v>6570850</v>
      </c>
      <c r="F5" s="100">
        <f t="shared" si="0"/>
        <v>6573080</v>
      </c>
      <c r="G5" s="100">
        <f t="shared" si="0"/>
        <v>16719</v>
      </c>
      <c r="H5" s="100">
        <f t="shared" si="0"/>
        <v>3399</v>
      </c>
      <c r="I5" s="100">
        <f t="shared" si="0"/>
        <v>33265</v>
      </c>
      <c r="J5" s="100">
        <f t="shared" si="0"/>
        <v>53383</v>
      </c>
      <c r="K5" s="100">
        <f t="shared" si="0"/>
        <v>6684</v>
      </c>
      <c r="L5" s="100">
        <f t="shared" si="0"/>
        <v>64922</v>
      </c>
      <c r="M5" s="100">
        <f t="shared" si="0"/>
        <v>185635</v>
      </c>
      <c r="N5" s="100">
        <f t="shared" si="0"/>
        <v>257241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310624</v>
      </c>
      <c r="X5" s="100">
        <f t="shared" si="0"/>
        <v>4635850</v>
      </c>
      <c r="Y5" s="100">
        <f t="shared" si="0"/>
        <v>-4325226</v>
      </c>
      <c r="Z5" s="137">
        <f>+IF(X5&lt;&gt;0,+(Y5/X5)*100,0)</f>
        <v>-93.29952435907116</v>
      </c>
      <c r="AA5" s="153">
        <f>SUM(AA6:AA8)</f>
        <v>6573080</v>
      </c>
    </row>
    <row r="6" spans="1:27" ht="13.5">
      <c r="A6" s="138" t="s">
        <v>75</v>
      </c>
      <c r="B6" s="136"/>
      <c r="C6" s="155">
        <v>13105</v>
      </c>
      <c r="D6" s="155"/>
      <c r="E6" s="156">
        <v>58800</v>
      </c>
      <c r="F6" s="60">
        <v>58800</v>
      </c>
      <c r="G6" s="60"/>
      <c r="H6" s="60"/>
      <c r="I6" s="60">
        <v>5526</v>
      </c>
      <c r="J6" s="60">
        <v>5526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5526</v>
      </c>
      <c r="X6" s="60">
        <v>58800</v>
      </c>
      <c r="Y6" s="60">
        <v>-53274</v>
      </c>
      <c r="Z6" s="140">
        <v>-90.6</v>
      </c>
      <c r="AA6" s="62">
        <v>58800</v>
      </c>
    </row>
    <row r="7" spans="1:27" ht="13.5">
      <c r="A7" s="138" t="s">
        <v>76</v>
      </c>
      <c r="B7" s="136"/>
      <c r="C7" s="157">
        <v>24704</v>
      </c>
      <c r="D7" s="157"/>
      <c r="E7" s="158">
        <v>32000</v>
      </c>
      <c r="F7" s="159">
        <v>32000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32000</v>
      </c>
      <c r="Y7" s="159">
        <v>-32000</v>
      </c>
      <c r="Z7" s="141">
        <v>-100</v>
      </c>
      <c r="AA7" s="225">
        <v>32000</v>
      </c>
    </row>
    <row r="8" spans="1:27" ht="13.5">
      <c r="A8" s="138" t="s">
        <v>77</v>
      </c>
      <c r="B8" s="136"/>
      <c r="C8" s="155">
        <v>3339818</v>
      </c>
      <c r="D8" s="155"/>
      <c r="E8" s="156">
        <v>6480050</v>
      </c>
      <c r="F8" s="60">
        <v>6482280</v>
      </c>
      <c r="G8" s="60">
        <v>16719</v>
      </c>
      <c r="H8" s="60">
        <v>3399</v>
      </c>
      <c r="I8" s="60">
        <v>27739</v>
      </c>
      <c r="J8" s="60">
        <v>47857</v>
      </c>
      <c r="K8" s="60">
        <v>6684</v>
      </c>
      <c r="L8" s="60">
        <v>64922</v>
      </c>
      <c r="M8" s="60">
        <v>185635</v>
      </c>
      <c r="N8" s="60">
        <v>257241</v>
      </c>
      <c r="O8" s="60"/>
      <c r="P8" s="60"/>
      <c r="Q8" s="60"/>
      <c r="R8" s="60"/>
      <c r="S8" s="60"/>
      <c r="T8" s="60"/>
      <c r="U8" s="60"/>
      <c r="V8" s="60"/>
      <c r="W8" s="60">
        <v>305098</v>
      </c>
      <c r="X8" s="60">
        <v>4545050</v>
      </c>
      <c r="Y8" s="60">
        <v>-4239952</v>
      </c>
      <c r="Z8" s="140">
        <v>-93.29</v>
      </c>
      <c r="AA8" s="62">
        <v>6482280</v>
      </c>
    </row>
    <row r="9" spans="1:27" ht="13.5">
      <c r="A9" s="135" t="s">
        <v>78</v>
      </c>
      <c r="B9" s="136"/>
      <c r="C9" s="153">
        <f aca="true" t="shared" si="1" ref="C9:Y9">SUM(C10:C14)</f>
        <v>1452632</v>
      </c>
      <c r="D9" s="153">
        <f>SUM(D10:D14)</f>
        <v>0</v>
      </c>
      <c r="E9" s="154">
        <f t="shared" si="1"/>
        <v>5072150</v>
      </c>
      <c r="F9" s="100">
        <f t="shared" si="1"/>
        <v>5081635</v>
      </c>
      <c r="G9" s="100">
        <f t="shared" si="1"/>
        <v>0</v>
      </c>
      <c r="H9" s="100">
        <f t="shared" si="1"/>
        <v>20109</v>
      </c>
      <c r="I9" s="100">
        <f t="shared" si="1"/>
        <v>0</v>
      </c>
      <c r="J9" s="100">
        <f t="shared" si="1"/>
        <v>20109</v>
      </c>
      <c r="K9" s="100">
        <f t="shared" si="1"/>
        <v>58321</v>
      </c>
      <c r="L9" s="100">
        <f t="shared" si="1"/>
        <v>12238</v>
      </c>
      <c r="M9" s="100">
        <f t="shared" si="1"/>
        <v>15939</v>
      </c>
      <c r="N9" s="100">
        <f t="shared" si="1"/>
        <v>86498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106607</v>
      </c>
      <c r="X9" s="100">
        <f t="shared" si="1"/>
        <v>2072150</v>
      </c>
      <c r="Y9" s="100">
        <f t="shared" si="1"/>
        <v>-1965543</v>
      </c>
      <c r="Z9" s="137">
        <f>+IF(X9&lt;&gt;0,+(Y9/X9)*100,0)</f>
        <v>-94.85524696571194</v>
      </c>
      <c r="AA9" s="102">
        <f>SUM(AA10:AA14)</f>
        <v>5081635</v>
      </c>
    </row>
    <row r="10" spans="1:27" ht="13.5">
      <c r="A10" s="138" t="s">
        <v>79</v>
      </c>
      <c r="B10" s="136"/>
      <c r="C10" s="155">
        <v>5563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1412950</v>
      </c>
      <c r="D12" s="155"/>
      <c r="E12" s="156">
        <v>5057500</v>
      </c>
      <c r="F12" s="60">
        <v>5062599</v>
      </c>
      <c r="G12" s="60"/>
      <c r="H12" s="60">
        <v>8779</v>
      </c>
      <c r="I12" s="60"/>
      <c r="J12" s="60">
        <v>8779</v>
      </c>
      <c r="K12" s="60">
        <v>58321</v>
      </c>
      <c r="L12" s="60">
        <v>12238</v>
      </c>
      <c r="M12" s="60">
        <v>15939</v>
      </c>
      <c r="N12" s="60">
        <v>86498</v>
      </c>
      <c r="O12" s="60"/>
      <c r="P12" s="60"/>
      <c r="Q12" s="60"/>
      <c r="R12" s="60"/>
      <c r="S12" s="60"/>
      <c r="T12" s="60"/>
      <c r="U12" s="60"/>
      <c r="V12" s="60"/>
      <c r="W12" s="60">
        <v>95277</v>
      </c>
      <c r="X12" s="60">
        <v>2057500</v>
      </c>
      <c r="Y12" s="60">
        <v>-1962223</v>
      </c>
      <c r="Z12" s="140">
        <v>-95.37</v>
      </c>
      <c r="AA12" s="62">
        <v>5062599</v>
      </c>
    </row>
    <row r="13" spans="1:27" ht="13.5">
      <c r="A13" s="138" t="s">
        <v>82</v>
      </c>
      <c r="B13" s="136"/>
      <c r="C13" s="155"/>
      <c r="D13" s="155"/>
      <c r="E13" s="156"/>
      <c r="F13" s="60">
        <v>4386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4386</v>
      </c>
    </row>
    <row r="14" spans="1:27" ht="13.5">
      <c r="A14" s="138" t="s">
        <v>83</v>
      </c>
      <c r="B14" s="136"/>
      <c r="C14" s="157">
        <v>34119</v>
      </c>
      <c r="D14" s="157"/>
      <c r="E14" s="158">
        <v>14650</v>
      </c>
      <c r="F14" s="159">
        <v>14650</v>
      </c>
      <c r="G14" s="159"/>
      <c r="H14" s="159">
        <v>11330</v>
      </c>
      <c r="I14" s="159"/>
      <c r="J14" s="159">
        <v>11330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11330</v>
      </c>
      <c r="X14" s="159">
        <v>14650</v>
      </c>
      <c r="Y14" s="159">
        <v>-3320</v>
      </c>
      <c r="Z14" s="141">
        <v>-22.66</v>
      </c>
      <c r="AA14" s="225">
        <v>14650</v>
      </c>
    </row>
    <row r="15" spans="1:27" ht="13.5">
      <c r="A15" s="135" t="s">
        <v>84</v>
      </c>
      <c r="B15" s="142"/>
      <c r="C15" s="153">
        <f aca="true" t="shared" si="2" ref="C15:Y15">SUM(C16:C18)</f>
        <v>684778</v>
      </c>
      <c r="D15" s="153">
        <f>SUM(D16:D18)</f>
        <v>0</v>
      </c>
      <c r="E15" s="154">
        <f t="shared" si="2"/>
        <v>823900</v>
      </c>
      <c r="F15" s="100">
        <f t="shared" si="2"/>
        <v>823900</v>
      </c>
      <c r="G15" s="100">
        <f t="shared" si="2"/>
        <v>0</v>
      </c>
      <c r="H15" s="100">
        <f t="shared" si="2"/>
        <v>90875</v>
      </c>
      <c r="I15" s="100">
        <f t="shared" si="2"/>
        <v>2109</v>
      </c>
      <c r="J15" s="100">
        <f t="shared" si="2"/>
        <v>92984</v>
      </c>
      <c r="K15" s="100">
        <f t="shared" si="2"/>
        <v>20725</v>
      </c>
      <c r="L15" s="100">
        <f t="shared" si="2"/>
        <v>9788</v>
      </c>
      <c r="M15" s="100">
        <f t="shared" si="2"/>
        <v>25993</v>
      </c>
      <c r="N15" s="100">
        <f t="shared" si="2"/>
        <v>56506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149490</v>
      </c>
      <c r="X15" s="100">
        <f t="shared" si="2"/>
        <v>403400</v>
      </c>
      <c r="Y15" s="100">
        <f t="shared" si="2"/>
        <v>-253910</v>
      </c>
      <c r="Z15" s="137">
        <f>+IF(X15&lt;&gt;0,+(Y15/X15)*100,0)</f>
        <v>-62.94248884481903</v>
      </c>
      <c r="AA15" s="102">
        <f>SUM(AA16:AA18)</f>
        <v>823900</v>
      </c>
    </row>
    <row r="16" spans="1:27" ht="13.5">
      <c r="A16" s="138" t="s">
        <v>85</v>
      </c>
      <c r="B16" s="136"/>
      <c r="C16" s="155">
        <v>1026</v>
      </c>
      <c r="D16" s="155"/>
      <c r="E16" s="156"/>
      <c r="F16" s="60"/>
      <c r="G16" s="60"/>
      <c r="H16" s="60">
        <v>4385</v>
      </c>
      <c r="I16" s="60"/>
      <c r="J16" s="60">
        <v>4385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4385</v>
      </c>
      <c r="X16" s="60"/>
      <c r="Y16" s="60">
        <v>4385</v>
      </c>
      <c r="Z16" s="140"/>
      <c r="AA16" s="62"/>
    </row>
    <row r="17" spans="1:27" ht="13.5">
      <c r="A17" s="138" t="s">
        <v>86</v>
      </c>
      <c r="B17" s="136"/>
      <c r="C17" s="155">
        <v>683752</v>
      </c>
      <c r="D17" s="155"/>
      <c r="E17" s="156">
        <v>823900</v>
      </c>
      <c r="F17" s="60">
        <v>823900</v>
      </c>
      <c r="G17" s="60"/>
      <c r="H17" s="60">
        <v>86490</v>
      </c>
      <c r="I17" s="60">
        <v>2109</v>
      </c>
      <c r="J17" s="60">
        <v>88599</v>
      </c>
      <c r="K17" s="60">
        <v>20725</v>
      </c>
      <c r="L17" s="60">
        <v>9788</v>
      </c>
      <c r="M17" s="60">
        <v>25993</v>
      </c>
      <c r="N17" s="60">
        <v>56506</v>
      </c>
      <c r="O17" s="60"/>
      <c r="P17" s="60"/>
      <c r="Q17" s="60"/>
      <c r="R17" s="60"/>
      <c r="S17" s="60"/>
      <c r="T17" s="60"/>
      <c r="U17" s="60"/>
      <c r="V17" s="60"/>
      <c r="W17" s="60">
        <v>145105</v>
      </c>
      <c r="X17" s="60">
        <v>403400</v>
      </c>
      <c r="Y17" s="60">
        <v>-258295</v>
      </c>
      <c r="Z17" s="140">
        <v>-64.03</v>
      </c>
      <c r="AA17" s="62">
        <v>823900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5515037</v>
      </c>
      <c r="D25" s="217">
        <f>+D5+D9+D15+D19+D24</f>
        <v>0</v>
      </c>
      <c r="E25" s="230">
        <f t="shared" si="4"/>
        <v>12466900</v>
      </c>
      <c r="F25" s="219">
        <f t="shared" si="4"/>
        <v>12478615</v>
      </c>
      <c r="G25" s="219">
        <f t="shared" si="4"/>
        <v>16719</v>
      </c>
      <c r="H25" s="219">
        <f t="shared" si="4"/>
        <v>114383</v>
      </c>
      <c r="I25" s="219">
        <f t="shared" si="4"/>
        <v>35374</v>
      </c>
      <c r="J25" s="219">
        <f t="shared" si="4"/>
        <v>166476</v>
      </c>
      <c r="K25" s="219">
        <f t="shared" si="4"/>
        <v>85730</v>
      </c>
      <c r="L25" s="219">
        <f t="shared" si="4"/>
        <v>86948</v>
      </c>
      <c r="M25" s="219">
        <f t="shared" si="4"/>
        <v>227567</v>
      </c>
      <c r="N25" s="219">
        <f t="shared" si="4"/>
        <v>400245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566721</v>
      </c>
      <c r="X25" s="219">
        <f t="shared" si="4"/>
        <v>7111400</v>
      </c>
      <c r="Y25" s="219">
        <f t="shared" si="4"/>
        <v>-6544679</v>
      </c>
      <c r="Z25" s="231">
        <f>+IF(X25&lt;&gt;0,+(Y25/X25)*100,0)</f>
        <v>-92.03080968585651</v>
      </c>
      <c r="AA25" s="232">
        <f>+AA5+AA9+AA15+AA19+AA24</f>
        <v>12478615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1341274</v>
      </c>
      <c r="D28" s="155"/>
      <c r="E28" s="156">
        <v>815900</v>
      </c>
      <c r="F28" s="60">
        <v>815900</v>
      </c>
      <c r="G28" s="60"/>
      <c r="H28" s="60">
        <v>86490</v>
      </c>
      <c r="I28" s="60">
        <v>2109</v>
      </c>
      <c r="J28" s="60">
        <v>88599</v>
      </c>
      <c r="K28" s="60">
        <v>20725</v>
      </c>
      <c r="L28" s="60">
        <v>9788</v>
      </c>
      <c r="M28" s="60">
        <v>25993</v>
      </c>
      <c r="N28" s="60">
        <v>56506</v>
      </c>
      <c r="O28" s="60"/>
      <c r="P28" s="60"/>
      <c r="Q28" s="60"/>
      <c r="R28" s="60"/>
      <c r="S28" s="60"/>
      <c r="T28" s="60"/>
      <c r="U28" s="60"/>
      <c r="V28" s="60"/>
      <c r="W28" s="60">
        <v>145105</v>
      </c>
      <c r="X28" s="60"/>
      <c r="Y28" s="60">
        <v>145105</v>
      </c>
      <c r="Z28" s="140"/>
      <c r="AA28" s="155">
        <v>815900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1341274</v>
      </c>
      <c r="D32" s="210">
        <f>SUM(D28:D31)</f>
        <v>0</v>
      </c>
      <c r="E32" s="211">
        <f t="shared" si="5"/>
        <v>815900</v>
      </c>
      <c r="F32" s="77">
        <f t="shared" si="5"/>
        <v>815900</v>
      </c>
      <c r="G32" s="77">
        <f t="shared" si="5"/>
        <v>0</v>
      </c>
      <c r="H32" s="77">
        <f t="shared" si="5"/>
        <v>86490</v>
      </c>
      <c r="I32" s="77">
        <f t="shared" si="5"/>
        <v>2109</v>
      </c>
      <c r="J32" s="77">
        <f t="shared" si="5"/>
        <v>88599</v>
      </c>
      <c r="K32" s="77">
        <f t="shared" si="5"/>
        <v>20725</v>
      </c>
      <c r="L32" s="77">
        <f t="shared" si="5"/>
        <v>9788</v>
      </c>
      <c r="M32" s="77">
        <f t="shared" si="5"/>
        <v>25993</v>
      </c>
      <c r="N32" s="77">
        <f t="shared" si="5"/>
        <v>56506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145105</v>
      </c>
      <c r="X32" s="77">
        <f t="shared" si="5"/>
        <v>0</v>
      </c>
      <c r="Y32" s="77">
        <f t="shared" si="5"/>
        <v>145105</v>
      </c>
      <c r="Z32" s="212">
        <f>+IF(X32&lt;&gt;0,+(Y32/X32)*100,0)</f>
        <v>0</v>
      </c>
      <c r="AA32" s="79">
        <f>SUM(AA28:AA31)</f>
        <v>815900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4173762</v>
      </c>
      <c r="D35" s="155"/>
      <c r="E35" s="156">
        <v>11651000</v>
      </c>
      <c r="F35" s="60">
        <v>11662715</v>
      </c>
      <c r="G35" s="60">
        <v>16719</v>
      </c>
      <c r="H35" s="60">
        <v>27893</v>
      </c>
      <c r="I35" s="60">
        <v>33265</v>
      </c>
      <c r="J35" s="60">
        <v>77877</v>
      </c>
      <c r="K35" s="60">
        <v>65005</v>
      </c>
      <c r="L35" s="60">
        <v>77160</v>
      </c>
      <c r="M35" s="60">
        <v>201574</v>
      </c>
      <c r="N35" s="60">
        <v>343739</v>
      </c>
      <c r="O35" s="60"/>
      <c r="P35" s="60"/>
      <c r="Q35" s="60"/>
      <c r="R35" s="60"/>
      <c r="S35" s="60"/>
      <c r="T35" s="60"/>
      <c r="U35" s="60"/>
      <c r="V35" s="60"/>
      <c r="W35" s="60">
        <v>421616</v>
      </c>
      <c r="X35" s="60"/>
      <c r="Y35" s="60">
        <v>421616</v>
      </c>
      <c r="Z35" s="140"/>
      <c r="AA35" s="62">
        <v>11662715</v>
      </c>
    </row>
    <row r="36" spans="1:27" ht="13.5">
      <c r="A36" s="238" t="s">
        <v>139</v>
      </c>
      <c r="B36" s="149"/>
      <c r="C36" s="222">
        <f aca="true" t="shared" si="6" ref="C36:Y36">SUM(C32:C35)</f>
        <v>5515036</v>
      </c>
      <c r="D36" s="222">
        <f>SUM(D32:D35)</f>
        <v>0</v>
      </c>
      <c r="E36" s="218">
        <f t="shared" si="6"/>
        <v>12466900</v>
      </c>
      <c r="F36" s="220">
        <f t="shared" si="6"/>
        <v>12478615</v>
      </c>
      <c r="G36" s="220">
        <f t="shared" si="6"/>
        <v>16719</v>
      </c>
      <c r="H36" s="220">
        <f t="shared" si="6"/>
        <v>114383</v>
      </c>
      <c r="I36" s="220">
        <f t="shared" si="6"/>
        <v>35374</v>
      </c>
      <c r="J36" s="220">
        <f t="shared" si="6"/>
        <v>166476</v>
      </c>
      <c r="K36" s="220">
        <f t="shared" si="6"/>
        <v>85730</v>
      </c>
      <c r="L36" s="220">
        <f t="shared" si="6"/>
        <v>86948</v>
      </c>
      <c r="M36" s="220">
        <f t="shared" si="6"/>
        <v>227567</v>
      </c>
      <c r="N36" s="220">
        <f t="shared" si="6"/>
        <v>400245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566721</v>
      </c>
      <c r="X36" s="220">
        <f t="shared" si="6"/>
        <v>0</v>
      </c>
      <c r="Y36" s="220">
        <f t="shared" si="6"/>
        <v>566721</v>
      </c>
      <c r="Z36" s="221">
        <f>+IF(X36&lt;&gt;0,+(Y36/X36)*100,0)</f>
        <v>0</v>
      </c>
      <c r="AA36" s="239">
        <f>SUM(AA32:AA35)</f>
        <v>12478615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15124055</v>
      </c>
      <c r="D6" s="155"/>
      <c r="E6" s="59">
        <v>5000000</v>
      </c>
      <c r="F6" s="60">
        <v>5000000</v>
      </c>
      <c r="G6" s="60">
        <v>1130712</v>
      </c>
      <c r="H6" s="60">
        <v>4117993</v>
      </c>
      <c r="I6" s="60">
        <v>4938882</v>
      </c>
      <c r="J6" s="60">
        <v>4938882</v>
      </c>
      <c r="K6" s="60">
        <v>3039861</v>
      </c>
      <c r="L6" s="60">
        <v>73674148</v>
      </c>
      <c r="M6" s="60">
        <v>1023132</v>
      </c>
      <c r="N6" s="60">
        <v>1023132</v>
      </c>
      <c r="O6" s="60"/>
      <c r="P6" s="60"/>
      <c r="Q6" s="60"/>
      <c r="R6" s="60"/>
      <c r="S6" s="60"/>
      <c r="T6" s="60"/>
      <c r="U6" s="60"/>
      <c r="V6" s="60"/>
      <c r="W6" s="60">
        <v>1023132</v>
      </c>
      <c r="X6" s="60">
        <v>2500000</v>
      </c>
      <c r="Y6" s="60">
        <v>-1476868</v>
      </c>
      <c r="Z6" s="140">
        <v>-59.07</v>
      </c>
      <c r="AA6" s="62">
        <v>5000000</v>
      </c>
    </row>
    <row r="7" spans="1:27" ht="13.5">
      <c r="A7" s="249" t="s">
        <v>144</v>
      </c>
      <c r="B7" s="182"/>
      <c r="C7" s="155">
        <v>442000000</v>
      </c>
      <c r="D7" s="155"/>
      <c r="E7" s="59">
        <v>330000000</v>
      </c>
      <c r="F7" s="60">
        <v>385000000</v>
      </c>
      <c r="G7" s="60">
        <v>528000000</v>
      </c>
      <c r="H7" s="60">
        <v>511000000</v>
      </c>
      <c r="I7" s="60">
        <v>490000000</v>
      </c>
      <c r="J7" s="60">
        <v>490000000</v>
      </c>
      <c r="K7" s="60">
        <v>548000000</v>
      </c>
      <c r="L7" s="60">
        <v>494000000</v>
      </c>
      <c r="M7" s="60">
        <v>530000000</v>
      </c>
      <c r="N7" s="60">
        <v>530000000</v>
      </c>
      <c r="O7" s="60"/>
      <c r="P7" s="60"/>
      <c r="Q7" s="60"/>
      <c r="R7" s="60"/>
      <c r="S7" s="60"/>
      <c r="T7" s="60"/>
      <c r="U7" s="60"/>
      <c r="V7" s="60"/>
      <c r="W7" s="60">
        <v>530000000</v>
      </c>
      <c r="X7" s="60">
        <v>192500000</v>
      </c>
      <c r="Y7" s="60">
        <v>337500000</v>
      </c>
      <c r="Z7" s="140">
        <v>175.32</v>
      </c>
      <c r="AA7" s="62">
        <v>385000000</v>
      </c>
    </row>
    <row r="8" spans="1:27" ht="13.5">
      <c r="A8" s="249" t="s">
        <v>145</v>
      </c>
      <c r="B8" s="182"/>
      <c r="C8" s="155">
        <v>158322</v>
      </c>
      <c r="D8" s="155"/>
      <c r="E8" s="59">
        <v>105847</v>
      </c>
      <c r="F8" s="60">
        <v>100000</v>
      </c>
      <c r="G8" s="60">
        <v>102147</v>
      </c>
      <c r="H8" s="60">
        <v>158321</v>
      </c>
      <c r="I8" s="60">
        <v>158321</v>
      </c>
      <c r="J8" s="60">
        <v>158321</v>
      </c>
      <c r="K8" s="60">
        <v>158321</v>
      </c>
      <c r="L8" s="60">
        <v>158321</v>
      </c>
      <c r="M8" s="60">
        <v>158321</v>
      </c>
      <c r="N8" s="60">
        <v>158321</v>
      </c>
      <c r="O8" s="60"/>
      <c r="P8" s="60"/>
      <c r="Q8" s="60"/>
      <c r="R8" s="60"/>
      <c r="S8" s="60"/>
      <c r="T8" s="60"/>
      <c r="U8" s="60"/>
      <c r="V8" s="60"/>
      <c r="W8" s="60">
        <v>158321</v>
      </c>
      <c r="X8" s="60">
        <v>50000</v>
      </c>
      <c r="Y8" s="60">
        <v>108321</v>
      </c>
      <c r="Z8" s="140">
        <v>216.64</v>
      </c>
      <c r="AA8" s="62">
        <v>100000</v>
      </c>
    </row>
    <row r="9" spans="1:27" ht="13.5">
      <c r="A9" s="249" t="s">
        <v>146</v>
      </c>
      <c r="B9" s="182"/>
      <c r="C9" s="155">
        <v>10018146</v>
      </c>
      <c r="D9" s="155"/>
      <c r="E9" s="59">
        <v>4000000</v>
      </c>
      <c r="F9" s="60">
        <v>5200000</v>
      </c>
      <c r="G9" s="60">
        <v>2461090</v>
      </c>
      <c r="H9" s="60">
        <v>371777</v>
      </c>
      <c r="I9" s="60">
        <v>1793791</v>
      </c>
      <c r="J9" s="60">
        <v>1793791</v>
      </c>
      <c r="K9" s="60">
        <v>2180933</v>
      </c>
      <c r="L9" s="60">
        <v>561156</v>
      </c>
      <c r="M9" s="60">
        <v>1589000</v>
      </c>
      <c r="N9" s="60">
        <v>1589000</v>
      </c>
      <c r="O9" s="60"/>
      <c r="P9" s="60"/>
      <c r="Q9" s="60"/>
      <c r="R9" s="60"/>
      <c r="S9" s="60"/>
      <c r="T9" s="60"/>
      <c r="U9" s="60"/>
      <c r="V9" s="60"/>
      <c r="W9" s="60">
        <v>1589000</v>
      </c>
      <c r="X9" s="60">
        <v>2600000</v>
      </c>
      <c r="Y9" s="60">
        <v>-1011000</v>
      </c>
      <c r="Z9" s="140">
        <v>-38.88</v>
      </c>
      <c r="AA9" s="62">
        <v>5200000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5707106</v>
      </c>
      <c r="D11" s="155"/>
      <c r="E11" s="59">
        <v>1000000</v>
      </c>
      <c r="F11" s="60">
        <v>1000000</v>
      </c>
      <c r="G11" s="60">
        <v>1682824</v>
      </c>
      <c r="H11" s="60">
        <v>5150696</v>
      </c>
      <c r="I11" s="60">
        <v>5320548</v>
      </c>
      <c r="J11" s="60">
        <v>5320548</v>
      </c>
      <c r="K11" s="60">
        <v>5708199</v>
      </c>
      <c r="L11" s="60">
        <v>5512640</v>
      </c>
      <c r="M11" s="60">
        <v>5455891</v>
      </c>
      <c r="N11" s="60">
        <v>5455891</v>
      </c>
      <c r="O11" s="60"/>
      <c r="P11" s="60"/>
      <c r="Q11" s="60"/>
      <c r="R11" s="60"/>
      <c r="S11" s="60"/>
      <c r="T11" s="60"/>
      <c r="U11" s="60"/>
      <c r="V11" s="60"/>
      <c r="W11" s="60">
        <v>5455891</v>
      </c>
      <c r="X11" s="60">
        <v>500000</v>
      </c>
      <c r="Y11" s="60">
        <v>4955891</v>
      </c>
      <c r="Z11" s="140">
        <v>991.18</v>
      </c>
      <c r="AA11" s="62">
        <v>1000000</v>
      </c>
    </row>
    <row r="12" spans="1:27" ht="13.5">
      <c r="A12" s="250" t="s">
        <v>56</v>
      </c>
      <c r="B12" s="251"/>
      <c r="C12" s="168">
        <f aca="true" t="shared" si="0" ref="C12:Y12">SUM(C6:C11)</f>
        <v>473007629</v>
      </c>
      <c r="D12" s="168">
        <f>SUM(D6:D11)</f>
        <v>0</v>
      </c>
      <c r="E12" s="72">
        <f t="shared" si="0"/>
        <v>340105847</v>
      </c>
      <c r="F12" s="73">
        <f t="shared" si="0"/>
        <v>396300000</v>
      </c>
      <c r="G12" s="73">
        <f t="shared" si="0"/>
        <v>533376773</v>
      </c>
      <c r="H12" s="73">
        <f t="shared" si="0"/>
        <v>520798787</v>
      </c>
      <c r="I12" s="73">
        <f t="shared" si="0"/>
        <v>502211542</v>
      </c>
      <c r="J12" s="73">
        <f t="shared" si="0"/>
        <v>502211542</v>
      </c>
      <c r="K12" s="73">
        <f t="shared" si="0"/>
        <v>559087314</v>
      </c>
      <c r="L12" s="73">
        <f t="shared" si="0"/>
        <v>573906265</v>
      </c>
      <c r="M12" s="73">
        <f t="shared" si="0"/>
        <v>538226344</v>
      </c>
      <c r="N12" s="73">
        <f t="shared" si="0"/>
        <v>538226344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538226344</v>
      </c>
      <c r="X12" s="73">
        <f t="shared" si="0"/>
        <v>198150000</v>
      </c>
      <c r="Y12" s="73">
        <f t="shared" si="0"/>
        <v>340076344</v>
      </c>
      <c r="Z12" s="170">
        <f>+IF(X12&lt;&gt;0,+(Y12/X12)*100,0)</f>
        <v>171.6257098157961</v>
      </c>
      <c r="AA12" s="74">
        <f>SUM(AA6:AA11)</f>
        <v>396300000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200627830</v>
      </c>
      <c r="D19" s="155"/>
      <c r="E19" s="59">
        <v>228555312</v>
      </c>
      <c r="F19" s="60">
        <v>227091459</v>
      </c>
      <c r="G19" s="60">
        <v>200522258</v>
      </c>
      <c r="H19" s="60">
        <v>200627830</v>
      </c>
      <c r="I19" s="60">
        <v>200711585</v>
      </c>
      <c r="J19" s="60">
        <v>200711585</v>
      </c>
      <c r="K19" s="60">
        <v>200797315</v>
      </c>
      <c r="L19" s="60">
        <v>200884263</v>
      </c>
      <c r="M19" s="60">
        <v>201111832</v>
      </c>
      <c r="N19" s="60">
        <v>201111832</v>
      </c>
      <c r="O19" s="60"/>
      <c r="P19" s="60"/>
      <c r="Q19" s="60"/>
      <c r="R19" s="60"/>
      <c r="S19" s="60"/>
      <c r="T19" s="60"/>
      <c r="U19" s="60"/>
      <c r="V19" s="60"/>
      <c r="W19" s="60">
        <v>201111832</v>
      </c>
      <c r="X19" s="60">
        <v>113545730</v>
      </c>
      <c r="Y19" s="60">
        <v>87566102</v>
      </c>
      <c r="Z19" s="140">
        <v>77.12</v>
      </c>
      <c r="AA19" s="62">
        <v>227091459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1012423</v>
      </c>
      <c r="D22" s="155"/>
      <c r="E22" s="59">
        <v>864032</v>
      </c>
      <c r="F22" s="60">
        <v>864032</v>
      </c>
      <c r="G22" s="60">
        <v>897503</v>
      </c>
      <c r="H22" s="60">
        <v>1012423</v>
      </c>
      <c r="I22" s="60">
        <v>1012422</v>
      </c>
      <c r="J22" s="60">
        <v>1012422</v>
      </c>
      <c r="K22" s="60">
        <v>1012422</v>
      </c>
      <c r="L22" s="60">
        <v>1012422</v>
      </c>
      <c r="M22" s="60">
        <v>1012422</v>
      </c>
      <c r="N22" s="60">
        <v>1012422</v>
      </c>
      <c r="O22" s="60"/>
      <c r="P22" s="60"/>
      <c r="Q22" s="60"/>
      <c r="R22" s="60"/>
      <c r="S22" s="60"/>
      <c r="T22" s="60"/>
      <c r="U22" s="60"/>
      <c r="V22" s="60"/>
      <c r="W22" s="60">
        <v>1012422</v>
      </c>
      <c r="X22" s="60">
        <v>432016</v>
      </c>
      <c r="Y22" s="60">
        <v>580406</v>
      </c>
      <c r="Z22" s="140">
        <v>134.35</v>
      </c>
      <c r="AA22" s="62">
        <v>864032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201640253</v>
      </c>
      <c r="D24" s="168">
        <f>SUM(D15:D23)</f>
        <v>0</v>
      </c>
      <c r="E24" s="76">
        <f t="shared" si="1"/>
        <v>229419344</v>
      </c>
      <c r="F24" s="77">
        <f t="shared" si="1"/>
        <v>227955491</v>
      </c>
      <c r="G24" s="77">
        <f t="shared" si="1"/>
        <v>201419761</v>
      </c>
      <c r="H24" s="77">
        <f t="shared" si="1"/>
        <v>201640253</v>
      </c>
      <c r="I24" s="77">
        <f t="shared" si="1"/>
        <v>201724007</v>
      </c>
      <c r="J24" s="77">
        <f t="shared" si="1"/>
        <v>201724007</v>
      </c>
      <c r="K24" s="77">
        <f t="shared" si="1"/>
        <v>201809737</v>
      </c>
      <c r="L24" s="77">
        <f t="shared" si="1"/>
        <v>201896685</v>
      </c>
      <c r="M24" s="77">
        <f t="shared" si="1"/>
        <v>202124254</v>
      </c>
      <c r="N24" s="77">
        <f t="shared" si="1"/>
        <v>202124254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202124254</v>
      </c>
      <c r="X24" s="77">
        <f t="shared" si="1"/>
        <v>113977746</v>
      </c>
      <c r="Y24" s="77">
        <f t="shared" si="1"/>
        <v>88146508</v>
      </c>
      <c r="Z24" s="212">
        <f>+IF(X24&lt;&gt;0,+(Y24/X24)*100,0)</f>
        <v>77.33659516305929</v>
      </c>
      <c r="AA24" s="79">
        <f>SUM(AA15:AA23)</f>
        <v>227955491</v>
      </c>
    </row>
    <row r="25" spans="1:27" ht="13.5">
      <c r="A25" s="250" t="s">
        <v>159</v>
      </c>
      <c r="B25" s="251"/>
      <c r="C25" s="168">
        <f aca="true" t="shared" si="2" ref="C25:Y25">+C12+C24</f>
        <v>674647882</v>
      </c>
      <c r="D25" s="168">
        <f>+D12+D24</f>
        <v>0</v>
      </c>
      <c r="E25" s="72">
        <f t="shared" si="2"/>
        <v>569525191</v>
      </c>
      <c r="F25" s="73">
        <f t="shared" si="2"/>
        <v>624255491</v>
      </c>
      <c r="G25" s="73">
        <f t="shared" si="2"/>
        <v>734796534</v>
      </c>
      <c r="H25" s="73">
        <f t="shared" si="2"/>
        <v>722439040</v>
      </c>
      <c r="I25" s="73">
        <f t="shared" si="2"/>
        <v>703935549</v>
      </c>
      <c r="J25" s="73">
        <f t="shared" si="2"/>
        <v>703935549</v>
      </c>
      <c r="K25" s="73">
        <f t="shared" si="2"/>
        <v>760897051</v>
      </c>
      <c r="L25" s="73">
        <f t="shared" si="2"/>
        <v>775802950</v>
      </c>
      <c r="M25" s="73">
        <f t="shared" si="2"/>
        <v>740350598</v>
      </c>
      <c r="N25" s="73">
        <f t="shared" si="2"/>
        <v>740350598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740350598</v>
      </c>
      <c r="X25" s="73">
        <f t="shared" si="2"/>
        <v>312127746</v>
      </c>
      <c r="Y25" s="73">
        <f t="shared" si="2"/>
        <v>428222852</v>
      </c>
      <c r="Z25" s="170">
        <f>+IF(X25&lt;&gt;0,+(Y25/X25)*100,0)</f>
        <v>137.19474077129945</v>
      </c>
      <c r="AA25" s="74">
        <f>+AA12+AA24</f>
        <v>624255491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118827</v>
      </c>
      <c r="D30" s="155"/>
      <c r="E30" s="59"/>
      <c r="F30" s="60"/>
      <c r="G30" s="60"/>
      <c r="H30" s="60">
        <v>168827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18063633</v>
      </c>
      <c r="D32" s="155"/>
      <c r="E32" s="59">
        <v>14000000</v>
      </c>
      <c r="F32" s="60">
        <v>15000000</v>
      </c>
      <c r="G32" s="60">
        <v>8587948</v>
      </c>
      <c r="H32" s="60">
        <v>10407151</v>
      </c>
      <c r="I32" s="60">
        <v>13481796</v>
      </c>
      <c r="J32" s="60">
        <v>13481796</v>
      </c>
      <c r="K32" s="60">
        <v>34902526</v>
      </c>
      <c r="L32" s="60">
        <v>47112853</v>
      </c>
      <c r="M32" s="60">
        <v>6992783</v>
      </c>
      <c r="N32" s="60">
        <v>6992783</v>
      </c>
      <c r="O32" s="60"/>
      <c r="P32" s="60"/>
      <c r="Q32" s="60"/>
      <c r="R32" s="60"/>
      <c r="S32" s="60"/>
      <c r="T32" s="60"/>
      <c r="U32" s="60"/>
      <c r="V32" s="60"/>
      <c r="W32" s="60">
        <v>6992783</v>
      </c>
      <c r="X32" s="60">
        <v>7500000</v>
      </c>
      <c r="Y32" s="60">
        <v>-507217</v>
      </c>
      <c r="Z32" s="140">
        <v>-6.76</v>
      </c>
      <c r="AA32" s="62">
        <v>15000000</v>
      </c>
    </row>
    <row r="33" spans="1:27" ht="13.5">
      <c r="A33" s="249" t="s">
        <v>165</v>
      </c>
      <c r="B33" s="182"/>
      <c r="C33" s="155">
        <v>21446812</v>
      </c>
      <c r="D33" s="155"/>
      <c r="E33" s="59">
        <v>22000000</v>
      </c>
      <c r="F33" s="60">
        <v>18000000</v>
      </c>
      <c r="G33" s="60">
        <v>18155641</v>
      </c>
      <c r="H33" s="60">
        <v>14222280</v>
      </c>
      <c r="I33" s="60">
        <v>14222280</v>
      </c>
      <c r="J33" s="60">
        <v>14222280</v>
      </c>
      <c r="K33" s="60">
        <v>14215540</v>
      </c>
      <c r="L33" s="60">
        <v>14215540</v>
      </c>
      <c r="M33" s="60">
        <v>14060520</v>
      </c>
      <c r="N33" s="60">
        <v>14060520</v>
      </c>
      <c r="O33" s="60"/>
      <c r="P33" s="60"/>
      <c r="Q33" s="60"/>
      <c r="R33" s="60"/>
      <c r="S33" s="60"/>
      <c r="T33" s="60"/>
      <c r="U33" s="60"/>
      <c r="V33" s="60"/>
      <c r="W33" s="60">
        <v>14060520</v>
      </c>
      <c r="X33" s="60">
        <v>9000000</v>
      </c>
      <c r="Y33" s="60">
        <v>5060520</v>
      </c>
      <c r="Z33" s="140">
        <v>56.23</v>
      </c>
      <c r="AA33" s="62">
        <v>18000000</v>
      </c>
    </row>
    <row r="34" spans="1:27" ht="13.5">
      <c r="A34" s="250" t="s">
        <v>58</v>
      </c>
      <c r="B34" s="251"/>
      <c r="C34" s="168">
        <f aca="true" t="shared" si="3" ref="C34:Y34">SUM(C29:C33)</f>
        <v>39629272</v>
      </c>
      <c r="D34" s="168">
        <f>SUM(D29:D33)</f>
        <v>0</v>
      </c>
      <c r="E34" s="72">
        <f t="shared" si="3"/>
        <v>36000000</v>
      </c>
      <c r="F34" s="73">
        <f t="shared" si="3"/>
        <v>33000000</v>
      </c>
      <c r="G34" s="73">
        <f t="shared" si="3"/>
        <v>26743589</v>
      </c>
      <c r="H34" s="73">
        <f t="shared" si="3"/>
        <v>24798258</v>
      </c>
      <c r="I34" s="73">
        <f t="shared" si="3"/>
        <v>27704076</v>
      </c>
      <c r="J34" s="73">
        <f t="shared" si="3"/>
        <v>27704076</v>
      </c>
      <c r="K34" s="73">
        <f t="shared" si="3"/>
        <v>49118066</v>
      </c>
      <c r="L34" s="73">
        <f t="shared" si="3"/>
        <v>61328393</v>
      </c>
      <c r="M34" s="73">
        <f t="shared" si="3"/>
        <v>21053303</v>
      </c>
      <c r="N34" s="73">
        <f t="shared" si="3"/>
        <v>21053303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21053303</v>
      </c>
      <c r="X34" s="73">
        <f t="shared" si="3"/>
        <v>16500000</v>
      </c>
      <c r="Y34" s="73">
        <f t="shared" si="3"/>
        <v>4553303</v>
      </c>
      <c r="Z34" s="170">
        <f>+IF(X34&lt;&gt;0,+(Y34/X34)*100,0)</f>
        <v>27.59577575757576</v>
      </c>
      <c r="AA34" s="74">
        <f>SUM(AA29:AA33)</f>
        <v>33000000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71820</v>
      </c>
      <c r="D37" s="155"/>
      <c r="E37" s="59">
        <v>150000</v>
      </c>
      <c r="F37" s="60">
        <v>150000</v>
      </c>
      <c r="G37" s="60">
        <v>168831</v>
      </c>
      <c r="H37" s="60"/>
      <c r="I37" s="60">
        <v>190649</v>
      </c>
      <c r="J37" s="60">
        <v>190649</v>
      </c>
      <c r="K37" s="60">
        <v>190649</v>
      </c>
      <c r="L37" s="60">
        <v>190649</v>
      </c>
      <c r="M37" s="60">
        <v>190649</v>
      </c>
      <c r="N37" s="60">
        <v>190649</v>
      </c>
      <c r="O37" s="60"/>
      <c r="P37" s="60"/>
      <c r="Q37" s="60"/>
      <c r="R37" s="60"/>
      <c r="S37" s="60"/>
      <c r="T37" s="60"/>
      <c r="U37" s="60"/>
      <c r="V37" s="60"/>
      <c r="W37" s="60">
        <v>190649</v>
      </c>
      <c r="X37" s="60">
        <v>75000</v>
      </c>
      <c r="Y37" s="60">
        <v>115649</v>
      </c>
      <c r="Z37" s="140">
        <v>154.2</v>
      </c>
      <c r="AA37" s="62">
        <v>150000</v>
      </c>
    </row>
    <row r="38" spans="1:27" ht="13.5">
      <c r="A38" s="249" t="s">
        <v>165</v>
      </c>
      <c r="B38" s="182"/>
      <c r="C38" s="155">
        <v>144346536</v>
      </c>
      <c r="D38" s="155"/>
      <c r="E38" s="59">
        <v>135000000</v>
      </c>
      <c r="F38" s="60">
        <v>130000000</v>
      </c>
      <c r="G38" s="60">
        <v>144092577</v>
      </c>
      <c r="H38" s="60">
        <v>150158989</v>
      </c>
      <c r="I38" s="60">
        <v>149746680</v>
      </c>
      <c r="J38" s="60">
        <v>149746680</v>
      </c>
      <c r="K38" s="60">
        <v>149292293</v>
      </c>
      <c r="L38" s="60">
        <v>148861347</v>
      </c>
      <c r="M38" s="60">
        <v>148429854</v>
      </c>
      <c r="N38" s="60">
        <v>148429854</v>
      </c>
      <c r="O38" s="60"/>
      <c r="P38" s="60"/>
      <c r="Q38" s="60"/>
      <c r="R38" s="60"/>
      <c r="S38" s="60"/>
      <c r="T38" s="60"/>
      <c r="U38" s="60"/>
      <c r="V38" s="60"/>
      <c r="W38" s="60">
        <v>148429854</v>
      </c>
      <c r="X38" s="60">
        <v>65000000</v>
      </c>
      <c r="Y38" s="60">
        <v>83429854</v>
      </c>
      <c r="Z38" s="140">
        <v>128.35</v>
      </c>
      <c r="AA38" s="62">
        <v>130000000</v>
      </c>
    </row>
    <row r="39" spans="1:27" ht="13.5">
      <c r="A39" s="250" t="s">
        <v>59</v>
      </c>
      <c r="B39" s="253"/>
      <c r="C39" s="168">
        <f aca="true" t="shared" si="4" ref="C39:Y39">SUM(C37:C38)</f>
        <v>144418356</v>
      </c>
      <c r="D39" s="168">
        <f>SUM(D37:D38)</f>
        <v>0</v>
      </c>
      <c r="E39" s="76">
        <f t="shared" si="4"/>
        <v>135150000</v>
      </c>
      <c r="F39" s="77">
        <f t="shared" si="4"/>
        <v>130150000</v>
      </c>
      <c r="G39" s="77">
        <f t="shared" si="4"/>
        <v>144261408</v>
      </c>
      <c r="H39" s="77">
        <f t="shared" si="4"/>
        <v>150158989</v>
      </c>
      <c r="I39" s="77">
        <f t="shared" si="4"/>
        <v>149937329</v>
      </c>
      <c r="J39" s="77">
        <f t="shared" si="4"/>
        <v>149937329</v>
      </c>
      <c r="K39" s="77">
        <f t="shared" si="4"/>
        <v>149482942</v>
      </c>
      <c r="L39" s="77">
        <f t="shared" si="4"/>
        <v>149051996</v>
      </c>
      <c r="M39" s="77">
        <f t="shared" si="4"/>
        <v>148620503</v>
      </c>
      <c r="N39" s="77">
        <f t="shared" si="4"/>
        <v>148620503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148620503</v>
      </c>
      <c r="X39" s="77">
        <f t="shared" si="4"/>
        <v>65075000</v>
      </c>
      <c r="Y39" s="77">
        <f t="shared" si="4"/>
        <v>83545503</v>
      </c>
      <c r="Z39" s="212">
        <f>+IF(X39&lt;&gt;0,+(Y39/X39)*100,0)</f>
        <v>128.38340837495196</v>
      </c>
      <c r="AA39" s="79">
        <f>SUM(AA37:AA38)</f>
        <v>130150000</v>
      </c>
    </row>
    <row r="40" spans="1:27" ht="13.5">
      <c r="A40" s="250" t="s">
        <v>167</v>
      </c>
      <c r="B40" s="251"/>
      <c r="C40" s="168">
        <f aca="true" t="shared" si="5" ref="C40:Y40">+C34+C39</f>
        <v>184047628</v>
      </c>
      <c r="D40" s="168">
        <f>+D34+D39</f>
        <v>0</v>
      </c>
      <c r="E40" s="72">
        <f t="shared" si="5"/>
        <v>171150000</v>
      </c>
      <c r="F40" s="73">
        <f t="shared" si="5"/>
        <v>163150000</v>
      </c>
      <c r="G40" s="73">
        <f t="shared" si="5"/>
        <v>171004997</v>
      </c>
      <c r="H40" s="73">
        <f t="shared" si="5"/>
        <v>174957247</v>
      </c>
      <c r="I40" s="73">
        <f t="shared" si="5"/>
        <v>177641405</v>
      </c>
      <c r="J40" s="73">
        <f t="shared" si="5"/>
        <v>177641405</v>
      </c>
      <c r="K40" s="73">
        <f t="shared" si="5"/>
        <v>198601008</v>
      </c>
      <c r="L40" s="73">
        <f t="shared" si="5"/>
        <v>210380389</v>
      </c>
      <c r="M40" s="73">
        <f t="shared" si="5"/>
        <v>169673806</v>
      </c>
      <c r="N40" s="73">
        <f t="shared" si="5"/>
        <v>169673806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169673806</v>
      </c>
      <c r="X40" s="73">
        <f t="shared" si="5"/>
        <v>81575000</v>
      </c>
      <c r="Y40" s="73">
        <f t="shared" si="5"/>
        <v>88098806</v>
      </c>
      <c r="Z40" s="170">
        <f>+IF(X40&lt;&gt;0,+(Y40/X40)*100,0)</f>
        <v>107.99731045050567</v>
      </c>
      <c r="AA40" s="74">
        <f>+AA34+AA39</f>
        <v>163150000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490600254</v>
      </c>
      <c r="D42" s="257">
        <f>+D25-D40</f>
        <v>0</v>
      </c>
      <c r="E42" s="258">
        <f t="shared" si="6"/>
        <v>398375191</v>
      </c>
      <c r="F42" s="259">
        <f t="shared" si="6"/>
        <v>461105491</v>
      </c>
      <c r="G42" s="259">
        <f t="shared" si="6"/>
        <v>563791537</v>
      </c>
      <c r="H42" s="259">
        <f t="shared" si="6"/>
        <v>547481793</v>
      </c>
      <c r="I42" s="259">
        <f t="shared" si="6"/>
        <v>526294144</v>
      </c>
      <c r="J42" s="259">
        <f t="shared" si="6"/>
        <v>526294144</v>
      </c>
      <c r="K42" s="259">
        <f t="shared" si="6"/>
        <v>562296043</v>
      </c>
      <c r="L42" s="259">
        <f t="shared" si="6"/>
        <v>565422561</v>
      </c>
      <c r="M42" s="259">
        <f t="shared" si="6"/>
        <v>570676792</v>
      </c>
      <c r="N42" s="259">
        <f t="shared" si="6"/>
        <v>570676792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570676792</v>
      </c>
      <c r="X42" s="259">
        <f t="shared" si="6"/>
        <v>230552746</v>
      </c>
      <c r="Y42" s="259">
        <f t="shared" si="6"/>
        <v>340124046</v>
      </c>
      <c r="Z42" s="260">
        <f>+IF(X42&lt;&gt;0,+(Y42/X42)*100,0)</f>
        <v>147.52548035146805</v>
      </c>
      <c r="AA42" s="261">
        <f>+AA25-AA40</f>
        <v>461105491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394561222</v>
      </c>
      <c r="D45" s="155"/>
      <c r="E45" s="59">
        <v>222484578</v>
      </c>
      <c r="F45" s="60">
        <v>274735178</v>
      </c>
      <c r="G45" s="60">
        <v>465757674</v>
      </c>
      <c r="H45" s="60">
        <v>451442761</v>
      </c>
      <c r="I45" s="60">
        <v>430255112</v>
      </c>
      <c r="J45" s="60">
        <v>430255112</v>
      </c>
      <c r="K45" s="60">
        <v>466257011</v>
      </c>
      <c r="L45" s="60">
        <v>469383529</v>
      </c>
      <c r="M45" s="60">
        <v>474637760</v>
      </c>
      <c r="N45" s="60">
        <v>474637760</v>
      </c>
      <c r="O45" s="60"/>
      <c r="P45" s="60"/>
      <c r="Q45" s="60"/>
      <c r="R45" s="60"/>
      <c r="S45" s="60"/>
      <c r="T45" s="60"/>
      <c r="U45" s="60"/>
      <c r="V45" s="60"/>
      <c r="W45" s="60">
        <v>474637760</v>
      </c>
      <c r="X45" s="60">
        <v>137367589</v>
      </c>
      <c r="Y45" s="60">
        <v>337270171</v>
      </c>
      <c r="Z45" s="139">
        <v>245.52</v>
      </c>
      <c r="AA45" s="62">
        <v>274735178</v>
      </c>
    </row>
    <row r="46" spans="1:27" ht="13.5">
      <c r="A46" s="249" t="s">
        <v>171</v>
      </c>
      <c r="B46" s="182"/>
      <c r="C46" s="155">
        <v>96039032</v>
      </c>
      <c r="D46" s="155"/>
      <c r="E46" s="59">
        <v>175890613</v>
      </c>
      <c r="F46" s="60">
        <v>186370313</v>
      </c>
      <c r="G46" s="60">
        <v>98033863</v>
      </c>
      <c r="H46" s="60">
        <v>96039032</v>
      </c>
      <c r="I46" s="60">
        <v>96039032</v>
      </c>
      <c r="J46" s="60">
        <v>96039032</v>
      </c>
      <c r="K46" s="60">
        <v>96039032</v>
      </c>
      <c r="L46" s="60">
        <v>96039032</v>
      </c>
      <c r="M46" s="60">
        <v>96039032</v>
      </c>
      <c r="N46" s="60">
        <v>96039032</v>
      </c>
      <c r="O46" s="60"/>
      <c r="P46" s="60"/>
      <c r="Q46" s="60"/>
      <c r="R46" s="60"/>
      <c r="S46" s="60"/>
      <c r="T46" s="60"/>
      <c r="U46" s="60"/>
      <c r="V46" s="60"/>
      <c r="W46" s="60">
        <v>96039032</v>
      </c>
      <c r="X46" s="60">
        <v>93185157</v>
      </c>
      <c r="Y46" s="60">
        <v>2853875</v>
      </c>
      <c r="Z46" s="139">
        <v>3.06</v>
      </c>
      <c r="AA46" s="62">
        <v>186370313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490600254</v>
      </c>
      <c r="D48" s="217">
        <f>SUM(D45:D47)</f>
        <v>0</v>
      </c>
      <c r="E48" s="264">
        <f t="shared" si="7"/>
        <v>398375191</v>
      </c>
      <c r="F48" s="219">
        <f t="shared" si="7"/>
        <v>461105491</v>
      </c>
      <c r="G48" s="219">
        <f t="shared" si="7"/>
        <v>563791537</v>
      </c>
      <c r="H48" s="219">
        <f t="shared" si="7"/>
        <v>547481793</v>
      </c>
      <c r="I48" s="219">
        <f t="shared" si="7"/>
        <v>526294144</v>
      </c>
      <c r="J48" s="219">
        <f t="shared" si="7"/>
        <v>526294144</v>
      </c>
      <c r="K48" s="219">
        <f t="shared" si="7"/>
        <v>562296043</v>
      </c>
      <c r="L48" s="219">
        <f t="shared" si="7"/>
        <v>565422561</v>
      </c>
      <c r="M48" s="219">
        <f t="shared" si="7"/>
        <v>570676792</v>
      </c>
      <c r="N48" s="219">
        <f t="shared" si="7"/>
        <v>570676792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570676792</v>
      </c>
      <c r="X48" s="219">
        <f t="shared" si="7"/>
        <v>230552746</v>
      </c>
      <c r="Y48" s="219">
        <f t="shared" si="7"/>
        <v>340124046</v>
      </c>
      <c r="Z48" s="265">
        <f>+IF(X48&lt;&gt;0,+(Y48/X48)*100,0)</f>
        <v>147.52548035146805</v>
      </c>
      <c r="AA48" s="232">
        <f>SUM(AA45:AA47)</f>
        <v>461105491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82391955</v>
      </c>
      <c r="D6" s="155"/>
      <c r="E6" s="59">
        <v>103014354</v>
      </c>
      <c r="F6" s="60">
        <v>103014354</v>
      </c>
      <c r="G6" s="60">
        <v>18208290</v>
      </c>
      <c r="H6" s="60">
        <v>552142</v>
      </c>
      <c r="I6" s="60">
        <v>1716054</v>
      </c>
      <c r="J6" s="60">
        <v>20476486</v>
      </c>
      <c r="K6" s="60">
        <v>16745521</v>
      </c>
      <c r="L6" s="60">
        <v>1468373</v>
      </c>
      <c r="M6" s="60">
        <v>25441181</v>
      </c>
      <c r="N6" s="60">
        <v>43655075</v>
      </c>
      <c r="O6" s="60"/>
      <c r="P6" s="60"/>
      <c r="Q6" s="60"/>
      <c r="R6" s="60"/>
      <c r="S6" s="60"/>
      <c r="T6" s="60"/>
      <c r="U6" s="60"/>
      <c r="V6" s="60"/>
      <c r="W6" s="60">
        <v>64131561</v>
      </c>
      <c r="X6" s="60">
        <v>35766056</v>
      </c>
      <c r="Y6" s="60">
        <v>28365505</v>
      </c>
      <c r="Z6" s="140">
        <v>79.31</v>
      </c>
      <c r="AA6" s="62">
        <v>103014354</v>
      </c>
    </row>
    <row r="7" spans="1:27" ht="13.5">
      <c r="A7" s="249" t="s">
        <v>178</v>
      </c>
      <c r="B7" s="182"/>
      <c r="C7" s="155">
        <v>222891993</v>
      </c>
      <c r="D7" s="155"/>
      <c r="E7" s="59">
        <v>224728020</v>
      </c>
      <c r="F7" s="60">
        <v>224728020</v>
      </c>
      <c r="G7" s="60">
        <v>85801000</v>
      </c>
      <c r="H7" s="60">
        <v>1334000</v>
      </c>
      <c r="I7" s="60"/>
      <c r="J7" s="60">
        <v>87135000</v>
      </c>
      <c r="K7" s="60">
        <v>930368</v>
      </c>
      <c r="L7" s="60">
        <v>71502000</v>
      </c>
      <c r="M7" s="60"/>
      <c r="N7" s="60">
        <v>72432368</v>
      </c>
      <c r="O7" s="60"/>
      <c r="P7" s="60"/>
      <c r="Q7" s="60"/>
      <c r="R7" s="60"/>
      <c r="S7" s="60"/>
      <c r="T7" s="60"/>
      <c r="U7" s="60"/>
      <c r="V7" s="60"/>
      <c r="W7" s="60">
        <v>159567368</v>
      </c>
      <c r="X7" s="60">
        <v>170478784</v>
      </c>
      <c r="Y7" s="60">
        <v>-10911416</v>
      </c>
      <c r="Z7" s="140">
        <v>-6.4</v>
      </c>
      <c r="AA7" s="62">
        <v>224728020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27781901</v>
      </c>
      <c r="D9" s="155"/>
      <c r="E9" s="59">
        <v>27500000</v>
      </c>
      <c r="F9" s="60">
        <v>27500000</v>
      </c>
      <c r="G9" s="60">
        <v>2124117</v>
      </c>
      <c r="H9" s="60">
        <v>2593448</v>
      </c>
      <c r="I9" s="60">
        <v>2211040</v>
      </c>
      <c r="J9" s="60">
        <v>6928605</v>
      </c>
      <c r="K9" s="60">
        <v>2637212</v>
      </c>
      <c r="L9" s="60">
        <v>2403130</v>
      </c>
      <c r="M9" s="60">
        <v>674137</v>
      </c>
      <c r="N9" s="60">
        <v>5714479</v>
      </c>
      <c r="O9" s="60"/>
      <c r="P9" s="60"/>
      <c r="Q9" s="60"/>
      <c r="R9" s="60"/>
      <c r="S9" s="60"/>
      <c r="T9" s="60"/>
      <c r="U9" s="60"/>
      <c r="V9" s="60"/>
      <c r="W9" s="60">
        <v>12643084</v>
      </c>
      <c r="X9" s="60">
        <v>7498150</v>
      </c>
      <c r="Y9" s="60">
        <v>5144934</v>
      </c>
      <c r="Z9" s="140">
        <v>68.62</v>
      </c>
      <c r="AA9" s="62">
        <v>27500000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-299128381</v>
      </c>
      <c r="D12" s="155"/>
      <c r="E12" s="59">
        <v>-340521549</v>
      </c>
      <c r="F12" s="60">
        <v>-346023300</v>
      </c>
      <c r="G12" s="60">
        <v>-16755483</v>
      </c>
      <c r="H12" s="60">
        <v>-19659662</v>
      </c>
      <c r="I12" s="60">
        <v>-24151032</v>
      </c>
      <c r="J12" s="60">
        <v>-60566177</v>
      </c>
      <c r="K12" s="60">
        <v>-25389975</v>
      </c>
      <c r="L12" s="60">
        <v>-34233706</v>
      </c>
      <c r="M12" s="60">
        <v>-27982566</v>
      </c>
      <c r="N12" s="60">
        <v>-87606247</v>
      </c>
      <c r="O12" s="60"/>
      <c r="P12" s="60"/>
      <c r="Q12" s="60"/>
      <c r="R12" s="60"/>
      <c r="S12" s="60"/>
      <c r="T12" s="60"/>
      <c r="U12" s="60"/>
      <c r="V12" s="60"/>
      <c r="W12" s="60">
        <v>-148172424</v>
      </c>
      <c r="X12" s="60">
        <v>-161735666</v>
      </c>
      <c r="Y12" s="60">
        <v>13563242</v>
      </c>
      <c r="Z12" s="140">
        <v>-8.39</v>
      </c>
      <c r="AA12" s="62">
        <v>-346023300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33937468</v>
      </c>
      <c r="D15" s="168">
        <f>SUM(D6:D14)</f>
        <v>0</v>
      </c>
      <c r="E15" s="72">
        <f t="shared" si="0"/>
        <v>14720825</v>
      </c>
      <c r="F15" s="73">
        <f t="shared" si="0"/>
        <v>9219074</v>
      </c>
      <c r="G15" s="73">
        <f t="shared" si="0"/>
        <v>89377924</v>
      </c>
      <c r="H15" s="73">
        <f t="shared" si="0"/>
        <v>-15180072</v>
      </c>
      <c r="I15" s="73">
        <f t="shared" si="0"/>
        <v>-20223938</v>
      </c>
      <c r="J15" s="73">
        <f t="shared" si="0"/>
        <v>53973914</v>
      </c>
      <c r="K15" s="73">
        <f t="shared" si="0"/>
        <v>-5076874</v>
      </c>
      <c r="L15" s="73">
        <f t="shared" si="0"/>
        <v>41139797</v>
      </c>
      <c r="M15" s="73">
        <f t="shared" si="0"/>
        <v>-1867248</v>
      </c>
      <c r="N15" s="73">
        <f t="shared" si="0"/>
        <v>34195675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88169589</v>
      </c>
      <c r="X15" s="73">
        <f t="shared" si="0"/>
        <v>52007324</v>
      </c>
      <c r="Y15" s="73">
        <f t="shared" si="0"/>
        <v>36162265</v>
      </c>
      <c r="Z15" s="170">
        <f>+IF(X15&lt;&gt;0,+(Y15/X15)*100,0)</f>
        <v>69.53302384871792</v>
      </c>
      <c r="AA15" s="74">
        <f>SUM(AA6:AA14)</f>
        <v>9219074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34251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-5608799</v>
      </c>
      <c r="D24" s="155"/>
      <c r="E24" s="59">
        <v>-12482747</v>
      </c>
      <c r="F24" s="60">
        <v>-12621427</v>
      </c>
      <c r="G24" s="60">
        <v>-16720</v>
      </c>
      <c r="H24" s="60">
        <v>-114386</v>
      </c>
      <c r="I24" s="60">
        <v>-35377</v>
      </c>
      <c r="J24" s="60">
        <v>-166483</v>
      </c>
      <c r="K24" s="60">
        <v>-85731</v>
      </c>
      <c r="L24" s="60">
        <v>-86947</v>
      </c>
      <c r="M24" s="60">
        <v>-227568</v>
      </c>
      <c r="N24" s="60">
        <v>-400246</v>
      </c>
      <c r="O24" s="60"/>
      <c r="P24" s="60"/>
      <c r="Q24" s="60"/>
      <c r="R24" s="60"/>
      <c r="S24" s="60"/>
      <c r="T24" s="60"/>
      <c r="U24" s="60"/>
      <c r="V24" s="60"/>
      <c r="W24" s="60">
        <v>-566729</v>
      </c>
      <c r="X24" s="60">
        <v>-6036927</v>
      </c>
      <c r="Y24" s="60">
        <v>5470198</v>
      </c>
      <c r="Z24" s="140">
        <v>-90.61</v>
      </c>
      <c r="AA24" s="62">
        <v>-12621427</v>
      </c>
    </row>
    <row r="25" spans="1:27" ht="13.5">
      <c r="A25" s="250" t="s">
        <v>191</v>
      </c>
      <c r="B25" s="251"/>
      <c r="C25" s="168">
        <f aca="true" t="shared" si="1" ref="C25:Y25">SUM(C19:C24)</f>
        <v>-5574548</v>
      </c>
      <c r="D25" s="168">
        <f>SUM(D19:D24)</f>
        <v>0</v>
      </c>
      <c r="E25" s="72">
        <f t="shared" si="1"/>
        <v>-12482747</v>
      </c>
      <c r="F25" s="73">
        <f t="shared" si="1"/>
        <v>-12621427</v>
      </c>
      <c r="G25" s="73">
        <f t="shared" si="1"/>
        <v>-16720</v>
      </c>
      <c r="H25" s="73">
        <f t="shared" si="1"/>
        <v>-114386</v>
      </c>
      <c r="I25" s="73">
        <f t="shared" si="1"/>
        <v>-35377</v>
      </c>
      <c r="J25" s="73">
        <f t="shared" si="1"/>
        <v>-166483</v>
      </c>
      <c r="K25" s="73">
        <f t="shared" si="1"/>
        <v>-85731</v>
      </c>
      <c r="L25" s="73">
        <f t="shared" si="1"/>
        <v>-86947</v>
      </c>
      <c r="M25" s="73">
        <f t="shared" si="1"/>
        <v>-227568</v>
      </c>
      <c r="N25" s="73">
        <f t="shared" si="1"/>
        <v>-400246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-566729</v>
      </c>
      <c r="X25" s="73">
        <f t="shared" si="1"/>
        <v>-6036927</v>
      </c>
      <c r="Y25" s="73">
        <f t="shared" si="1"/>
        <v>5470198</v>
      </c>
      <c r="Z25" s="170">
        <f>+IF(X25&lt;&gt;0,+(Y25/X25)*100,0)</f>
        <v>-90.61229330750562</v>
      </c>
      <c r="AA25" s="74">
        <f>SUM(AA19:AA24)</f>
        <v>-12621427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-131435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-131435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28231485</v>
      </c>
      <c r="D36" s="153">
        <f>+D15+D25+D34</f>
        <v>0</v>
      </c>
      <c r="E36" s="99">
        <f t="shared" si="3"/>
        <v>2238078</v>
      </c>
      <c r="F36" s="100">
        <f t="shared" si="3"/>
        <v>-3402353</v>
      </c>
      <c r="G36" s="100">
        <f t="shared" si="3"/>
        <v>89361204</v>
      </c>
      <c r="H36" s="100">
        <f t="shared" si="3"/>
        <v>-15294458</v>
      </c>
      <c r="I36" s="100">
        <f t="shared" si="3"/>
        <v>-20259315</v>
      </c>
      <c r="J36" s="100">
        <f t="shared" si="3"/>
        <v>53807431</v>
      </c>
      <c r="K36" s="100">
        <f t="shared" si="3"/>
        <v>-5162605</v>
      </c>
      <c r="L36" s="100">
        <f t="shared" si="3"/>
        <v>41052850</v>
      </c>
      <c r="M36" s="100">
        <f t="shared" si="3"/>
        <v>-2094816</v>
      </c>
      <c r="N36" s="100">
        <f t="shared" si="3"/>
        <v>33795429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87602860</v>
      </c>
      <c r="X36" s="100">
        <f t="shared" si="3"/>
        <v>45970397</v>
      </c>
      <c r="Y36" s="100">
        <f t="shared" si="3"/>
        <v>41632463</v>
      </c>
      <c r="Z36" s="137">
        <f>+IF(X36&lt;&gt;0,+(Y36/X36)*100,0)</f>
        <v>90.56363598513191</v>
      </c>
      <c r="AA36" s="102">
        <f>+AA15+AA25+AA34</f>
        <v>-3402353</v>
      </c>
    </row>
    <row r="37" spans="1:27" ht="13.5">
      <c r="A37" s="249" t="s">
        <v>199</v>
      </c>
      <c r="B37" s="182"/>
      <c r="C37" s="153">
        <v>428892570</v>
      </c>
      <c r="D37" s="153"/>
      <c r="E37" s="99">
        <v>417205178</v>
      </c>
      <c r="F37" s="100">
        <v>728214280</v>
      </c>
      <c r="G37" s="100">
        <v>457234295</v>
      </c>
      <c r="H37" s="100">
        <v>546595499</v>
      </c>
      <c r="I37" s="100">
        <v>531301041</v>
      </c>
      <c r="J37" s="100">
        <v>457234295</v>
      </c>
      <c r="K37" s="100">
        <v>511041726</v>
      </c>
      <c r="L37" s="100">
        <v>505879121</v>
      </c>
      <c r="M37" s="100">
        <v>546931971</v>
      </c>
      <c r="N37" s="100">
        <v>511041726</v>
      </c>
      <c r="O37" s="100"/>
      <c r="P37" s="100"/>
      <c r="Q37" s="100"/>
      <c r="R37" s="100"/>
      <c r="S37" s="100"/>
      <c r="T37" s="100"/>
      <c r="U37" s="100"/>
      <c r="V37" s="100"/>
      <c r="W37" s="100">
        <v>457234295</v>
      </c>
      <c r="X37" s="100">
        <v>728214280</v>
      </c>
      <c r="Y37" s="100">
        <v>-270979985</v>
      </c>
      <c r="Z37" s="137">
        <v>-37.21</v>
      </c>
      <c r="AA37" s="102">
        <v>728214280</v>
      </c>
    </row>
    <row r="38" spans="1:27" ht="13.5">
      <c r="A38" s="269" t="s">
        <v>200</v>
      </c>
      <c r="B38" s="256"/>
      <c r="C38" s="257">
        <v>457124055</v>
      </c>
      <c r="D38" s="257"/>
      <c r="E38" s="258">
        <v>419443256</v>
      </c>
      <c r="F38" s="259">
        <v>724811927</v>
      </c>
      <c r="G38" s="259">
        <v>546595499</v>
      </c>
      <c r="H38" s="259">
        <v>531301041</v>
      </c>
      <c r="I38" s="259">
        <v>511041726</v>
      </c>
      <c r="J38" s="259">
        <v>511041726</v>
      </c>
      <c r="K38" s="259">
        <v>505879121</v>
      </c>
      <c r="L38" s="259">
        <v>546931971</v>
      </c>
      <c r="M38" s="259">
        <v>544837155</v>
      </c>
      <c r="N38" s="259">
        <v>544837155</v>
      </c>
      <c r="O38" s="259"/>
      <c r="P38" s="259"/>
      <c r="Q38" s="259"/>
      <c r="R38" s="259"/>
      <c r="S38" s="259"/>
      <c r="T38" s="259"/>
      <c r="U38" s="259"/>
      <c r="V38" s="259"/>
      <c r="W38" s="259">
        <v>544837155</v>
      </c>
      <c r="X38" s="259">
        <v>774184677</v>
      </c>
      <c r="Y38" s="259">
        <v>-229347522</v>
      </c>
      <c r="Z38" s="260">
        <v>-29.62</v>
      </c>
      <c r="AA38" s="261">
        <v>724811927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5515037</v>
      </c>
      <c r="D5" s="200">
        <f t="shared" si="0"/>
        <v>0</v>
      </c>
      <c r="E5" s="106">
        <f t="shared" si="0"/>
        <v>12466900</v>
      </c>
      <c r="F5" s="106">
        <f t="shared" si="0"/>
        <v>12478615</v>
      </c>
      <c r="G5" s="106">
        <f t="shared" si="0"/>
        <v>16719</v>
      </c>
      <c r="H5" s="106">
        <f t="shared" si="0"/>
        <v>114383</v>
      </c>
      <c r="I5" s="106">
        <f t="shared" si="0"/>
        <v>35374</v>
      </c>
      <c r="J5" s="106">
        <f t="shared" si="0"/>
        <v>166476</v>
      </c>
      <c r="K5" s="106">
        <f t="shared" si="0"/>
        <v>85730</v>
      </c>
      <c r="L5" s="106">
        <f t="shared" si="0"/>
        <v>86948</v>
      </c>
      <c r="M5" s="106">
        <f t="shared" si="0"/>
        <v>227567</v>
      </c>
      <c r="N5" s="106">
        <f t="shared" si="0"/>
        <v>400245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566721</v>
      </c>
      <c r="X5" s="106">
        <f t="shared" si="0"/>
        <v>6239308</v>
      </c>
      <c r="Y5" s="106">
        <f t="shared" si="0"/>
        <v>-5672587</v>
      </c>
      <c r="Z5" s="201">
        <f>+IF(X5&lt;&gt;0,+(Y5/X5)*100,0)</f>
        <v>-90.91692540262478</v>
      </c>
      <c r="AA5" s="199">
        <f>SUM(AA11:AA18)</f>
        <v>12478615</v>
      </c>
    </row>
    <row r="6" spans="1:27" ht="13.5">
      <c r="A6" s="291" t="s">
        <v>204</v>
      </c>
      <c r="B6" s="142"/>
      <c r="C6" s="62"/>
      <c r="D6" s="156"/>
      <c r="E6" s="60">
        <v>595000</v>
      </c>
      <c r="F6" s="60">
        <v>595000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297500</v>
      </c>
      <c r="Y6" s="60">
        <v>-297500</v>
      </c>
      <c r="Z6" s="140">
        <v>-100</v>
      </c>
      <c r="AA6" s="155">
        <v>595000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595000</v>
      </c>
      <c r="F11" s="295">
        <f t="shared" si="1"/>
        <v>595000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297500</v>
      </c>
      <c r="Y11" s="295">
        <f t="shared" si="1"/>
        <v>-297500</v>
      </c>
      <c r="Z11" s="296">
        <f>+IF(X11&lt;&gt;0,+(Y11/X11)*100,0)</f>
        <v>-100</v>
      </c>
      <c r="AA11" s="297">
        <f>SUM(AA6:AA10)</f>
        <v>595000</v>
      </c>
    </row>
    <row r="12" spans="1:27" ht="13.5">
      <c r="A12" s="298" t="s">
        <v>210</v>
      </c>
      <c r="B12" s="136"/>
      <c r="C12" s="62">
        <v>1232086</v>
      </c>
      <c r="D12" s="156"/>
      <c r="E12" s="60">
        <v>2980000</v>
      </c>
      <c r="F12" s="60">
        <v>3005000</v>
      </c>
      <c r="G12" s="60">
        <v>16719</v>
      </c>
      <c r="H12" s="60">
        <v>1169</v>
      </c>
      <c r="I12" s="60">
        <v>2630</v>
      </c>
      <c r="J12" s="60">
        <v>20518</v>
      </c>
      <c r="K12" s="60">
        <v>4934</v>
      </c>
      <c r="L12" s="60">
        <v>56100</v>
      </c>
      <c r="M12" s="60">
        <v>84984</v>
      </c>
      <c r="N12" s="60">
        <v>146018</v>
      </c>
      <c r="O12" s="60"/>
      <c r="P12" s="60"/>
      <c r="Q12" s="60"/>
      <c r="R12" s="60"/>
      <c r="S12" s="60"/>
      <c r="T12" s="60"/>
      <c r="U12" s="60"/>
      <c r="V12" s="60"/>
      <c r="W12" s="60">
        <v>166536</v>
      </c>
      <c r="X12" s="60">
        <v>1502500</v>
      </c>
      <c r="Y12" s="60">
        <v>-1335964</v>
      </c>
      <c r="Z12" s="140">
        <v>-88.92</v>
      </c>
      <c r="AA12" s="155">
        <v>3005000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4282951</v>
      </c>
      <c r="D15" s="156"/>
      <c r="E15" s="60">
        <v>8891900</v>
      </c>
      <c r="F15" s="60">
        <v>8878615</v>
      </c>
      <c r="G15" s="60"/>
      <c r="H15" s="60">
        <v>113214</v>
      </c>
      <c r="I15" s="60">
        <v>32744</v>
      </c>
      <c r="J15" s="60">
        <v>145958</v>
      </c>
      <c r="K15" s="60">
        <v>80796</v>
      </c>
      <c r="L15" s="60">
        <v>30848</v>
      </c>
      <c r="M15" s="60">
        <v>142583</v>
      </c>
      <c r="N15" s="60">
        <v>254227</v>
      </c>
      <c r="O15" s="60"/>
      <c r="P15" s="60"/>
      <c r="Q15" s="60"/>
      <c r="R15" s="60"/>
      <c r="S15" s="60"/>
      <c r="T15" s="60"/>
      <c r="U15" s="60"/>
      <c r="V15" s="60"/>
      <c r="W15" s="60">
        <v>400185</v>
      </c>
      <c r="X15" s="60">
        <v>4439308</v>
      </c>
      <c r="Y15" s="60">
        <v>-4039123</v>
      </c>
      <c r="Z15" s="140">
        <v>-90.99</v>
      </c>
      <c r="AA15" s="155">
        <v>8878615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595000</v>
      </c>
      <c r="F36" s="60">
        <f t="shared" si="4"/>
        <v>595000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297500</v>
      </c>
      <c r="Y36" s="60">
        <f t="shared" si="4"/>
        <v>-297500</v>
      </c>
      <c r="Z36" s="140">
        <f aca="true" t="shared" si="5" ref="Z36:Z49">+IF(X36&lt;&gt;0,+(Y36/X36)*100,0)</f>
        <v>-100</v>
      </c>
      <c r="AA36" s="155">
        <f>AA6+AA21</f>
        <v>595000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595000</v>
      </c>
      <c r="F41" s="295">
        <f t="shared" si="6"/>
        <v>595000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297500</v>
      </c>
      <c r="Y41" s="295">
        <f t="shared" si="6"/>
        <v>-297500</v>
      </c>
      <c r="Z41" s="296">
        <f t="shared" si="5"/>
        <v>-100</v>
      </c>
      <c r="AA41" s="297">
        <f>SUM(AA36:AA40)</f>
        <v>595000</v>
      </c>
    </row>
    <row r="42" spans="1:27" ht="13.5">
      <c r="A42" s="298" t="s">
        <v>210</v>
      </c>
      <c r="B42" s="136"/>
      <c r="C42" s="95">
        <f aca="true" t="shared" si="7" ref="C42:Y48">C12+C27</f>
        <v>1232086</v>
      </c>
      <c r="D42" s="129">
        <f t="shared" si="7"/>
        <v>0</v>
      </c>
      <c r="E42" s="54">
        <f t="shared" si="7"/>
        <v>2980000</v>
      </c>
      <c r="F42" s="54">
        <f t="shared" si="7"/>
        <v>3005000</v>
      </c>
      <c r="G42" s="54">
        <f t="shared" si="7"/>
        <v>16719</v>
      </c>
      <c r="H42" s="54">
        <f t="shared" si="7"/>
        <v>1169</v>
      </c>
      <c r="I42" s="54">
        <f t="shared" si="7"/>
        <v>2630</v>
      </c>
      <c r="J42" s="54">
        <f t="shared" si="7"/>
        <v>20518</v>
      </c>
      <c r="K42" s="54">
        <f t="shared" si="7"/>
        <v>4934</v>
      </c>
      <c r="L42" s="54">
        <f t="shared" si="7"/>
        <v>56100</v>
      </c>
      <c r="M42" s="54">
        <f t="shared" si="7"/>
        <v>84984</v>
      </c>
      <c r="N42" s="54">
        <f t="shared" si="7"/>
        <v>146018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166536</v>
      </c>
      <c r="X42" s="54">
        <f t="shared" si="7"/>
        <v>1502500</v>
      </c>
      <c r="Y42" s="54">
        <f t="shared" si="7"/>
        <v>-1335964</v>
      </c>
      <c r="Z42" s="184">
        <f t="shared" si="5"/>
        <v>-88.91607321131447</v>
      </c>
      <c r="AA42" s="130">
        <f aca="true" t="shared" si="8" ref="AA42:AA48">AA12+AA27</f>
        <v>3005000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4282951</v>
      </c>
      <c r="D45" s="129">
        <f t="shared" si="7"/>
        <v>0</v>
      </c>
      <c r="E45" s="54">
        <f t="shared" si="7"/>
        <v>8891900</v>
      </c>
      <c r="F45" s="54">
        <f t="shared" si="7"/>
        <v>8878615</v>
      </c>
      <c r="G45" s="54">
        <f t="shared" si="7"/>
        <v>0</v>
      </c>
      <c r="H45" s="54">
        <f t="shared" si="7"/>
        <v>113214</v>
      </c>
      <c r="I45" s="54">
        <f t="shared" si="7"/>
        <v>32744</v>
      </c>
      <c r="J45" s="54">
        <f t="shared" si="7"/>
        <v>145958</v>
      </c>
      <c r="K45" s="54">
        <f t="shared" si="7"/>
        <v>80796</v>
      </c>
      <c r="L45" s="54">
        <f t="shared" si="7"/>
        <v>30848</v>
      </c>
      <c r="M45" s="54">
        <f t="shared" si="7"/>
        <v>142583</v>
      </c>
      <c r="N45" s="54">
        <f t="shared" si="7"/>
        <v>254227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400185</v>
      </c>
      <c r="X45" s="54">
        <f t="shared" si="7"/>
        <v>4439308</v>
      </c>
      <c r="Y45" s="54">
        <f t="shared" si="7"/>
        <v>-4039123</v>
      </c>
      <c r="Z45" s="184">
        <f t="shared" si="5"/>
        <v>-90.98541934914181</v>
      </c>
      <c r="AA45" s="130">
        <f t="shared" si="8"/>
        <v>8878615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5515037</v>
      </c>
      <c r="D49" s="218">
        <f t="shared" si="9"/>
        <v>0</v>
      </c>
      <c r="E49" s="220">
        <f t="shared" si="9"/>
        <v>12466900</v>
      </c>
      <c r="F49" s="220">
        <f t="shared" si="9"/>
        <v>12478615</v>
      </c>
      <c r="G49" s="220">
        <f t="shared" si="9"/>
        <v>16719</v>
      </c>
      <c r="H49" s="220">
        <f t="shared" si="9"/>
        <v>114383</v>
      </c>
      <c r="I49" s="220">
        <f t="shared" si="9"/>
        <v>35374</v>
      </c>
      <c r="J49" s="220">
        <f t="shared" si="9"/>
        <v>166476</v>
      </c>
      <c r="K49" s="220">
        <f t="shared" si="9"/>
        <v>85730</v>
      </c>
      <c r="L49" s="220">
        <f t="shared" si="9"/>
        <v>86948</v>
      </c>
      <c r="M49" s="220">
        <f t="shared" si="9"/>
        <v>227567</v>
      </c>
      <c r="N49" s="220">
        <f t="shared" si="9"/>
        <v>400245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566721</v>
      </c>
      <c r="X49" s="220">
        <f t="shared" si="9"/>
        <v>6239308</v>
      </c>
      <c r="Y49" s="220">
        <f t="shared" si="9"/>
        <v>-5672587</v>
      </c>
      <c r="Z49" s="221">
        <f t="shared" si="5"/>
        <v>-90.91692540262478</v>
      </c>
      <c r="AA49" s="222">
        <f>SUM(AA41:AA48)</f>
        <v>12478615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37050125</v>
      </c>
      <c r="F65" s="60"/>
      <c r="G65" s="60">
        <v>2150799</v>
      </c>
      <c r="H65" s="60">
        <v>2386201</v>
      </c>
      <c r="I65" s="60">
        <v>2445893</v>
      </c>
      <c r="J65" s="60">
        <v>6982893</v>
      </c>
      <c r="K65" s="60">
        <v>2373746</v>
      </c>
      <c r="L65" s="60">
        <v>3989486</v>
      </c>
      <c r="M65" s="60">
        <v>2503938</v>
      </c>
      <c r="N65" s="60">
        <v>8867170</v>
      </c>
      <c r="O65" s="60"/>
      <c r="P65" s="60"/>
      <c r="Q65" s="60"/>
      <c r="R65" s="60"/>
      <c r="S65" s="60"/>
      <c r="T65" s="60"/>
      <c r="U65" s="60"/>
      <c r="V65" s="60"/>
      <c r="W65" s="60">
        <v>15850063</v>
      </c>
      <c r="X65" s="60"/>
      <c r="Y65" s="60">
        <v>15850063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31029160</v>
      </c>
      <c r="F66" s="275"/>
      <c r="G66" s="275">
        <v>220145</v>
      </c>
      <c r="H66" s="275">
        <v>2203552</v>
      </c>
      <c r="I66" s="275">
        <v>3053251</v>
      </c>
      <c r="J66" s="275">
        <v>5476948</v>
      </c>
      <c r="K66" s="275">
        <v>3530314</v>
      </c>
      <c r="L66" s="275">
        <v>6538418</v>
      </c>
      <c r="M66" s="275">
        <v>4369138</v>
      </c>
      <c r="N66" s="275">
        <v>14437870</v>
      </c>
      <c r="O66" s="275"/>
      <c r="P66" s="275"/>
      <c r="Q66" s="275"/>
      <c r="R66" s="275"/>
      <c r="S66" s="275"/>
      <c r="T66" s="275"/>
      <c r="U66" s="275"/>
      <c r="V66" s="275"/>
      <c r="W66" s="275">
        <v>19914818</v>
      </c>
      <c r="X66" s="275"/>
      <c r="Y66" s="275">
        <v>19914818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13612600</v>
      </c>
      <c r="F68" s="60"/>
      <c r="G68" s="60">
        <v>87027</v>
      </c>
      <c r="H68" s="60">
        <v>182323</v>
      </c>
      <c r="I68" s="60">
        <v>220155</v>
      </c>
      <c r="J68" s="60">
        <v>489505</v>
      </c>
      <c r="K68" s="60">
        <v>569317</v>
      </c>
      <c r="L68" s="60">
        <v>326041</v>
      </c>
      <c r="M68" s="60">
        <v>213892</v>
      </c>
      <c r="N68" s="60">
        <v>1109250</v>
      </c>
      <c r="O68" s="60"/>
      <c r="P68" s="60"/>
      <c r="Q68" s="60"/>
      <c r="R68" s="60"/>
      <c r="S68" s="60"/>
      <c r="T68" s="60"/>
      <c r="U68" s="60"/>
      <c r="V68" s="60"/>
      <c r="W68" s="60">
        <v>1598755</v>
      </c>
      <c r="X68" s="60"/>
      <c r="Y68" s="60">
        <v>1598755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81691885</v>
      </c>
      <c r="F69" s="220">
        <f t="shared" si="12"/>
        <v>0</v>
      </c>
      <c r="G69" s="220">
        <f t="shared" si="12"/>
        <v>2457971</v>
      </c>
      <c r="H69" s="220">
        <f t="shared" si="12"/>
        <v>4772076</v>
      </c>
      <c r="I69" s="220">
        <f t="shared" si="12"/>
        <v>5719299</v>
      </c>
      <c r="J69" s="220">
        <f t="shared" si="12"/>
        <v>12949346</v>
      </c>
      <c r="K69" s="220">
        <f t="shared" si="12"/>
        <v>6473377</v>
      </c>
      <c r="L69" s="220">
        <f t="shared" si="12"/>
        <v>10853945</v>
      </c>
      <c r="M69" s="220">
        <f t="shared" si="12"/>
        <v>7086968</v>
      </c>
      <c r="N69" s="220">
        <f t="shared" si="12"/>
        <v>24414290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37363636</v>
      </c>
      <c r="X69" s="220">
        <f t="shared" si="12"/>
        <v>0</v>
      </c>
      <c r="Y69" s="220">
        <f t="shared" si="12"/>
        <v>37363636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595000</v>
      </c>
      <c r="F5" s="345">
        <f t="shared" si="0"/>
        <v>595000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297500</v>
      </c>
      <c r="Y5" s="345">
        <f t="shared" si="0"/>
        <v>-297500</v>
      </c>
      <c r="Z5" s="346">
        <f>+IF(X5&lt;&gt;0,+(Y5/X5)*100,0)</f>
        <v>-100</v>
      </c>
      <c r="AA5" s="347">
        <f>+AA6+AA8+AA11+AA13+AA15</f>
        <v>595000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595000</v>
      </c>
      <c r="F6" s="59">
        <f t="shared" si="1"/>
        <v>595000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297500</v>
      </c>
      <c r="Y6" s="59">
        <f t="shared" si="1"/>
        <v>-297500</v>
      </c>
      <c r="Z6" s="61">
        <f>+IF(X6&lt;&gt;0,+(Y6/X6)*100,0)</f>
        <v>-100</v>
      </c>
      <c r="AA6" s="62">
        <f t="shared" si="1"/>
        <v>595000</v>
      </c>
    </row>
    <row r="7" spans="1:27" ht="13.5">
      <c r="A7" s="291" t="s">
        <v>228</v>
      </c>
      <c r="B7" s="142"/>
      <c r="C7" s="60"/>
      <c r="D7" s="327"/>
      <c r="E7" s="60">
        <v>595000</v>
      </c>
      <c r="F7" s="59">
        <v>595000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297500</v>
      </c>
      <c r="Y7" s="59">
        <v>-297500</v>
      </c>
      <c r="Z7" s="61">
        <v>-100</v>
      </c>
      <c r="AA7" s="62">
        <v>595000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1232086</v>
      </c>
      <c r="D22" s="331">
        <f t="shared" si="6"/>
        <v>0</v>
      </c>
      <c r="E22" s="330">
        <f t="shared" si="6"/>
        <v>2980000</v>
      </c>
      <c r="F22" s="332">
        <f t="shared" si="6"/>
        <v>3005000</v>
      </c>
      <c r="G22" s="332">
        <f t="shared" si="6"/>
        <v>16719</v>
      </c>
      <c r="H22" s="330">
        <f t="shared" si="6"/>
        <v>1169</v>
      </c>
      <c r="I22" s="330">
        <f t="shared" si="6"/>
        <v>2630</v>
      </c>
      <c r="J22" s="332">
        <f t="shared" si="6"/>
        <v>20518</v>
      </c>
      <c r="K22" s="332">
        <f t="shared" si="6"/>
        <v>4934</v>
      </c>
      <c r="L22" s="330">
        <f t="shared" si="6"/>
        <v>56100</v>
      </c>
      <c r="M22" s="330">
        <f t="shared" si="6"/>
        <v>84984</v>
      </c>
      <c r="N22" s="332">
        <f t="shared" si="6"/>
        <v>146018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166536</v>
      </c>
      <c r="X22" s="330">
        <f t="shared" si="6"/>
        <v>1502500</v>
      </c>
      <c r="Y22" s="332">
        <f t="shared" si="6"/>
        <v>-1335964</v>
      </c>
      <c r="Z22" s="323">
        <f>+IF(X22&lt;&gt;0,+(Y22/X22)*100,0)</f>
        <v>-88.91607321131447</v>
      </c>
      <c r="AA22" s="337">
        <f>SUM(AA23:AA32)</f>
        <v>3005000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>
        <v>70144</v>
      </c>
      <c r="D28" s="328"/>
      <c r="E28" s="275">
        <v>510000</v>
      </c>
      <c r="F28" s="329">
        <v>535000</v>
      </c>
      <c r="G28" s="329"/>
      <c r="H28" s="275"/>
      <c r="I28" s="275"/>
      <c r="J28" s="329"/>
      <c r="K28" s="329"/>
      <c r="L28" s="275"/>
      <c r="M28" s="275">
        <v>15939</v>
      </c>
      <c r="N28" s="329">
        <v>15939</v>
      </c>
      <c r="O28" s="329"/>
      <c r="P28" s="275"/>
      <c r="Q28" s="275"/>
      <c r="R28" s="329"/>
      <c r="S28" s="329"/>
      <c r="T28" s="275"/>
      <c r="U28" s="275"/>
      <c r="V28" s="329"/>
      <c r="W28" s="329">
        <v>15939</v>
      </c>
      <c r="X28" s="275">
        <v>267500</v>
      </c>
      <c r="Y28" s="329">
        <v>-251561</v>
      </c>
      <c r="Z28" s="322">
        <v>-94.04</v>
      </c>
      <c r="AA28" s="273">
        <v>535000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1161942</v>
      </c>
      <c r="D32" s="327"/>
      <c r="E32" s="60">
        <v>2470000</v>
      </c>
      <c r="F32" s="59">
        <v>2470000</v>
      </c>
      <c r="G32" s="59">
        <v>16719</v>
      </c>
      <c r="H32" s="60">
        <v>1169</v>
      </c>
      <c r="I32" s="60">
        <v>2630</v>
      </c>
      <c r="J32" s="59">
        <v>20518</v>
      </c>
      <c r="K32" s="59">
        <v>4934</v>
      </c>
      <c r="L32" s="60">
        <v>56100</v>
      </c>
      <c r="M32" s="60">
        <v>69045</v>
      </c>
      <c r="N32" s="59">
        <v>130079</v>
      </c>
      <c r="O32" s="59"/>
      <c r="P32" s="60"/>
      <c r="Q32" s="60"/>
      <c r="R32" s="59"/>
      <c r="S32" s="59"/>
      <c r="T32" s="60"/>
      <c r="U32" s="60"/>
      <c r="V32" s="59"/>
      <c r="W32" s="59">
        <v>150597</v>
      </c>
      <c r="X32" s="60">
        <v>1235000</v>
      </c>
      <c r="Y32" s="59">
        <v>-1084403</v>
      </c>
      <c r="Z32" s="61">
        <v>-87.81</v>
      </c>
      <c r="AA32" s="62">
        <v>2470000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4282951</v>
      </c>
      <c r="D40" s="331">
        <f t="shared" si="9"/>
        <v>0</v>
      </c>
      <c r="E40" s="330">
        <f t="shared" si="9"/>
        <v>8891900</v>
      </c>
      <c r="F40" s="332">
        <f t="shared" si="9"/>
        <v>8878615</v>
      </c>
      <c r="G40" s="332">
        <f t="shared" si="9"/>
        <v>0</v>
      </c>
      <c r="H40" s="330">
        <f t="shared" si="9"/>
        <v>113214</v>
      </c>
      <c r="I40" s="330">
        <f t="shared" si="9"/>
        <v>32744</v>
      </c>
      <c r="J40" s="332">
        <f t="shared" si="9"/>
        <v>145958</v>
      </c>
      <c r="K40" s="332">
        <f t="shared" si="9"/>
        <v>80796</v>
      </c>
      <c r="L40" s="330">
        <f t="shared" si="9"/>
        <v>30848</v>
      </c>
      <c r="M40" s="330">
        <f t="shared" si="9"/>
        <v>142583</v>
      </c>
      <c r="N40" s="332">
        <f t="shared" si="9"/>
        <v>254227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400185</v>
      </c>
      <c r="X40" s="330">
        <f t="shared" si="9"/>
        <v>4439308</v>
      </c>
      <c r="Y40" s="332">
        <f t="shared" si="9"/>
        <v>-4039123</v>
      </c>
      <c r="Z40" s="323">
        <f>+IF(X40&lt;&gt;0,+(Y40/X40)*100,0)</f>
        <v>-90.98541934914181</v>
      </c>
      <c r="AA40" s="337">
        <f>SUM(AA41:AA49)</f>
        <v>8878615</v>
      </c>
    </row>
    <row r="41" spans="1:27" ht="13.5">
      <c r="A41" s="348" t="s">
        <v>247</v>
      </c>
      <c r="B41" s="142"/>
      <c r="C41" s="349"/>
      <c r="D41" s="350"/>
      <c r="E41" s="349">
        <v>830000</v>
      </c>
      <c r="F41" s="351">
        <v>830000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415000</v>
      </c>
      <c r="Y41" s="351">
        <v>-415000</v>
      </c>
      <c r="Z41" s="352">
        <v>-100</v>
      </c>
      <c r="AA41" s="353">
        <v>830000</v>
      </c>
    </row>
    <row r="42" spans="1:27" ht="13.5">
      <c r="A42" s="348" t="s">
        <v>248</v>
      </c>
      <c r="B42" s="136"/>
      <c r="C42" s="60">
        <f aca="true" t="shared" si="10" ref="C42:Y42">+C62</f>
        <v>557318</v>
      </c>
      <c r="D42" s="355">
        <f t="shared" si="10"/>
        <v>0</v>
      </c>
      <c r="E42" s="54">
        <f t="shared" si="10"/>
        <v>3100000</v>
      </c>
      <c r="F42" s="53">
        <f t="shared" si="10"/>
        <v>3100000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1550000</v>
      </c>
      <c r="Y42" s="53">
        <f t="shared" si="10"/>
        <v>-1550000</v>
      </c>
      <c r="Z42" s="94">
        <f>+IF(X42&lt;&gt;0,+(Y42/X42)*100,0)</f>
        <v>-100</v>
      </c>
      <c r="AA42" s="95">
        <f>+AA62</f>
        <v>3100000</v>
      </c>
    </row>
    <row r="43" spans="1:27" ht="13.5">
      <c r="A43" s="348" t="s">
        <v>249</v>
      </c>
      <c r="B43" s="136"/>
      <c r="C43" s="275">
        <v>3032164</v>
      </c>
      <c r="D43" s="356"/>
      <c r="E43" s="305">
        <v>3689850</v>
      </c>
      <c r="F43" s="357">
        <v>4187750</v>
      </c>
      <c r="G43" s="357"/>
      <c r="H43" s="305">
        <v>22583</v>
      </c>
      <c r="I43" s="305">
        <v>24617</v>
      </c>
      <c r="J43" s="357">
        <v>47200</v>
      </c>
      <c r="K43" s="357">
        <v>60071</v>
      </c>
      <c r="L43" s="305">
        <v>30848</v>
      </c>
      <c r="M43" s="305">
        <v>34380</v>
      </c>
      <c r="N43" s="357">
        <v>125299</v>
      </c>
      <c r="O43" s="357"/>
      <c r="P43" s="305"/>
      <c r="Q43" s="305"/>
      <c r="R43" s="357"/>
      <c r="S43" s="357"/>
      <c r="T43" s="305"/>
      <c r="U43" s="305"/>
      <c r="V43" s="357"/>
      <c r="W43" s="357">
        <v>172499</v>
      </c>
      <c r="X43" s="305">
        <v>2093875</v>
      </c>
      <c r="Y43" s="357">
        <v>-1921376</v>
      </c>
      <c r="Z43" s="358">
        <v>-91.76</v>
      </c>
      <c r="AA43" s="303">
        <v>4187750</v>
      </c>
    </row>
    <row r="44" spans="1:27" ht="13.5">
      <c r="A44" s="348" t="s">
        <v>250</v>
      </c>
      <c r="B44" s="136"/>
      <c r="C44" s="60">
        <v>693469</v>
      </c>
      <c r="D44" s="355"/>
      <c r="E44" s="54">
        <v>1272050</v>
      </c>
      <c r="F44" s="53">
        <v>760865</v>
      </c>
      <c r="G44" s="53"/>
      <c r="H44" s="54">
        <v>90631</v>
      </c>
      <c r="I44" s="54">
        <v>8127</v>
      </c>
      <c r="J44" s="53">
        <v>98758</v>
      </c>
      <c r="K44" s="53">
        <v>20725</v>
      </c>
      <c r="L44" s="54"/>
      <c r="M44" s="54">
        <v>108203</v>
      </c>
      <c r="N44" s="53">
        <v>128928</v>
      </c>
      <c r="O44" s="53"/>
      <c r="P44" s="54"/>
      <c r="Q44" s="54"/>
      <c r="R44" s="53"/>
      <c r="S44" s="53"/>
      <c r="T44" s="54"/>
      <c r="U44" s="54"/>
      <c r="V44" s="53"/>
      <c r="W44" s="53">
        <v>227686</v>
      </c>
      <c r="X44" s="54">
        <v>380433</v>
      </c>
      <c r="Y44" s="53">
        <v>-152747</v>
      </c>
      <c r="Z44" s="94">
        <v>-40.15</v>
      </c>
      <c r="AA44" s="95">
        <v>760865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5515037</v>
      </c>
      <c r="D60" s="333">
        <f t="shared" si="14"/>
        <v>0</v>
      </c>
      <c r="E60" s="219">
        <f t="shared" si="14"/>
        <v>12466900</v>
      </c>
      <c r="F60" s="264">
        <f t="shared" si="14"/>
        <v>12478615</v>
      </c>
      <c r="G60" s="264">
        <f t="shared" si="14"/>
        <v>16719</v>
      </c>
      <c r="H60" s="219">
        <f t="shared" si="14"/>
        <v>114383</v>
      </c>
      <c r="I60" s="219">
        <f t="shared" si="14"/>
        <v>35374</v>
      </c>
      <c r="J60" s="264">
        <f t="shared" si="14"/>
        <v>166476</v>
      </c>
      <c r="K60" s="264">
        <f t="shared" si="14"/>
        <v>85730</v>
      </c>
      <c r="L60" s="219">
        <f t="shared" si="14"/>
        <v>86948</v>
      </c>
      <c r="M60" s="219">
        <f t="shared" si="14"/>
        <v>227567</v>
      </c>
      <c r="N60" s="264">
        <f t="shared" si="14"/>
        <v>400245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566721</v>
      </c>
      <c r="X60" s="219">
        <f t="shared" si="14"/>
        <v>6239308</v>
      </c>
      <c r="Y60" s="264">
        <f t="shared" si="14"/>
        <v>-5672587</v>
      </c>
      <c r="Z60" s="324">
        <f>+IF(X60&lt;&gt;0,+(Y60/X60)*100,0)</f>
        <v>-90.91692540262478</v>
      </c>
      <c r="AA60" s="232">
        <f>+AA57+AA54+AA51+AA40+AA37+AA34+AA22+AA5</f>
        <v>12478615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557318</v>
      </c>
      <c r="D62" s="335">
        <f t="shared" si="15"/>
        <v>0</v>
      </c>
      <c r="E62" s="334">
        <f t="shared" si="15"/>
        <v>3100000</v>
      </c>
      <c r="F62" s="336">
        <f t="shared" si="15"/>
        <v>3100000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1550000</v>
      </c>
      <c r="Y62" s="336">
        <f t="shared" si="15"/>
        <v>-1550000</v>
      </c>
      <c r="Z62" s="325">
        <f>+IF(X62&lt;&gt;0,+(Y62/X62)*100,0)</f>
        <v>-100</v>
      </c>
      <c r="AA62" s="338">
        <f>SUM(AA63:AA66)</f>
        <v>3100000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557318</v>
      </c>
      <c r="D64" s="327"/>
      <c r="E64" s="60">
        <v>3100000</v>
      </c>
      <c r="F64" s="59">
        <v>3100000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1550000</v>
      </c>
      <c r="Y64" s="59">
        <v>-1550000</v>
      </c>
      <c r="Z64" s="61">
        <v>-100</v>
      </c>
      <c r="AA64" s="62">
        <v>3100000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2015-02-03T09:45:37Z</dcterms:created>
  <dcterms:modified xsi:type="dcterms:W3CDTF">2015-02-03T09:48:00Z</dcterms:modified>
  <cp:category/>
  <cp:version/>
  <cp:contentType/>
  <cp:contentStatus/>
</cp:coreProperties>
</file>