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<sst xmlns="http://schemas.openxmlformats.org/spreadsheetml/2006/main" count="855" uniqueCount="302">
  <si>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Zululand(DC26)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</si>
  <si>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</si>
  <si>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</si>
  <si>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</si>
  <si>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</si>
  <si>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</si>
  <si>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</si>
  <si>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</si>
  <si>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</si>
  <si>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</si>
  <si>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</si>
  <si>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</si>
  <si>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</si>
  <si>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</si>
  <si>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</si>
  <si>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</si>
  <si>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</si>
  <si>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</si>
  <si>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</si>
  <si>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</si>
  <si>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</si>
  <si>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</si>
  <si>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</si>
  <si>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</si>
  <si>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</si>
  <si>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</si>
  <si>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</si>
  <si>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</si>
  <si>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</si>
  <si>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</si>
  <si>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</si>
  <si>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</si>
  <si>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</si>
  <si>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</si>
  <si>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</si>
  <si>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</si>
  <si>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</si>
  <si>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</si>
  <si>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</si>
  <si>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</si>
  <si>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</si>
  <si>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</si>
  <si>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</si>
  <si>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</si>
  <si>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</si>
  <si>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</si>
  <si>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</si>
  <si>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</si>
  <si>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</si>
  <si>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</si>
  <si>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</si>
  <si>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</si>
  <si>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</si>
  <si>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</si>
  <si>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</si>
  <si>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</si>
  <si>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</si>
  <si>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</si>
  <si>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</si>
  <si>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</si>
  <si>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</si>
  <si>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</si>
  <si>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</si>
  <si>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</si>
  <si>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</si>
  <si>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</si>
  <si>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</si>
  <si>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</si>
  <si>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</si>
  <si>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</si>
  <si>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Zululand(DC26)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</si>
  <si>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</si>
  <si>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</si>
  <si>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</si>
  <si>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</si>
  <si>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</si>
  <si>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</si>
  <si>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</si>
  <si>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</si>
  <si>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</si>
  <si>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</si>
  <si>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</si>
  <si>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</si>
  <si>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</si>
  <si>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</si>
  <si>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</si>
  <si>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</si>
  <si>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</si>
  <si>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</si>
  <si>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</si>
  <si>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</si>
  <si>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</si>
  <si>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</si>
  <si>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</si>
  <si>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</si>
  <si>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</si>
  <si>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</si>
  <si>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</si>
  <si>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</si>
  <si>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</si>
  <si>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Zululand(DC26)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</si>
  <si>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</si>
  <si>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</si>
  <si>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</si>
  <si>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</si>
  <si>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</si>
  <si>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</si>
  <si>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</si>
  <si>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</si>
  <si>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</si>
  <si>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</si>
  <si>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</si>
  <si>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</si>
  <si>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</si>
  <si>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</si>
  <si>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</si>
  <si>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</si>
  <si>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</si>
  <si>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</si>
  <si>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</si>
  <si>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</si>
  <si>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</si>
  <si>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</si>
  <si>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</si>
  <si>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</si>
  <si>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</si>
  <si>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</si>
  <si>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</si>
  <si>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</si>
  <si>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Zululand(DC26)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</si>
  <si>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</si>
  <si>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</si>
  <si>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</si>
  <si>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</si>
  <si>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</si>
  <si>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</si>
  <si>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</si>
  <si>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</si>
  <si>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</si>
  <si>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</si>
  <si>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Zululand(DC26)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</si>
  <si>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</si>
  <si>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</si>
  <si>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</si>
  <si>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</si>
  <si>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</si>
  <si>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</si>
  <si>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</si>
  <si>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</si>
  <si>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</si>
  <si>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</si>
  <si>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</si>
  <si>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</si>
  <si>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</si>
  <si>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</si>
  <si>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</si>
  <si>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</si>
  <si>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</si>
  <si>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</si>
  <si>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</si>
  <si>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</si>
  <si>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</si>
  <si>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</si>
  <si>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</si>
  <si>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</si>
  <si>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</si>
  <si>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</si>
  <si>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</si>
  <si>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</si>
  <si>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</si>
  <si>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</si>
  <si>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</si>
  <si>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</si>
  <si>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</si>
  <si>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Zululand(DC26)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</si>
  <si>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</si>
  <si>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</si>
  <si>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</si>
  <si>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</si>
  <si>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</si>
  <si>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</si>
  <si>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</si>
  <si>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</si>
  <si>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</si>
  <si>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</si>
  <si>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</si>
  <si>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</si>
  <si>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</si>
  <si>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</si>
  <si>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</si>
  <si>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</si>
  <si>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</si>
  <si>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</si>
  <si>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</si>
  <si>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</si>
  <si>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</si>
  <si>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</si>
  <si>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</si>
  <si>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</si>
  <si>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</si>
  <si>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</si>
  <si>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Zululand(DC26)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</si>
  <si>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</si>
  <si>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</si>
  <si>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</si>
  <si>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</si>
  <si>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</si>
  <si>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</si>
  <si>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</si>
  <si>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</si>
  <si>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</si>
  <si>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</si>
  <si>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</si>
  <si>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</si>
  <si>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</si>
  <si>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</si>
  <si>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</si>
  <si>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</si>
  <si>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</si>
  <si>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</si>
  <si>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</si>
  <si>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</si>
  <si>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</si>
  <si>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</si>
  <si>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</si>
  <si>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</si>
  <si>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Zululand(DC26)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</si>
  <si>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</si>
  <si>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</si>
  <si>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</si>
  <si>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</si>
  <si>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</si>
  <si>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</si>
  <si>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</si>
  <si>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</si>
  <si>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</si>
  <si>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</si>
  <si>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</si>
  <si>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</si>
  <si>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</si>
  <si>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</si>
  <si>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</si>
  <si>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</si>
  <si>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</si>
  <si>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</si>
  <si>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</si>
  <si>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</si>
  <si>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</si>
  <si>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</si>
  <si>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</si>
  <si>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</si>
  <si>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</si>
  <si>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</si>
  <si>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</si>
  <si>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</si>
  <si>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</si>
  <si>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</si>
  <si>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</si>
  <si>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</si>
  <si>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</si>
  <si>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</si>
  <si>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</si>
  <si>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Zululand(DC26)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</si>
  <si>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</si>
  <si>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</si>
  <si>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Zululand(DC26)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</si>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</sst>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26369005</v>
      </c>
      <c r="C6" s="19">
        <v>0</v>
      </c>
      <c r="D6" s="59">
        <v>29297000</v>
      </c>
      <c r="E6" s="60">
        <v>29297000</v>
      </c>
      <c r="F6" s="60">
        <v>2911379</v>
      </c>
      <c r="G6" s="60">
        <v>3195095</v>
      </c>
      <c r="H6" s="60">
        <v>592635</v>
      </c>
      <c r="I6" s="60">
        <v>6699109</v>
      </c>
      <c r="J6" s="60">
        <v>1892661</v>
      </c>
      <c r="K6" s="60">
        <v>4432622</v>
      </c>
      <c r="L6" s="60">
        <v>2769707</v>
      </c>
      <c r="M6" s="60">
        <v>9094990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15794099</v>
      </c>
      <c r="W6" s="60">
        <v>14648496</v>
      </c>
      <c r="X6" s="60">
        <v>1145603</v>
      </c>
      <c r="Y6" s="61">
        <v>7.82</v>
      </c>
      <c r="Z6" s="62">
        <v>29297000</v>
      </c>
    </row>
    <row r="7" spans="1:26" ht="13.5">
      <c r="A7" s="58" t="s">
        <v>33</v>
      </c>
      <c r="B7" s="19">
        <v>6996935</v>
      </c>
      <c r="C7" s="19">
        <v>0</v>
      </c>
      <c r="D7" s="59">
        <v>8581000</v>
      </c>
      <c r="E7" s="60">
        <v>8581000</v>
      </c>
      <c r="F7" s="60">
        <v>0</v>
      </c>
      <c r="G7" s="60">
        <v>381103</v>
      </c>
      <c r="H7" s="60">
        <v>319021</v>
      </c>
      <c r="I7" s="60">
        <v>700124</v>
      </c>
      <c r="J7" s="60">
        <v>43758</v>
      </c>
      <c r="K7" s="60">
        <v>32736</v>
      </c>
      <c r="L7" s="60">
        <v>106894</v>
      </c>
      <c r="M7" s="60">
        <v>183388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883512</v>
      </c>
      <c r="W7" s="60">
        <v>4290498</v>
      </c>
      <c r="X7" s="60">
        <v>-3406986</v>
      </c>
      <c r="Y7" s="61">
        <v>-79.41</v>
      </c>
      <c r="Z7" s="62">
        <v>8581000</v>
      </c>
    </row>
    <row r="8" spans="1:26" ht="13.5">
      <c r="A8" s="58" t="s">
        <v>34</v>
      </c>
      <c r="B8" s="19">
        <v>306609665</v>
      </c>
      <c r="C8" s="19">
        <v>0</v>
      </c>
      <c r="D8" s="59">
        <v>312569000</v>
      </c>
      <c r="E8" s="60">
        <v>312569000</v>
      </c>
      <c r="F8" s="60">
        <v>119853000</v>
      </c>
      <c r="G8" s="60">
        <v>5209500</v>
      </c>
      <c r="H8" s="60">
        <v>0</v>
      </c>
      <c r="I8" s="60">
        <v>125062500</v>
      </c>
      <c r="J8" s="60">
        <v>1750000</v>
      </c>
      <c r="K8" s="60">
        <v>99886000</v>
      </c>
      <c r="L8" s="60">
        <v>0</v>
      </c>
      <c r="M8" s="60">
        <v>101636000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226698500</v>
      </c>
      <c r="W8" s="60">
        <v>156284502</v>
      </c>
      <c r="X8" s="60">
        <v>70413998</v>
      </c>
      <c r="Y8" s="61">
        <v>45.06</v>
      </c>
      <c r="Z8" s="62">
        <v>312569000</v>
      </c>
    </row>
    <row r="9" spans="1:26" ht="13.5">
      <c r="A9" s="58" t="s">
        <v>35</v>
      </c>
      <c r="B9" s="19">
        <v>4224975</v>
      </c>
      <c r="C9" s="19">
        <v>0</v>
      </c>
      <c r="D9" s="59">
        <v>181737000</v>
      </c>
      <c r="E9" s="60">
        <v>181737000</v>
      </c>
      <c r="F9" s="60">
        <v>86900</v>
      </c>
      <c r="G9" s="60">
        <v>267821</v>
      </c>
      <c r="H9" s="60">
        <v>7387</v>
      </c>
      <c r="I9" s="60">
        <v>362108</v>
      </c>
      <c r="J9" s="60">
        <v>101615</v>
      </c>
      <c r="K9" s="60">
        <v>134627</v>
      </c>
      <c r="L9" s="60">
        <v>23182</v>
      </c>
      <c r="M9" s="60">
        <v>259424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621532</v>
      </c>
      <c r="W9" s="60">
        <v>88749504</v>
      </c>
      <c r="X9" s="60">
        <v>-88127972</v>
      </c>
      <c r="Y9" s="61">
        <v>-99.3</v>
      </c>
      <c r="Z9" s="62">
        <v>181737000</v>
      </c>
    </row>
    <row r="10" spans="1:26" ht="25.5">
      <c r="A10" s="63" t="s">
        <v>277</v>
      </c>
      <c r="B10" s="64">
        <f>SUM(B5:B9)</f>
        <v>344200580</v>
      </c>
      <c r="C10" s="64">
        <f>SUM(C5:C9)</f>
        <v>0</v>
      </c>
      <c r="D10" s="65">
        <f aca="true" t="shared" si="0" ref="D10:Z10">SUM(D5:D9)</f>
        <v>532184000</v>
      </c>
      <c r="E10" s="66">
        <f t="shared" si="0"/>
        <v>532184000</v>
      </c>
      <c r="F10" s="66">
        <f t="shared" si="0"/>
        <v>122851279</v>
      </c>
      <c r="G10" s="66">
        <f t="shared" si="0"/>
        <v>9053519</v>
      </c>
      <c r="H10" s="66">
        <f t="shared" si="0"/>
        <v>919043</v>
      </c>
      <c r="I10" s="66">
        <f t="shared" si="0"/>
        <v>132823841</v>
      </c>
      <c r="J10" s="66">
        <f t="shared" si="0"/>
        <v>3788034</v>
      </c>
      <c r="K10" s="66">
        <f t="shared" si="0"/>
        <v>104485985</v>
      </c>
      <c r="L10" s="66">
        <f t="shared" si="0"/>
        <v>2899783</v>
      </c>
      <c r="M10" s="66">
        <f t="shared" si="0"/>
        <v>111173802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243997643</v>
      </c>
      <c r="W10" s="66">
        <f t="shared" si="0"/>
        <v>263973000</v>
      </c>
      <c r="X10" s="66">
        <f t="shared" si="0"/>
        <v>-19975357</v>
      </c>
      <c r="Y10" s="67">
        <f>+IF(W10&lt;&gt;0,(X10/W10)*100,0)</f>
        <v>-7.567197023938055</v>
      </c>
      <c r="Z10" s="68">
        <f t="shared" si="0"/>
        <v>532184000</v>
      </c>
    </row>
    <row r="11" spans="1:26" ht="13.5">
      <c r="A11" s="58" t="s">
        <v>37</v>
      </c>
      <c r="B11" s="19">
        <v>128570713</v>
      </c>
      <c r="C11" s="19">
        <v>0</v>
      </c>
      <c r="D11" s="59">
        <v>142395000</v>
      </c>
      <c r="E11" s="60">
        <v>142395000</v>
      </c>
      <c r="F11" s="60">
        <v>11890693</v>
      </c>
      <c r="G11" s="60">
        <v>3660137</v>
      </c>
      <c r="H11" s="60">
        <v>20497824</v>
      </c>
      <c r="I11" s="60">
        <v>36048654</v>
      </c>
      <c r="J11" s="60">
        <v>12050694</v>
      </c>
      <c r="K11" s="60">
        <v>12194273</v>
      </c>
      <c r="L11" s="60">
        <v>12601135</v>
      </c>
      <c r="M11" s="60">
        <v>36846102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72894756</v>
      </c>
      <c r="W11" s="60">
        <v>71197578</v>
      </c>
      <c r="X11" s="60">
        <v>1697178</v>
      </c>
      <c r="Y11" s="61">
        <v>2.38</v>
      </c>
      <c r="Z11" s="62">
        <v>142395000</v>
      </c>
    </row>
    <row r="12" spans="1:26" ht="13.5">
      <c r="A12" s="58" t="s">
        <v>38</v>
      </c>
      <c r="B12" s="19">
        <v>6191361</v>
      </c>
      <c r="C12" s="19">
        <v>0</v>
      </c>
      <c r="D12" s="59">
        <v>6467000</v>
      </c>
      <c r="E12" s="60">
        <v>6467000</v>
      </c>
      <c r="F12" s="60">
        <v>490677</v>
      </c>
      <c r="G12" s="60">
        <v>491712</v>
      </c>
      <c r="H12" s="60">
        <v>488269</v>
      </c>
      <c r="I12" s="60">
        <v>1470658</v>
      </c>
      <c r="J12" s="60">
        <v>490676</v>
      </c>
      <c r="K12" s="60">
        <v>490677</v>
      </c>
      <c r="L12" s="60">
        <v>502992</v>
      </c>
      <c r="M12" s="60">
        <v>1484345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2955003</v>
      </c>
      <c r="W12" s="60">
        <v>3233502</v>
      </c>
      <c r="X12" s="60">
        <v>-278499</v>
      </c>
      <c r="Y12" s="61">
        <v>-8.61</v>
      </c>
      <c r="Z12" s="62">
        <v>6467000</v>
      </c>
    </row>
    <row r="13" spans="1:26" ht="13.5">
      <c r="A13" s="58" t="s">
        <v>278</v>
      </c>
      <c r="B13" s="19">
        <v>29700571</v>
      </c>
      <c r="C13" s="19">
        <v>0</v>
      </c>
      <c r="D13" s="59">
        <v>45618000</v>
      </c>
      <c r="E13" s="60">
        <v>45618000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13907100</v>
      </c>
      <c r="L13" s="60">
        <v>3462726</v>
      </c>
      <c r="M13" s="60">
        <v>17369826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17369826</v>
      </c>
      <c r="W13" s="60">
        <v>22809000</v>
      </c>
      <c r="X13" s="60">
        <v>-5439174</v>
      </c>
      <c r="Y13" s="61">
        <v>-23.85</v>
      </c>
      <c r="Z13" s="62">
        <v>45618000</v>
      </c>
    </row>
    <row r="14" spans="1:26" ht="13.5">
      <c r="A14" s="58" t="s">
        <v>40</v>
      </c>
      <c r="B14" s="19">
        <v>0</v>
      </c>
      <c r="C14" s="19">
        <v>0</v>
      </c>
      <c r="D14" s="59">
        <v>11000</v>
      </c>
      <c r="E14" s="60">
        <v>11000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5502</v>
      </c>
      <c r="X14" s="60">
        <v>-5502</v>
      </c>
      <c r="Y14" s="61">
        <v>-100</v>
      </c>
      <c r="Z14" s="62">
        <v>11000</v>
      </c>
    </row>
    <row r="15" spans="1:26" ht="13.5">
      <c r="A15" s="58" t="s">
        <v>41</v>
      </c>
      <c r="B15" s="19">
        <v>76016153</v>
      </c>
      <c r="C15" s="19">
        <v>0</v>
      </c>
      <c r="D15" s="59">
        <v>84865000</v>
      </c>
      <c r="E15" s="60">
        <v>84865000</v>
      </c>
      <c r="F15" s="60">
        <v>2824982</v>
      </c>
      <c r="G15" s="60">
        <v>5427825</v>
      </c>
      <c r="H15" s="60">
        <v>8468595</v>
      </c>
      <c r="I15" s="60">
        <v>16721402</v>
      </c>
      <c r="J15" s="60">
        <v>3909523</v>
      </c>
      <c r="K15" s="60">
        <v>6061429</v>
      </c>
      <c r="L15" s="60">
        <v>4687386</v>
      </c>
      <c r="M15" s="60">
        <v>14658338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31379740</v>
      </c>
      <c r="W15" s="60">
        <v>42432498</v>
      </c>
      <c r="X15" s="60">
        <v>-11052758</v>
      </c>
      <c r="Y15" s="61">
        <v>-26.05</v>
      </c>
      <c r="Z15" s="62">
        <v>84865000</v>
      </c>
    </row>
    <row r="16" spans="1:26" ht="13.5">
      <c r="A16" s="69" t="s">
        <v>42</v>
      </c>
      <c r="B16" s="19">
        <v>1829239</v>
      </c>
      <c r="C16" s="19">
        <v>0</v>
      </c>
      <c r="D16" s="59">
        <v>1981000</v>
      </c>
      <c r="E16" s="60">
        <v>1981000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990498</v>
      </c>
      <c r="X16" s="60">
        <v>-990498</v>
      </c>
      <c r="Y16" s="61">
        <v>-100</v>
      </c>
      <c r="Z16" s="62">
        <v>1981000</v>
      </c>
    </row>
    <row r="17" spans="1:26" ht="13.5">
      <c r="A17" s="58" t="s">
        <v>43</v>
      </c>
      <c r="B17" s="19">
        <v>279597251</v>
      </c>
      <c r="C17" s="19">
        <v>0</v>
      </c>
      <c r="D17" s="59">
        <v>232833000</v>
      </c>
      <c r="E17" s="60">
        <v>232833000</v>
      </c>
      <c r="F17" s="60">
        <v>18159569</v>
      </c>
      <c r="G17" s="60">
        <v>18771091</v>
      </c>
      <c r="H17" s="60">
        <v>21077568</v>
      </c>
      <c r="I17" s="60">
        <v>58008228</v>
      </c>
      <c r="J17" s="60">
        <v>17301227</v>
      </c>
      <c r="K17" s="60">
        <v>21913152</v>
      </c>
      <c r="L17" s="60">
        <v>25568557</v>
      </c>
      <c r="M17" s="60">
        <v>64782936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122791164</v>
      </c>
      <c r="W17" s="60">
        <v>116417004</v>
      </c>
      <c r="X17" s="60">
        <v>6374160</v>
      </c>
      <c r="Y17" s="61">
        <v>5.48</v>
      </c>
      <c r="Z17" s="62">
        <v>232833000</v>
      </c>
    </row>
    <row r="18" spans="1:26" ht="13.5">
      <c r="A18" s="70" t="s">
        <v>44</v>
      </c>
      <c r="B18" s="71">
        <f>SUM(B11:B17)</f>
        <v>521905288</v>
      </c>
      <c r="C18" s="71">
        <f>SUM(C11:C17)</f>
        <v>0</v>
      </c>
      <c r="D18" s="72">
        <f aca="true" t="shared" si="1" ref="D18:Z18">SUM(D11:D17)</f>
        <v>514170000</v>
      </c>
      <c r="E18" s="73">
        <f t="shared" si="1"/>
        <v>514170000</v>
      </c>
      <c r="F18" s="73">
        <f t="shared" si="1"/>
        <v>33365921</v>
      </c>
      <c r="G18" s="73">
        <f t="shared" si="1"/>
        <v>28350765</v>
      </c>
      <c r="H18" s="73">
        <f t="shared" si="1"/>
        <v>50532256</v>
      </c>
      <c r="I18" s="73">
        <f t="shared" si="1"/>
        <v>112248942</v>
      </c>
      <c r="J18" s="73">
        <f t="shared" si="1"/>
        <v>33752120</v>
      </c>
      <c r="K18" s="73">
        <f t="shared" si="1"/>
        <v>54566631</v>
      </c>
      <c r="L18" s="73">
        <f t="shared" si="1"/>
        <v>46822796</v>
      </c>
      <c r="M18" s="73">
        <f t="shared" si="1"/>
        <v>135141547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247390489</v>
      </c>
      <c r="W18" s="73">
        <f t="shared" si="1"/>
        <v>257085582</v>
      </c>
      <c r="X18" s="73">
        <f t="shared" si="1"/>
        <v>-9695093</v>
      </c>
      <c r="Y18" s="67">
        <f>+IF(W18&lt;&gt;0,(X18/W18)*100,0)</f>
        <v>-3.7711539186977823</v>
      </c>
      <c r="Z18" s="74">
        <f t="shared" si="1"/>
        <v>514170000</v>
      </c>
    </row>
    <row r="19" spans="1:26" ht="13.5">
      <c r="A19" s="70" t="s">
        <v>45</v>
      </c>
      <c r="B19" s="75">
        <f>+B10-B18</f>
        <v>-177704708</v>
      </c>
      <c r="C19" s="75">
        <f>+C10-C18</f>
        <v>0</v>
      </c>
      <c r="D19" s="76">
        <f aca="true" t="shared" si="2" ref="D19:Z19">+D10-D18</f>
        <v>18014000</v>
      </c>
      <c r="E19" s="77">
        <f t="shared" si="2"/>
        <v>18014000</v>
      </c>
      <c r="F19" s="77">
        <f t="shared" si="2"/>
        <v>89485358</v>
      </c>
      <c r="G19" s="77">
        <f t="shared" si="2"/>
        <v>-19297246</v>
      </c>
      <c r="H19" s="77">
        <f t="shared" si="2"/>
        <v>-49613213</v>
      </c>
      <c r="I19" s="77">
        <f t="shared" si="2"/>
        <v>20574899</v>
      </c>
      <c r="J19" s="77">
        <f t="shared" si="2"/>
        <v>-29964086</v>
      </c>
      <c r="K19" s="77">
        <f t="shared" si="2"/>
        <v>49919354</v>
      </c>
      <c r="L19" s="77">
        <f t="shared" si="2"/>
        <v>-43923013</v>
      </c>
      <c r="M19" s="77">
        <f t="shared" si="2"/>
        <v>-23967745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-3392846</v>
      </c>
      <c r="W19" s="77">
        <f>IF(E10=E18,0,W10-W18)</f>
        <v>6887418</v>
      </c>
      <c r="X19" s="77">
        <f t="shared" si="2"/>
        <v>-10280264</v>
      </c>
      <c r="Y19" s="78">
        <f>+IF(W19&lt;&gt;0,(X19/W19)*100,0)</f>
        <v>-149.261508449175</v>
      </c>
      <c r="Z19" s="79">
        <f t="shared" si="2"/>
        <v>18014000</v>
      </c>
    </row>
    <row r="20" spans="1:26" ht="13.5">
      <c r="A20" s="58" t="s">
        <v>46</v>
      </c>
      <c r="B20" s="19">
        <v>366430496</v>
      </c>
      <c r="C20" s="19">
        <v>0</v>
      </c>
      <c r="D20" s="59">
        <v>336994000</v>
      </c>
      <c r="E20" s="60">
        <v>336994000</v>
      </c>
      <c r="F20" s="60">
        <v>86887790</v>
      </c>
      <c r="G20" s="60">
        <v>14036809</v>
      </c>
      <c r="H20" s="60">
        <v>3004267</v>
      </c>
      <c r="I20" s="60">
        <v>103928866</v>
      </c>
      <c r="J20" s="60">
        <v>20235961</v>
      </c>
      <c r="K20" s="60">
        <v>93578808</v>
      </c>
      <c r="L20" s="60">
        <v>6820677</v>
      </c>
      <c r="M20" s="60">
        <v>120635446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224564312</v>
      </c>
      <c r="W20" s="60">
        <v>168496998</v>
      </c>
      <c r="X20" s="60">
        <v>56067314</v>
      </c>
      <c r="Y20" s="61">
        <v>33.27</v>
      </c>
      <c r="Z20" s="62">
        <v>336994000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188725788</v>
      </c>
      <c r="C22" s="86">
        <f>SUM(C19:C21)</f>
        <v>0</v>
      </c>
      <c r="D22" s="87">
        <f aca="true" t="shared" si="3" ref="D22:Z22">SUM(D19:D21)</f>
        <v>355008000</v>
      </c>
      <c r="E22" s="88">
        <f t="shared" si="3"/>
        <v>355008000</v>
      </c>
      <c r="F22" s="88">
        <f t="shared" si="3"/>
        <v>176373148</v>
      </c>
      <c r="G22" s="88">
        <f t="shared" si="3"/>
        <v>-5260437</v>
      </c>
      <c r="H22" s="88">
        <f t="shared" si="3"/>
        <v>-46608946</v>
      </c>
      <c r="I22" s="88">
        <f t="shared" si="3"/>
        <v>124503765</v>
      </c>
      <c r="J22" s="88">
        <f t="shared" si="3"/>
        <v>-9728125</v>
      </c>
      <c r="K22" s="88">
        <f t="shared" si="3"/>
        <v>143498162</v>
      </c>
      <c r="L22" s="88">
        <f t="shared" si="3"/>
        <v>-37102336</v>
      </c>
      <c r="M22" s="88">
        <f t="shared" si="3"/>
        <v>96667701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221171466</v>
      </c>
      <c r="W22" s="88">
        <f t="shared" si="3"/>
        <v>175384416</v>
      </c>
      <c r="X22" s="88">
        <f t="shared" si="3"/>
        <v>45787050</v>
      </c>
      <c r="Y22" s="89">
        <f>+IF(W22&lt;&gt;0,(X22/W22)*100,0)</f>
        <v>26.106680994963654</v>
      </c>
      <c r="Z22" s="90">
        <f t="shared" si="3"/>
        <v>355008000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188725788</v>
      </c>
      <c r="C24" s="75">
        <f>SUM(C22:C23)</f>
        <v>0</v>
      </c>
      <c r="D24" s="76">
        <f aca="true" t="shared" si="4" ref="D24:Z24">SUM(D22:D23)</f>
        <v>355008000</v>
      </c>
      <c r="E24" s="77">
        <f t="shared" si="4"/>
        <v>355008000</v>
      </c>
      <c r="F24" s="77">
        <f t="shared" si="4"/>
        <v>176373148</v>
      </c>
      <c r="G24" s="77">
        <f t="shared" si="4"/>
        <v>-5260437</v>
      </c>
      <c r="H24" s="77">
        <f t="shared" si="4"/>
        <v>-46608946</v>
      </c>
      <c r="I24" s="77">
        <f t="shared" si="4"/>
        <v>124503765</v>
      </c>
      <c r="J24" s="77">
        <f t="shared" si="4"/>
        <v>-9728125</v>
      </c>
      <c r="K24" s="77">
        <f t="shared" si="4"/>
        <v>143498162</v>
      </c>
      <c r="L24" s="77">
        <f t="shared" si="4"/>
        <v>-37102336</v>
      </c>
      <c r="M24" s="77">
        <f t="shared" si="4"/>
        <v>96667701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221171466</v>
      </c>
      <c r="W24" s="77">
        <f t="shared" si="4"/>
        <v>175384416</v>
      </c>
      <c r="X24" s="77">
        <f t="shared" si="4"/>
        <v>45787050</v>
      </c>
      <c r="Y24" s="78">
        <f>+IF(W24&lt;&gt;0,(X24/W24)*100,0)</f>
        <v>26.106680994963654</v>
      </c>
      <c r="Z24" s="79">
        <f t="shared" si="4"/>
        <v>355008000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323674635</v>
      </c>
      <c r="C27" s="22">
        <v>0</v>
      </c>
      <c r="D27" s="99">
        <v>355008000</v>
      </c>
      <c r="E27" s="100">
        <v>355008000</v>
      </c>
      <c r="F27" s="100">
        <v>35608100</v>
      </c>
      <c r="G27" s="100">
        <v>23011726</v>
      </c>
      <c r="H27" s="100">
        <v>11117253</v>
      </c>
      <c r="I27" s="100">
        <v>69737079</v>
      </c>
      <c r="J27" s="100">
        <v>7239844</v>
      </c>
      <c r="K27" s="100">
        <v>23043862</v>
      </c>
      <c r="L27" s="100">
        <v>22659259</v>
      </c>
      <c r="M27" s="100">
        <v>52942965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122680044</v>
      </c>
      <c r="W27" s="100">
        <v>177504000</v>
      </c>
      <c r="X27" s="100">
        <v>-54823956</v>
      </c>
      <c r="Y27" s="101">
        <v>-30.89</v>
      </c>
      <c r="Z27" s="102">
        <v>355008000</v>
      </c>
    </row>
    <row r="28" spans="1:26" ht="13.5">
      <c r="A28" s="103" t="s">
        <v>46</v>
      </c>
      <c r="B28" s="19">
        <v>309951447</v>
      </c>
      <c r="C28" s="19">
        <v>0</v>
      </c>
      <c r="D28" s="59">
        <v>336993000</v>
      </c>
      <c r="E28" s="60">
        <v>336993000</v>
      </c>
      <c r="F28" s="60">
        <v>35608100</v>
      </c>
      <c r="G28" s="60">
        <v>22735655</v>
      </c>
      <c r="H28" s="60">
        <v>11117253</v>
      </c>
      <c r="I28" s="60">
        <v>69461008</v>
      </c>
      <c r="J28" s="60">
        <v>6092673</v>
      </c>
      <c r="K28" s="60">
        <v>22903750</v>
      </c>
      <c r="L28" s="60">
        <v>22447444</v>
      </c>
      <c r="M28" s="60">
        <v>51443867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120904875</v>
      </c>
      <c r="W28" s="60">
        <v>168496500</v>
      </c>
      <c r="X28" s="60">
        <v>-47591625</v>
      </c>
      <c r="Y28" s="61">
        <v>-28.24</v>
      </c>
      <c r="Z28" s="62">
        <v>336993000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13723188</v>
      </c>
      <c r="C31" s="19">
        <v>0</v>
      </c>
      <c r="D31" s="59">
        <v>18015000</v>
      </c>
      <c r="E31" s="60">
        <v>18015000</v>
      </c>
      <c r="F31" s="60">
        <v>0</v>
      </c>
      <c r="G31" s="60">
        <v>276071</v>
      </c>
      <c r="H31" s="60">
        <v>0</v>
      </c>
      <c r="I31" s="60">
        <v>276071</v>
      </c>
      <c r="J31" s="60">
        <v>1147171</v>
      </c>
      <c r="K31" s="60">
        <v>140112</v>
      </c>
      <c r="L31" s="60">
        <v>211815</v>
      </c>
      <c r="M31" s="60">
        <v>1499098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1775169</v>
      </c>
      <c r="W31" s="60">
        <v>9007500</v>
      </c>
      <c r="X31" s="60">
        <v>-7232331</v>
      </c>
      <c r="Y31" s="61">
        <v>-80.29</v>
      </c>
      <c r="Z31" s="62">
        <v>18015000</v>
      </c>
    </row>
    <row r="32" spans="1:26" ht="13.5">
      <c r="A32" s="70" t="s">
        <v>54</v>
      </c>
      <c r="B32" s="22">
        <f>SUM(B28:B31)</f>
        <v>323674635</v>
      </c>
      <c r="C32" s="22">
        <f>SUM(C28:C31)</f>
        <v>0</v>
      </c>
      <c r="D32" s="99">
        <f aca="true" t="shared" si="5" ref="D32:Z32">SUM(D28:D31)</f>
        <v>355008000</v>
      </c>
      <c r="E32" s="100">
        <f t="shared" si="5"/>
        <v>355008000</v>
      </c>
      <c r="F32" s="100">
        <f t="shared" si="5"/>
        <v>35608100</v>
      </c>
      <c r="G32" s="100">
        <f t="shared" si="5"/>
        <v>23011726</v>
      </c>
      <c r="H32" s="100">
        <f t="shared" si="5"/>
        <v>11117253</v>
      </c>
      <c r="I32" s="100">
        <f t="shared" si="5"/>
        <v>69737079</v>
      </c>
      <c r="J32" s="100">
        <f t="shared" si="5"/>
        <v>7239844</v>
      </c>
      <c r="K32" s="100">
        <f t="shared" si="5"/>
        <v>23043862</v>
      </c>
      <c r="L32" s="100">
        <f t="shared" si="5"/>
        <v>22659259</v>
      </c>
      <c r="M32" s="100">
        <f t="shared" si="5"/>
        <v>52942965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122680044</v>
      </c>
      <c r="W32" s="100">
        <f t="shared" si="5"/>
        <v>177504000</v>
      </c>
      <c r="X32" s="100">
        <f t="shared" si="5"/>
        <v>-54823956</v>
      </c>
      <c r="Y32" s="101">
        <f>+IF(W32&lt;&gt;0,(X32/W32)*100,0)</f>
        <v>-30.886039751216877</v>
      </c>
      <c r="Z32" s="102">
        <f t="shared" si="5"/>
        <v>355008000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19730866</v>
      </c>
      <c r="C35" s="19">
        <v>0</v>
      </c>
      <c r="D35" s="59">
        <v>231332028</v>
      </c>
      <c r="E35" s="60">
        <v>231332028</v>
      </c>
      <c r="F35" s="60">
        <v>56956648</v>
      </c>
      <c r="G35" s="60">
        <v>9053039</v>
      </c>
      <c r="H35" s="60">
        <v>10752288</v>
      </c>
      <c r="I35" s="60">
        <v>10752288</v>
      </c>
      <c r="J35" s="60">
        <v>-18371961</v>
      </c>
      <c r="K35" s="60">
        <v>108642815</v>
      </c>
      <c r="L35" s="60">
        <v>20755185</v>
      </c>
      <c r="M35" s="60">
        <v>20755185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20755185</v>
      </c>
      <c r="W35" s="60">
        <v>115666014</v>
      </c>
      <c r="X35" s="60">
        <v>-94910829</v>
      </c>
      <c r="Y35" s="61">
        <v>-82.06</v>
      </c>
      <c r="Z35" s="62">
        <v>231332028</v>
      </c>
    </row>
    <row r="36" spans="1:26" ht="13.5">
      <c r="A36" s="58" t="s">
        <v>57</v>
      </c>
      <c r="B36" s="19">
        <v>2057651856</v>
      </c>
      <c r="C36" s="19">
        <v>0</v>
      </c>
      <c r="D36" s="59">
        <v>2670798963</v>
      </c>
      <c r="E36" s="60">
        <v>2670798963</v>
      </c>
      <c r="F36" s="60">
        <v>50000000</v>
      </c>
      <c r="G36" s="60">
        <v>50000000</v>
      </c>
      <c r="H36" s="60">
        <v>0</v>
      </c>
      <c r="I36" s="60">
        <v>0</v>
      </c>
      <c r="J36" s="60">
        <v>0</v>
      </c>
      <c r="K36" s="60">
        <v>-12983595</v>
      </c>
      <c r="L36" s="60">
        <v>2058547644</v>
      </c>
      <c r="M36" s="60">
        <v>2058547644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2058547644</v>
      </c>
      <c r="W36" s="60">
        <v>1335399482</v>
      </c>
      <c r="X36" s="60">
        <v>723148162</v>
      </c>
      <c r="Y36" s="61">
        <v>54.15</v>
      </c>
      <c r="Z36" s="62">
        <v>2670798963</v>
      </c>
    </row>
    <row r="37" spans="1:26" ht="13.5">
      <c r="A37" s="58" t="s">
        <v>58</v>
      </c>
      <c r="B37" s="19">
        <v>95879395</v>
      </c>
      <c r="C37" s="19">
        <v>0</v>
      </c>
      <c r="D37" s="59">
        <v>73500000</v>
      </c>
      <c r="E37" s="60">
        <v>73500000</v>
      </c>
      <c r="F37" s="60">
        <v>-33808400</v>
      </c>
      <c r="G37" s="60">
        <v>-40220054</v>
      </c>
      <c r="H37" s="60">
        <v>-43934397</v>
      </c>
      <c r="I37" s="60">
        <v>-43934397</v>
      </c>
      <c r="J37" s="60">
        <v>-56090676</v>
      </c>
      <c r="K37" s="60">
        <v>-63553073</v>
      </c>
      <c r="L37" s="60">
        <v>-2112869</v>
      </c>
      <c r="M37" s="60">
        <v>-2112869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-2112869</v>
      </c>
      <c r="W37" s="60">
        <v>36750000</v>
      </c>
      <c r="X37" s="60">
        <v>-38862869</v>
      </c>
      <c r="Y37" s="61">
        <v>-105.75</v>
      </c>
      <c r="Z37" s="62">
        <v>73500000</v>
      </c>
    </row>
    <row r="38" spans="1:26" ht="13.5">
      <c r="A38" s="58" t="s">
        <v>59</v>
      </c>
      <c r="B38" s="19">
        <v>5325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1981498002</v>
      </c>
      <c r="C39" s="19">
        <v>0</v>
      </c>
      <c r="D39" s="59">
        <v>2828630992</v>
      </c>
      <c r="E39" s="60">
        <v>2828630992</v>
      </c>
      <c r="F39" s="60">
        <v>140765048</v>
      </c>
      <c r="G39" s="60">
        <v>99273093</v>
      </c>
      <c r="H39" s="60">
        <v>54686685</v>
      </c>
      <c r="I39" s="60">
        <v>54686685</v>
      </c>
      <c r="J39" s="60">
        <v>37718715</v>
      </c>
      <c r="K39" s="60">
        <v>159212293</v>
      </c>
      <c r="L39" s="60">
        <v>2081415698</v>
      </c>
      <c r="M39" s="60">
        <v>2081415698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2081415698</v>
      </c>
      <c r="W39" s="60">
        <v>1414315496</v>
      </c>
      <c r="X39" s="60">
        <v>667100202</v>
      </c>
      <c r="Y39" s="61">
        <v>47.17</v>
      </c>
      <c r="Z39" s="62">
        <v>2828630992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219891597</v>
      </c>
      <c r="C42" s="19">
        <v>0</v>
      </c>
      <c r="D42" s="59">
        <v>252058743</v>
      </c>
      <c r="E42" s="60">
        <v>252058743</v>
      </c>
      <c r="F42" s="60">
        <v>176373149</v>
      </c>
      <c r="G42" s="60">
        <v>-5260437</v>
      </c>
      <c r="H42" s="60">
        <v>-46608944</v>
      </c>
      <c r="I42" s="60">
        <v>124503768</v>
      </c>
      <c r="J42" s="60">
        <v>-9728124</v>
      </c>
      <c r="K42" s="60">
        <v>157405560</v>
      </c>
      <c r="L42" s="60">
        <v>-33639608</v>
      </c>
      <c r="M42" s="60">
        <v>114037828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238541596</v>
      </c>
      <c r="W42" s="60">
        <v>127898448</v>
      </c>
      <c r="X42" s="60">
        <v>110643148</v>
      </c>
      <c r="Y42" s="61">
        <v>86.51</v>
      </c>
      <c r="Z42" s="62">
        <v>252058743</v>
      </c>
    </row>
    <row r="43" spans="1:26" ht="13.5">
      <c r="A43" s="58" t="s">
        <v>63</v>
      </c>
      <c r="B43" s="19">
        <v>-314951251</v>
      </c>
      <c r="C43" s="19">
        <v>0</v>
      </c>
      <c r="D43" s="59">
        <v>-355007000</v>
      </c>
      <c r="E43" s="60">
        <v>-355007000</v>
      </c>
      <c r="F43" s="60">
        <v>0</v>
      </c>
      <c r="G43" s="60">
        <v>0</v>
      </c>
      <c r="H43" s="60">
        <v>0</v>
      </c>
      <c r="I43" s="60">
        <v>0</v>
      </c>
      <c r="J43" s="60">
        <v>-7239845</v>
      </c>
      <c r="K43" s="60">
        <v>-23043862</v>
      </c>
      <c r="L43" s="60">
        <v>-22659259</v>
      </c>
      <c r="M43" s="60">
        <v>-52942966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-52942966</v>
      </c>
      <c r="W43" s="60">
        <v>-177253500</v>
      </c>
      <c r="X43" s="60">
        <v>124310534</v>
      </c>
      <c r="Y43" s="61">
        <v>-70.13</v>
      </c>
      <c r="Z43" s="62">
        <v>-355007000</v>
      </c>
    </row>
    <row r="44" spans="1:26" ht="13.5">
      <c r="A44" s="58" t="s">
        <v>64</v>
      </c>
      <c r="B44" s="19">
        <v>9423</v>
      </c>
      <c r="C44" s="19">
        <v>0</v>
      </c>
      <c r="D44" s="59">
        <v>-45000</v>
      </c>
      <c r="E44" s="60">
        <v>-45000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-22500</v>
      </c>
      <c r="X44" s="60">
        <v>22500</v>
      </c>
      <c r="Y44" s="61">
        <v>-100</v>
      </c>
      <c r="Z44" s="62">
        <v>-45000</v>
      </c>
    </row>
    <row r="45" spans="1:26" ht="13.5">
      <c r="A45" s="70" t="s">
        <v>65</v>
      </c>
      <c r="B45" s="22">
        <v>-5499352</v>
      </c>
      <c r="C45" s="22">
        <v>0</v>
      </c>
      <c r="D45" s="99">
        <v>48128671</v>
      </c>
      <c r="E45" s="100">
        <v>48128671</v>
      </c>
      <c r="F45" s="100">
        <v>170873797</v>
      </c>
      <c r="G45" s="100">
        <v>165613360</v>
      </c>
      <c r="H45" s="100">
        <v>119004416</v>
      </c>
      <c r="I45" s="100">
        <v>119004416</v>
      </c>
      <c r="J45" s="100">
        <v>102036447</v>
      </c>
      <c r="K45" s="100">
        <v>236398145</v>
      </c>
      <c r="L45" s="100">
        <v>180099278</v>
      </c>
      <c r="M45" s="100">
        <v>180099278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180099278</v>
      </c>
      <c r="W45" s="100">
        <v>101744376</v>
      </c>
      <c r="X45" s="100">
        <v>78354902</v>
      </c>
      <c r="Y45" s="101">
        <v>77.01</v>
      </c>
      <c r="Z45" s="102">
        <v>48128671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5345134</v>
      </c>
      <c r="C49" s="52">
        <v>0</v>
      </c>
      <c r="D49" s="129">
        <v>1806544</v>
      </c>
      <c r="E49" s="54">
        <v>59853845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67005523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12380131</v>
      </c>
      <c r="C51" s="52">
        <v>0</v>
      </c>
      <c r="D51" s="129">
        <v>3693328</v>
      </c>
      <c r="E51" s="54">
        <v>11802513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27875972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99.99999628239313</v>
      </c>
      <c r="C58" s="5">
        <f>IF(C67=0,0,+(C76/C67)*100)</f>
        <v>0</v>
      </c>
      <c r="D58" s="6">
        <f aca="true" t="shared" si="6" ref="D58:Z58">IF(D67=0,0,+(D76/D67)*100)</f>
        <v>75.00002047991262</v>
      </c>
      <c r="E58" s="7">
        <f t="shared" si="6"/>
        <v>75.00002047991262</v>
      </c>
      <c r="F58" s="7">
        <f t="shared" si="6"/>
        <v>100.00003434798424</v>
      </c>
      <c r="G58" s="7">
        <f t="shared" si="6"/>
        <v>100</v>
      </c>
      <c r="H58" s="7">
        <f t="shared" si="6"/>
        <v>100</v>
      </c>
      <c r="I58" s="7">
        <f t="shared" si="6"/>
        <v>100.00001492735827</v>
      </c>
      <c r="J58" s="7">
        <f t="shared" si="6"/>
        <v>100.00005283566364</v>
      </c>
      <c r="K58" s="7">
        <f t="shared" si="6"/>
        <v>100</v>
      </c>
      <c r="L58" s="7">
        <f t="shared" si="6"/>
        <v>99.99992779019585</v>
      </c>
      <c r="M58" s="7">
        <f t="shared" si="6"/>
        <v>99.99998900493568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75.00004095983643</v>
      </c>
      <c r="X58" s="7">
        <f t="shared" si="6"/>
        <v>0</v>
      </c>
      <c r="Y58" s="7">
        <f t="shared" si="6"/>
        <v>0</v>
      </c>
      <c r="Z58" s="8">
        <f t="shared" si="6"/>
        <v>75.00002047991262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99.99999620766881</v>
      </c>
      <c r="C60" s="12">
        <f t="shared" si="7"/>
        <v>0</v>
      </c>
      <c r="D60" s="3">
        <f t="shared" si="7"/>
        <v>75.00002047991262</v>
      </c>
      <c r="E60" s="13">
        <f t="shared" si="7"/>
        <v>75.00002047991262</v>
      </c>
      <c r="F60" s="13">
        <f t="shared" si="7"/>
        <v>100.00003434798424</v>
      </c>
      <c r="G60" s="13">
        <f t="shared" si="7"/>
        <v>100</v>
      </c>
      <c r="H60" s="13">
        <f t="shared" si="7"/>
        <v>100</v>
      </c>
      <c r="I60" s="13">
        <f t="shared" si="7"/>
        <v>100.00001492735827</v>
      </c>
      <c r="J60" s="13">
        <f t="shared" si="7"/>
        <v>100.00005283566364</v>
      </c>
      <c r="K60" s="13">
        <f t="shared" si="7"/>
        <v>100</v>
      </c>
      <c r="L60" s="13">
        <f t="shared" si="7"/>
        <v>99.99992779019585</v>
      </c>
      <c r="M60" s="13">
        <f t="shared" si="7"/>
        <v>99.99998900493568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75.00004095983643</v>
      </c>
      <c r="X60" s="13">
        <f t="shared" si="7"/>
        <v>0</v>
      </c>
      <c r="Y60" s="13">
        <f t="shared" si="7"/>
        <v>0</v>
      </c>
      <c r="Z60" s="14">
        <f t="shared" si="7"/>
        <v>75.00002047991262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73.45372341504732</v>
      </c>
      <c r="C62" s="12">
        <f t="shared" si="7"/>
        <v>0</v>
      </c>
      <c r="D62" s="3">
        <f t="shared" si="7"/>
        <v>75.00002733609732</v>
      </c>
      <c r="E62" s="13">
        <f t="shared" si="7"/>
        <v>75.00002733609732</v>
      </c>
      <c r="F62" s="13">
        <f t="shared" si="7"/>
        <v>100</v>
      </c>
      <c r="G62" s="13">
        <f t="shared" si="7"/>
        <v>99.99995632648051</v>
      </c>
      <c r="H62" s="13">
        <f t="shared" si="7"/>
        <v>100</v>
      </c>
      <c r="I62" s="13">
        <f t="shared" si="7"/>
        <v>99.9999793790113</v>
      </c>
      <c r="J62" s="13">
        <f t="shared" si="7"/>
        <v>69.26797773082448</v>
      </c>
      <c r="K62" s="13">
        <f t="shared" si="7"/>
        <v>100</v>
      </c>
      <c r="L62" s="13">
        <f t="shared" si="7"/>
        <v>99.99994818894456</v>
      </c>
      <c r="M62" s="13">
        <f t="shared" si="7"/>
        <v>91.54797120008973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95.0418348250038</v>
      </c>
      <c r="W62" s="13">
        <f t="shared" si="7"/>
        <v>75.00004100415345</v>
      </c>
      <c r="X62" s="13">
        <f t="shared" si="7"/>
        <v>0</v>
      </c>
      <c r="Y62" s="13">
        <f t="shared" si="7"/>
        <v>0</v>
      </c>
      <c r="Z62" s="14">
        <f t="shared" si="7"/>
        <v>75.00002733609732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75</v>
      </c>
      <c r="E63" s="13">
        <f t="shared" si="7"/>
        <v>75</v>
      </c>
      <c r="F63" s="13">
        <f t="shared" si="7"/>
        <v>100.00012376589929</v>
      </c>
      <c r="G63" s="13">
        <f t="shared" si="7"/>
        <v>100.00011045110439</v>
      </c>
      <c r="H63" s="13">
        <f t="shared" si="7"/>
        <v>100</v>
      </c>
      <c r="I63" s="13">
        <f t="shared" si="7"/>
        <v>100.00010812675266</v>
      </c>
      <c r="J63" s="13">
        <f t="shared" si="7"/>
        <v>0</v>
      </c>
      <c r="K63" s="13">
        <f t="shared" si="7"/>
        <v>100</v>
      </c>
      <c r="L63" s="13">
        <f t="shared" si="7"/>
        <v>99.99988089807614</v>
      </c>
      <c r="M63" s="13">
        <f t="shared" si="7"/>
        <v>126.28152558126085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114.31644926558835</v>
      </c>
      <c r="W63" s="13">
        <f t="shared" si="7"/>
        <v>75.00004082745826</v>
      </c>
      <c r="X63" s="13">
        <f t="shared" si="7"/>
        <v>0</v>
      </c>
      <c r="Y63" s="13">
        <f t="shared" si="7"/>
        <v>0</v>
      </c>
      <c r="Z63" s="14">
        <f t="shared" si="7"/>
        <v>75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26899025</v>
      </c>
      <c r="C67" s="24"/>
      <c r="D67" s="25">
        <v>29297000</v>
      </c>
      <c r="E67" s="26">
        <v>29297000</v>
      </c>
      <c r="F67" s="26">
        <v>2911379</v>
      </c>
      <c r="G67" s="26">
        <v>3195095</v>
      </c>
      <c r="H67" s="26">
        <v>592635</v>
      </c>
      <c r="I67" s="26">
        <v>6699109</v>
      </c>
      <c r="J67" s="26">
        <v>1892661</v>
      </c>
      <c r="K67" s="26">
        <v>4432622</v>
      </c>
      <c r="L67" s="26">
        <v>2769707</v>
      </c>
      <c r="M67" s="26">
        <v>9094990</v>
      </c>
      <c r="N67" s="26"/>
      <c r="O67" s="26"/>
      <c r="P67" s="26"/>
      <c r="Q67" s="26"/>
      <c r="R67" s="26"/>
      <c r="S67" s="26"/>
      <c r="T67" s="26"/>
      <c r="U67" s="26"/>
      <c r="V67" s="26">
        <v>15794099</v>
      </c>
      <c r="W67" s="26">
        <v>14648496</v>
      </c>
      <c r="X67" s="26"/>
      <c r="Y67" s="25"/>
      <c r="Z67" s="27">
        <v>29297000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26369005</v>
      </c>
      <c r="C69" s="19"/>
      <c r="D69" s="20">
        <v>29297000</v>
      </c>
      <c r="E69" s="21">
        <v>29297000</v>
      </c>
      <c r="F69" s="21">
        <v>2911379</v>
      </c>
      <c r="G69" s="21">
        <v>3195095</v>
      </c>
      <c r="H69" s="21">
        <v>592635</v>
      </c>
      <c r="I69" s="21">
        <v>6699109</v>
      </c>
      <c r="J69" s="21">
        <v>1892661</v>
      </c>
      <c r="K69" s="21">
        <v>4432622</v>
      </c>
      <c r="L69" s="21">
        <v>2769707</v>
      </c>
      <c r="M69" s="21">
        <v>9094990</v>
      </c>
      <c r="N69" s="21"/>
      <c r="O69" s="21"/>
      <c r="P69" s="21"/>
      <c r="Q69" s="21"/>
      <c r="R69" s="21"/>
      <c r="S69" s="21"/>
      <c r="T69" s="21"/>
      <c r="U69" s="21"/>
      <c r="V69" s="21">
        <v>15794099</v>
      </c>
      <c r="W69" s="21">
        <v>14648496</v>
      </c>
      <c r="X69" s="21"/>
      <c r="Y69" s="20"/>
      <c r="Z69" s="23">
        <v>29297000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26369005</v>
      </c>
      <c r="C71" s="19"/>
      <c r="D71" s="20">
        <v>21949000</v>
      </c>
      <c r="E71" s="21">
        <v>21949000</v>
      </c>
      <c r="F71" s="21">
        <v>2103402</v>
      </c>
      <c r="G71" s="21">
        <v>2289717</v>
      </c>
      <c r="H71" s="21">
        <v>456309</v>
      </c>
      <c r="I71" s="21">
        <v>4849428</v>
      </c>
      <c r="J71" s="21">
        <v>1892661</v>
      </c>
      <c r="K71" s="21">
        <v>3059076</v>
      </c>
      <c r="L71" s="21">
        <v>1930090</v>
      </c>
      <c r="M71" s="21">
        <v>6881827</v>
      </c>
      <c r="N71" s="21"/>
      <c r="O71" s="21"/>
      <c r="P71" s="21"/>
      <c r="Q71" s="21"/>
      <c r="R71" s="21"/>
      <c r="S71" s="21"/>
      <c r="T71" s="21"/>
      <c r="U71" s="21"/>
      <c r="V71" s="21">
        <v>11731255</v>
      </c>
      <c r="W71" s="21">
        <v>10974498</v>
      </c>
      <c r="X71" s="21"/>
      <c r="Y71" s="20"/>
      <c r="Z71" s="23">
        <v>21949000</v>
      </c>
    </row>
    <row r="72" spans="1:26" ht="13.5" hidden="1">
      <c r="A72" s="39" t="s">
        <v>105</v>
      </c>
      <c r="B72" s="19"/>
      <c r="C72" s="19"/>
      <c r="D72" s="20">
        <v>7348000</v>
      </c>
      <c r="E72" s="21">
        <v>7348000</v>
      </c>
      <c r="F72" s="21">
        <v>807977</v>
      </c>
      <c r="G72" s="21">
        <v>905378</v>
      </c>
      <c r="H72" s="21">
        <v>136326</v>
      </c>
      <c r="I72" s="21">
        <v>1849681</v>
      </c>
      <c r="J72" s="21"/>
      <c r="K72" s="21">
        <v>1373546</v>
      </c>
      <c r="L72" s="21">
        <v>839617</v>
      </c>
      <c r="M72" s="21">
        <v>2213163</v>
      </c>
      <c r="N72" s="21"/>
      <c r="O72" s="21"/>
      <c r="P72" s="21"/>
      <c r="Q72" s="21"/>
      <c r="R72" s="21"/>
      <c r="S72" s="21"/>
      <c r="T72" s="21"/>
      <c r="U72" s="21"/>
      <c r="V72" s="21">
        <v>4062844</v>
      </c>
      <c r="W72" s="21">
        <v>3673998</v>
      </c>
      <c r="X72" s="21"/>
      <c r="Y72" s="20"/>
      <c r="Z72" s="23">
        <v>7348000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530020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26899024</v>
      </c>
      <c r="C76" s="32"/>
      <c r="D76" s="33">
        <v>21972756</v>
      </c>
      <c r="E76" s="34">
        <v>21972756</v>
      </c>
      <c r="F76" s="34">
        <v>2911380</v>
      </c>
      <c r="G76" s="34">
        <v>3195095</v>
      </c>
      <c r="H76" s="34">
        <v>592635</v>
      </c>
      <c r="I76" s="34">
        <v>6699110</v>
      </c>
      <c r="J76" s="34">
        <v>1892662</v>
      </c>
      <c r="K76" s="34">
        <v>4432622</v>
      </c>
      <c r="L76" s="34">
        <v>2769705</v>
      </c>
      <c r="M76" s="34">
        <v>9094989</v>
      </c>
      <c r="N76" s="34"/>
      <c r="O76" s="34"/>
      <c r="P76" s="34"/>
      <c r="Q76" s="34"/>
      <c r="R76" s="34"/>
      <c r="S76" s="34"/>
      <c r="T76" s="34"/>
      <c r="U76" s="34"/>
      <c r="V76" s="34">
        <v>15794099</v>
      </c>
      <c r="W76" s="34">
        <v>10986378</v>
      </c>
      <c r="X76" s="34"/>
      <c r="Y76" s="33"/>
      <c r="Z76" s="35">
        <v>21972756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26369004</v>
      </c>
      <c r="C78" s="19"/>
      <c r="D78" s="20">
        <v>21972756</v>
      </c>
      <c r="E78" s="21">
        <v>21972756</v>
      </c>
      <c r="F78" s="21">
        <v>2911380</v>
      </c>
      <c r="G78" s="21">
        <v>3195095</v>
      </c>
      <c r="H78" s="21">
        <v>592635</v>
      </c>
      <c r="I78" s="21">
        <v>6699110</v>
      </c>
      <c r="J78" s="21">
        <v>1892662</v>
      </c>
      <c r="K78" s="21">
        <v>4432622</v>
      </c>
      <c r="L78" s="21">
        <v>2769705</v>
      </c>
      <c r="M78" s="21">
        <v>9094989</v>
      </c>
      <c r="N78" s="21"/>
      <c r="O78" s="21"/>
      <c r="P78" s="21"/>
      <c r="Q78" s="21"/>
      <c r="R78" s="21"/>
      <c r="S78" s="21"/>
      <c r="T78" s="21"/>
      <c r="U78" s="21"/>
      <c r="V78" s="21">
        <v>15794099</v>
      </c>
      <c r="W78" s="21">
        <v>10986378</v>
      </c>
      <c r="X78" s="21"/>
      <c r="Y78" s="20"/>
      <c r="Z78" s="23">
        <v>21972756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19369016</v>
      </c>
      <c r="C80" s="19"/>
      <c r="D80" s="20">
        <v>16461756</v>
      </c>
      <c r="E80" s="21">
        <v>16461756</v>
      </c>
      <c r="F80" s="21">
        <v>2103402</v>
      </c>
      <c r="G80" s="21">
        <v>2289716</v>
      </c>
      <c r="H80" s="21">
        <v>456309</v>
      </c>
      <c r="I80" s="21">
        <v>4849427</v>
      </c>
      <c r="J80" s="21">
        <v>1311008</v>
      </c>
      <c r="K80" s="21">
        <v>3059076</v>
      </c>
      <c r="L80" s="21">
        <v>1930089</v>
      </c>
      <c r="M80" s="21">
        <v>6300173</v>
      </c>
      <c r="N80" s="21"/>
      <c r="O80" s="21"/>
      <c r="P80" s="21"/>
      <c r="Q80" s="21"/>
      <c r="R80" s="21"/>
      <c r="S80" s="21"/>
      <c r="T80" s="21"/>
      <c r="U80" s="21"/>
      <c r="V80" s="21">
        <v>11149600</v>
      </c>
      <c r="W80" s="21">
        <v>8230878</v>
      </c>
      <c r="X80" s="21"/>
      <c r="Y80" s="20"/>
      <c r="Z80" s="23">
        <v>16461756</v>
      </c>
    </row>
    <row r="81" spans="1:26" ht="13.5" hidden="1">
      <c r="A81" s="39" t="s">
        <v>105</v>
      </c>
      <c r="B81" s="19">
        <v>6999988</v>
      </c>
      <c r="C81" s="19"/>
      <c r="D81" s="20">
        <v>5511000</v>
      </c>
      <c r="E81" s="21">
        <v>5511000</v>
      </c>
      <c r="F81" s="21">
        <v>807978</v>
      </c>
      <c r="G81" s="21">
        <v>905379</v>
      </c>
      <c r="H81" s="21">
        <v>136326</v>
      </c>
      <c r="I81" s="21">
        <v>1849683</v>
      </c>
      <c r="J81" s="21">
        <v>581654</v>
      </c>
      <c r="K81" s="21">
        <v>1373546</v>
      </c>
      <c r="L81" s="21">
        <v>839616</v>
      </c>
      <c r="M81" s="21">
        <v>2794816</v>
      </c>
      <c r="N81" s="21"/>
      <c r="O81" s="21"/>
      <c r="P81" s="21"/>
      <c r="Q81" s="21"/>
      <c r="R81" s="21"/>
      <c r="S81" s="21"/>
      <c r="T81" s="21"/>
      <c r="U81" s="21"/>
      <c r="V81" s="21">
        <v>4644499</v>
      </c>
      <c r="W81" s="21">
        <v>2755500</v>
      </c>
      <c r="X81" s="21"/>
      <c r="Y81" s="20"/>
      <c r="Z81" s="23">
        <v>5511000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530020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41905481</v>
      </c>
      <c r="D5" s="344">
        <f t="shared" si="0"/>
        <v>0</v>
      </c>
      <c r="E5" s="343">
        <f t="shared" si="0"/>
        <v>52352341</v>
      </c>
      <c r="F5" s="345">
        <f t="shared" si="0"/>
        <v>52352341</v>
      </c>
      <c r="G5" s="345">
        <f t="shared" si="0"/>
        <v>780478</v>
      </c>
      <c r="H5" s="343">
        <f t="shared" si="0"/>
        <v>2755113</v>
      </c>
      <c r="I5" s="343">
        <f t="shared" si="0"/>
        <v>2407130</v>
      </c>
      <c r="J5" s="345">
        <f t="shared" si="0"/>
        <v>5942721</v>
      </c>
      <c r="K5" s="345">
        <f t="shared" si="0"/>
        <v>1650076</v>
      </c>
      <c r="L5" s="343">
        <f t="shared" si="0"/>
        <v>7186132</v>
      </c>
      <c r="M5" s="343">
        <f t="shared" si="0"/>
        <v>1861543</v>
      </c>
      <c r="N5" s="345">
        <f t="shared" si="0"/>
        <v>10697751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16640472</v>
      </c>
      <c r="X5" s="343">
        <f t="shared" si="0"/>
        <v>26176171</v>
      </c>
      <c r="Y5" s="345">
        <f t="shared" si="0"/>
        <v>-9535699</v>
      </c>
      <c r="Z5" s="346">
        <f>+IF(X5&lt;&gt;0,+(Y5/X5)*100,0)</f>
        <v>-36.42892996076469</v>
      </c>
      <c r="AA5" s="347">
        <f>+AA6+AA8+AA11+AA13+AA15</f>
        <v>52352341</v>
      </c>
    </row>
    <row r="6" spans="1:27" ht="13.5">
      <c r="A6" s="348" t="s">
        <v>204</v>
      </c>
      <c r="B6" s="142"/>
      <c r="C6" s="60">
        <f>+C7</f>
        <v>41905481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2755113</v>
      </c>
      <c r="I6" s="60">
        <f t="shared" si="1"/>
        <v>0</v>
      </c>
      <c r="J6" s="59">
        <f t="shared" si="1"/>
        <v>2755113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2755113</v>
      </c>
      <c r="X6" s="60">
        <f t="shared" si="1"/>
        <v>0</v>
      </c>
      <c r="Y6" s="59">
        <f t="shared" si="1"/>
        <v>2755113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41905481</v>
      </c>
      <c r="D7" s="327"/>
      <c r="E7" s="60"/>
      <c r="F7" s="59"/>
      <c r="G7" s="59"/>
      <c r="H7" s="60">
        <v>2755113</v>
      </c>
      <c r="I7" s="60"/>
      <c r="J7" s="59">
        <v>2755113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2755113</v>
      </c>
      <c r="X7" s="60"/>
      <c r="Y7" s="59">
        <v>2755113</v>
      </c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52352341</v>
      </c>
      <c r="F11" s="351">
        <f t="shared" si="3"/>
        <v>52352341</v>
      </c>
      <c r="G11" s="351">
        <f t="shared" si="3"/>
        <v>780478</v>
      </c>
      <c r="H11" s="349">
        <f t="shared" si="3"/>
        <v>0</v>
      </c>
      <c r="I11" s="349">
        <f t="shared" si="3"/>
        <v>2407130</v>
      </c>
      <c r="J11" s="351">
        <f t="shared" si="3"/>
        <v>3187608</v>
      </c>
      <c r="K11" s="351">
        <f t="shared" si="3"/>
        <v>1650076</v>
      </c>
      <c r="L11" s="349">
        <f t="shared" si="3"/>
        <v>7186132</v>
      </c>
      <c r="M11" s="349">
        <f t="shared" si="3"/>
        <v>1861543</v>
      </c>
      <c r="N11" s="351">
        <f t="shared" si="3"/>
        <v>10697751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13885359</v>
      </c>
      <c r="X11" s="349">
        <f t="shared" si="3"/>
        <v>26176171</v>
      </c>
      <c r="Y11" s="351">
        <f t="shared" si="3"/>
        <v>-12290812</v>
      </c>
      <c r="Z11" s="352">
        <f>+IF(X11&lt;&gt;0,+(Y11/X11)*100,0)</f>
        <v>-46.95420120841967</v>
      </c>
      <c r="AA11" s="353">
        <f t="shared" si="3"/>
        <v>52352341</v>
      </c>
    </row>
    <row r="12" spans="1:27" ht="13.5">
      <c r="A12" s="291" t="s">
        <v>231</v>
      </c>
      <c r="B12" s="136"/>
      <c r="C12" s="60"/>
      <c r="D12" s="327"/>
      <c r="E12" s="60">
        <v>52352341</v>
      </c>
      <c r="F12" s="59">
        <v>52352341</v>
      </c>
      <c r="G12" s="59">
        <v>780478</v>
      </c>
      <c r="H12" s="60"/>
      <c r="I12" s="60">
        <v>2407130</v>
      </c>
      <c r="J12" s="59">
        <v>3187608</v>
      </c>
      <c r="K12" s="59">
        <v>1650076</v>
      </c>
      <c r="L12" s="60">
        <v>7186132</v>
      </c>
      <c r="M12" s="60">
        <v>1861543</v>
      </c>
      <c r="N12" s="59">
        <v>10697751</v>
      </c>
      <c r="O12" s="59"/>
      <c r="P12" s="60"/>
      <c r="Q12" s="60"/>
      <c r="R12" s="59"/>
      <c r="S12" s="59"/>
      <c r="T12" s="60"/>
      <c r="U12" s="60"/>
      <c r="V12" s="59"/>
      <c r="W12" s="59">
        <v>13885359</v>
      </c>
      <c r="X12" s="60">
        <v>26176171</v>
      </c>
      <c r="Y12" s="59">
        <v>-12290812</v>
      </c>
      <c r="Z12" s="61">
        <v>-46.95</v>
      </c>
      <c r="AA12" s="62">
        <v>52352341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750000</v>
      </c>
      <c r="F22" s="332">
        <f t="shared" si="6"/>
        <v>750000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375000</v>
      </c>
      <c r="Y22" s="332">
        <f t="shared" si="6"/>
        <v>-375000</v>
      </c>
      <c r="Z22" s="323">
        <f>+IF(X22&lt;&gt;0,+(Y22/X22)*100,0)</f>
        <v>-100</v>
      </c>
      <c r="AA22" s="337">
        <f>SUM(AA23:AA32)</f>
        <v>750000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750000</v>
      </c>
      <c r="F24" s="59">
        <v>750000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375000</v>
      </c>
      <c r="Y24" s="59">
        <v>-375000</v>
      </c>
      <c r="Z24" s="61">
        <v>-100</v>
      </c>
      <c r="AA24" s="62">
        <v>750000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5185675</v>
      </c>
      <c r="D40" s="331">
        <f t="shared" si="9"/>
        <v>0</v>
      </c>
      <c r="E40" s="330">
        <f t="shared" si="9"/>
        <v>5884659</v>
      </c>
      <c r="F40" s="332">
        <f t="shared" si="9"/>
        <v>5884659</v>
      </c>
      <c r="G40" s="332">
        <f t="shared" si="9"/>
        <v>353003</v>
      </c>
      <c r="H40" s="330">
        <f t="shared" si="9"/>
        <v>598243</v>
      </c>
      <c r="I40" s="330">
        <f t="shared" si="9"/>
        <v>1211194</v>
      </c>
      <c r="J40" s="332">
        <f t="shared" si="9"/>
        <v>2162440</v>
      </c>
      <c r="K40" s="332">
        <f t="shared" si="9"/>
        <v>923302</v>
      </c>
      <c r="L40" s="330">
        <f t="shared" si="9"/>
        <v>379229</v>
      </c>
      <c r="M40" s="330">
        <f t="shared" si="9"/>
        <v>535387</v>
      </c>
      <c r="N40" s="332">
        <f t="shared" si="9"/>
        <v>1837918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4000358</v>
      </c>
      <c r="X40" s="330">
        <f t="shared" si="9"/>
        <v>2942331</v>
      </c>
      <c r="Y40" s="332">
        <f t="shared" si="9"/>
        <v>1058027</v>
      </c>
      <c r="Z40" s="323">
        <f>+IF(X40&lt;&gt;0,+(Y40/X40)*100,0)</f>
        <v>35.958802731575744</v>
      </c>
      <c r="AA40" s="337">
        <f>SUM(AA41:AA49)</f>
        <v>5884659</v>
      </c>
    </row>
    <row r="41" spans="1:27" ht="13.5">
      <c r="A41" s="348" t="s">
        <v>247</v>
      </c>
      <c r="B41" s="142"/>
      <c r="C41" s="349">
        <v>3491861</v>
      </c>
      <c r="D41" s="350"/>
      <c r="E41" s="349">
        <v>3211985</v>
      </c>
      <c r="F41" s="351">
        <v>3211985</v>
      </c>
      <c r="G41" s="351">
        <v>216156</v>
      </c>
      <c r="H41" s="349">
        <v>429034</v>
      </c>
      <c r="I41" s="349">
        <v>812496</v>
      </c>
      <c r="J41" s="351">
        <v>1457686</v>
      </c>
      <c r="K41" s="351">
        <v>543757</v>
      </c>
      <c r="L41" s="349">
        <v>311631</v>
      </c>
      <c r="M41" s="349">
        <v>395993</v>
      </c>
      <c r="N41" s="351">
        <v>1251381</v>
      </c>
      <c r="O41" s="351"/>
      <c r="P41" s="349"/>
      <c r="Q41" s="349"/>
      <c r="R41" s="351"/>
      <c r="S41" s="351"/>
      <c r="T41" s="349"/>
      <c r="U41" s="349"/>
      <c r="V41" s="351"/>
      <c r="W41" s="351">
        <v>2709067</v>
      </c>
      <c r="X41" s="349">
        <v>1605993</v>
      </c>
      <c r="Y41" s="351">
        <v>1103074</v>
      </c>
      <c r="Z41" s="352">
        <v>68.68</v>
      </c>
      <c r="AA41" s="353">
        <v>3211985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150765</v>
      </c>
      <c r="D44" s="355"/>
      <c r="E44" s="54">
        <v>363813</v>
      </c>
      <c r="F44" s="53">
        <v>363813</v>
      </c>
      <c r="G44" s="53"/>
      <c r="H44" s="54">
        <v>1780</v>
      </c>
      <c r="I44" s="54"/>
      <c r="J44" s="53">
        <v>1780</v>
      </c>
      <c r="K44" s="53">
        <v>23163</v>
      </c>
      <c r="L44" s="54">
        <v>2499</v>
      </c>
      <c r="M44" s="54">
        <v>6412</v>
      </c>
      <c r="N44" s="53">
        <v>32074</v>
      </c>
      <c r="O44" s="53"/>
      <c r="P44" s="54"/>
      <c r="Q44" s="54"/>
      <c r="R44" s="53"/>
      <c r="S44" s="53"/>
      <c r="T44" s="54"/>
      <c r="U44" s="54"/>
      <c r="V44" s="53"/>
      <c r="W44" s="53">
        <v>33854</v>
      </c>
      <c r="X44" s="54">
        <v>181907</v>
      </c>
      <c r="Y44" s="53">
        <v>-148053</v>
      </c>
      <c r="Z44" s="94">
        <v>-81.39</v>
      </c>
      <c r="AA44" s="95">
        <v>363813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1543049</v>
      </c>
      <c r="D48" s="355"/>
      <c r="E48" s="54">
        <v>2136753</v>
      </c>
      <c r="F48" s="53">
        <v>2136753</v>
      </c>
      <c r="G48" s="53">
        <v>136847</v>
      </c>
      <c r="H48" s="54">
        <v>167429</v>
      </c>
      <c r="I48" s="54">
        <v>398698</v>
      </c>
      <c r="J48" s="53">
        <v>702974</v>
      </c>
      <c r="K48" s="53">
        <v>356382</v>
      </c>
      <c r="L48" s="54">
        <v>65099</v>
      </c>
      <c r="M48" s="54">
        <v>132982</v>
      </c>
      <c r="N48" s="53">
        <v>554463</v>
      </c>
      <c r="O48" s="53"/>
      <c r="P48" s="54"/>
      <c r="Q48" s="54"/>
      <c r="R48" s="53"/>
      <c r="S48" s="53"/>
      <c r="T48" s="54"/>
      <c r="U48" s="54"/>
      <c r="V48" s="53"/>
      <c r="W48" s="53">
        <v>1257437</v>
      </c>
      <c r="X48" s="54">
        <v>1068377</v>
      </c>
      <c r="Y48" s="53">
        <v>189060</v>
      </c>
      <c r="Z48" s="94">
        <v>17.7</v>
      </c>
      <c r="AA48" s="95">
        <v>2136753</v>
      </c>
    </row>
    <row r="49" spans="1:27" ht="13.5">
      <c r="A49" s="348" t="s">
        <v>93</v>
      </c>
      <c r="B49" s="136"/>
      <c r="C49" s="54"/>
      <c r="D49" s="355"/>
      <c r="E49" s="54">
        <v>172108</v>
      </c>
      <c r="F49" s="53">
        <v>172108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86054</v>
      </c>
      <c r="Y49" s="53">
        <v>-86054</v>
      </c>
      <c r="Z49" s="94">
        <v>-100</v>
      </c>
      <c r="AA49" s="95">
        <v>172108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47091156</v>
      </c>
      <c r="D60" s="333">
        <f t="shared" si="14"/>
        <v>0</v>
      </c>
      <c r="E60" s="219">
        <f t="shared" si="14"/>
        <v>58987000</v>
      </c>
      <c r="F60" s="264">
        <f t="shared" si="14"/>
        <v>58987000</v>
      </c>
      <c r="G60" s="264">
        <f t="shared" si="14"/>
        <v>1133481</v>
      </c>
      <c r="H60" s="219">
        <f t="shared" si="14"/>
        <v>3353356</v>
      </c>
      <c r="I60" s="219">
        <f t="shared" si="14"/>
        <v>3618324</v>
      </c>
      <c r="J60" s="264">
        <f t="shared" si="14"/>
        <v>8105161</v>
      </c>
      <c r="K60" s="264">
        <f t="shared" si="14"/>
        <v>2573378</v>
      </c>
      <c r="L60" s="219">
        <f t="shared" si="14"/>
        <v>7565361</v>
      </c>
      <c r="M60" s="219">
        <f t="shared" si="14"/>
        <v>2396930</v>
      </c>
      <c r="N60" s="264">
        <f t="shared" si="14"/>
        <v>12535669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20640830</v>
      </c>
      <c r="X60" s="219">
        <f t="shared" si="14"/>
        <v>29493502</v>
      </c>
      <c r="Y60" s="264">
        <f t="shared" si="14"/>
        <v>-8852672</v>
      </c>
      <c r="Z60" s="324">
        <f>+IF(X60&lt;&gt;0,+(Y60/X60)*100,0)</f>
        <v>-30.01566921418826</v>
      </c>
      <c r="AA60" s="232">
        <f>+AA57+AA54+AA51+AA40+AA37+AA34+AA22+AA5</f>
        <v>58987000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295076483</v>
      </c>
      <c r="D5" s="153">
        <f>SUM(D6:D8)</f>
        <v>0</v>
      </c>
      <c r="E5" s="154">
        <f t="shared" si="0"/>
        <v>488988000</v>
      </c>
      <c r="F5" s="100">
        <f t="shared" si="0"/>
        <v>488988000</v>
      </c>
      <c r="G5" s="100">
        <f t="shared" si="0"/>
        <v>117798830</v>
      </c>
      <c r="H5" s="100">
        <f t="shared" si="0"/>
        <v>608815</v>
      </c>
      <c r="I5" s="100">
        <f t="shared" si="0"/>
        <v>318757</v>
      </c>
      <c r="J5" s="100">
        <f t="shared" si="0"/>
        <v>118726402</v>
      </c>
      <c r="K5" s="100">
        <f t="shared" si="0"/>
        <v>109767</v>
      </c>
      <c r="L5" s="100">
        <f t="shared" si="0"/>
        <v>99285175</v>
      </c>
      <c r="M5" s="100">
        <f t="shared" si="0"/>
        <v>113914</v>
      </c>
      <c r="N5" s="100">
        <f t="shared" si="0"/>
        <v>99508856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218235258</v>
      </c>
      <c r="X5" s="100">
        <f t="shared" si="0"/>
        <v>244493982</v>
      </c>
      <c r="Y5" s="100">
        <f t="shared" si="0"/>
        <v>-26258724</v>
      </c>
      <c r="Z5" s="137">
        <f>+IF(X5&lt;&gt;0,+(Y5/X5)*100,0)</f>
        <v>-10.740028766843022</v>
      </c>
      <c r="AA5" s="153">
        <f>SUM(AA6:AA8)</f>
        <v>488988000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286979420</v>
      </c>
      <c r="D7" s="157"/>
      <c r="E7" s="158">
        <v>488988000</v>
      </c>
      <c r="F7" s="159">
        <v>488988000</v>
      </c>
      <c r="G7" s="159">
        <v>117744193</v>
      </c>
      <c r="H7" s="159">
        <v>427744</v>
      </c>
      <c r="I7" s="159">
        <v>353442</v>
      </c>
      <c r="J7" s="159">
        <v>118525379</v>
      </c>
      <c r="K7" s="159">
        <v>90671</v>
      </c>
      <c r="L7" s="159">
        <v>99241231</v>
      </c>
      <c r="M7" s="159">
        <v>113914</v>
      </c>
      <c r="N7" s="159">
        <v>99445816</v>
      </c>
      <c r="O7" s="159"/>
      <c r="P7" s="159"/>
      <c r="Q7" s="159"/>
      <c r="R7" s="159"/>
      <c r="S7" s="159"/>
      <c r="T7" s="159"/>
      <c r="U7" s="159"/>
      <c r="V7" s="159"/>
      <c r="W7" s="159">
        <v>217971195</v>
      </c>
      <c r="X7" s="159">
        <v>244493982</v>
      </c>
      <c r="Y7" s="159">
        <v>-26522787</v>
      </c>
      <c r="Z7" s="141">
        <v>-10.85</v>
      </c>
      <c r="AA7" s="157">
        <v>488988000</v>
      </c>
    </row>
    <row r="8" spans="1:27" ht="13.5">
      <c r="A8" s="138" t="s">
        <v>77</v>
      </c>
      <c r="B8" s="136"/>
      <c r="C8" s="155">
        <v>8097063</v>
      </c>
      <c r="D8" s="155"/>
      <c r="E8" s="156"/>
      <c r="F8" s="60"/>
      <c r="G8" s="60">
        <v>54637</v>
      </c>
      <c r="H8" s="60">
        <v>181071</v>
      </c>
      <c r="I8" s="60">
        <v>-34685</v>
      </c>
      <c r="J8" s="60">
        <v>201023</v>
      </c>
      <c r="K8" s="60">
        <v>19096</v>
      </c>
      <c r="L8" s="60">
        <v>43944</v>
      </c>
      <c r="M8" s="60"/>
      <c r="N8" s="60">
        <v>63040</v>
      </c>
      <c r="O8" s="60"/>
      <c r="P8" s="60"/>
      <c r="Q8" s="60"/>
      <c r="R8" s="60"/>
      <c r="S8" s="60"/>
      <c r="T8" s="60"/>
      <c r="U8" s="60"/>
      <c r="V8" s="60"/>
      <c r="W8" s="60">
        <v>264063</v>
      </c>
      <c r="X8" s="60"/>
      <c r="Y8" s="60">
        <v>264063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1890655</v>
      </c>
      <c r="D9" s="153">
        <f>SUM(D10:D14)</f>
        <v>0</v>
      </c>
      <c r="E9" s="154">
        <f t="shared" si="1"/>
        <v>6729000</v>
      </c>
      <c r="F9" s="100">
        <f t="shared" si="1"/>
        <v>6729000</v>
      </c>
      <c r="G9" s="100">
        <f t="shared" si="1"/>
        <v>0</v>
      </c>
      <c r="H9" s="100">
        <f t="shared" si="1"/>
        <v>864633</v>
      </c>
      <c r="I9" s="100">
        <f t="shared" si="1"/>
        <v>-132</v>
      </c>
      <c r="J9" s="100">
        <f t="shared" si="1"/>
        <v>864501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864501</v>
      </c>
      <c r="X9" s="100">
        <f t="shared" si="1"/>
        <v>3364500</v>
      </c>
      <c r="Y9" s="100">
        <f t="shared" si="1"/>
        <v>-2499999</v>
      </c>
      <c r="Z9" s="137">
        <f>+IF(X9&lt;&gt;0,+(Y9/X9)*100,0)</f>
        <v>-74.30521622826572</v>
      </c>
      <c r="AA9" s="153">
        <f>SUM(AA10:AA14)</f>
        <v>6729000</v>
      </c>
    </row>
    <row r="10" spans="1:27" ht="13.5">
      <c r="A10" s="138" t="s">
        <v>79</v>
      </c>
      <c r="B10" s="136"/>
      <c r="C10" s="155">
        <v>1890655</v>
      </c>
      <c r="D10" s="155"/>
      <c r="E10" s="156">
        <v>6729000</v>
      </c>
      <c r="F10" s="60">
        <v>6729000</v>
      </c>
      <c r="G10" s="60"/>
      <c r="H10" s="60">
        <v>864633</v>
      </c>
      <c r="I10" s="60">
        <v>-132</v>
      </c>
      <c r="J10" s="60">
        <v>864501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864501</v>
      </c>
      <c r="X10" s="60">
        <v>3364500</v>
      </c>
      <c r="Y10" s="60">
        <v>-2499999</v>
      </c>
      <c r="Z10" s="140">
        <v>-74.31</v>
      </c>
      <c r="AA10" s="155">
        <v>6729000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9531613</v>
      </c>
      <c r="D15" s="153">
        <f>SUM(D16:D18)</f>
        <v>0</v>
      </c>
      <c r="E15" s="154">
        <f t="shared" si="2"/>
        <v>3351000</v>
      </c>
      <c r="F15" s="100">
        <f t="shared" si="2"/>
        <v>3351000</v>
      </c>
      <c r="G15" s="100">
        <f t="shared" si="2"/>
        <v>0</v>
      </c>
      <c r="H15" s="100">
        <f t="shared" si="2"/>
        <v>3351000</v>
      </c>
      <c r="I15" s="100">
        <f t="shared" si="2"/>
        <v>0</v>
      </c>
      <c r="J15" s="100">
        <f t="shared" si="2"/>
        <v>3351000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3351000</v>
      </c>
      <c r="X15" s="100">
        <f t="shared" si="2"/>
        <v>1675500</v>
      </c>
      <c r="Y15" s="100">
        <f t="shared" si="2"/>
        <v>1675500</v>
      </c>
      <c r="Z15" s="137">
        <f>+IF(X15&lt;&gt;0,+(Y15/X15)*100,0)</f>
        <v>100</v>
      </c>
      <c r="AA15" s="153">
        <f>SUM(AA16:AA18)</f>
        <v>3351000</v>
      </c>
    </row>
    <row r="16" spans="1:27" ht="13.5">
      <c r="A16" s="138" t="s">
        <v>85</v>
      </c>
      <c r="B16" s="136"/>
      <c r="C16" s="155">
        <v>9531613</v>
      </c>
      <c r="D16" s="155"/>
      <c r="E16" s="156">
        <v>3351000</v>
      </c>
      <c r="F16" s="60">
        <v>3351000</v>
      </c>
      <c r="G16" s="60"/>
      <c r="H16" s="60">
        <v>3351000</v>
      </c>
      <c r="I16" s="60"/>
      <c r="J16" s="60">
        <v>3351000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3351000</v>
      </c>
      <c r="X16" s="60">
        <v>1675500</v>
      </c>
      <c r="Y16" s="60">
        <v>1675500</v>
      </c>
      <c r="Z16" s="140">
        <v>100</v>
      </c>
      <c r="AA16" s="155">
        <v>3351000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404132325</v>
      </c>
      <c r="D19" s="153">
        <f>SUM(D20:D23)</f>
        <v>0</v>
      </c>
      <c r="E19" s="154">
        <f t="shared" si="3"/>
        <v>370110000</v>
      </c>
      <c r="F19" s="100">
        <f t="shared" si="3"/>
        <v>370110000</v>
      </c>
      <c r="G19" s="100">
        <f t="shared" si="3"/>
        <v>91940239</v>
      </c>
      <c r="H19" s="100">
        <f t="shared" si="3"/>
        <v>18265880</v>
      </c>
      <c r="I19" s="100">
        <f t="shared" si="3"/>
        <v>3604685</v>
      </c>
      <c r="J19" s="100">
        <f t="shared" si="3"/>
        <v>113810804</v>
      </c>
      <c r="K19" s="100">
        <f t="shared" si="3"/>
        <v>23914228</v>
      </c>
      <c r="L19" s="100">
        <f t="shared" si="3"/>
        <v>98779618</v>
      </c>
      <c r="M19" s="100">
        <f t="shared" si="3"/>
        <v>9606546</v>
      </c>
      <c r="N19" s="100">
        <f t="shared" si="3"/>
        <v>132300392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246111196</v>
      </c>
      <c r="X19" s="100">
        <f t="shared" si="3"/>
        <v>185055000</v>
      </c>
      <c r="Y19" s="100">
        <f t="shared" si="3"/>
        <v>61056196</v>
      </c>
      <c r="Z19" s="137">
        <f>+IF(X19&lt;&gt;0,+(Y19/X19)*100,0)</f>
        <v>32.99354029883008</v>
      </c>
      <c r="AA19" s="153">
        <f>SUM(AA20:AA23)</f>
        <v>370110000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404132325</v>
      </c>
      <c r="D21" s="155"/>
      <c r="E21" s="156">
        <v>362762000</v>
      </c>
      <c r="F21" s="60">
        <v>362762000</v>
      </c>
      <c r="G21" s="60">
        <v>91131042</v>
      </c>
      <c r="H21" s="60">
        <v>17347227</v>
      </c>
      <c r="I21" s="60">
        <v>3468209</v>
      </c>
      <c r="J21" s="60">
        <v>111946478</v>
      </c>
      <c r="K21" s="60">
        <v>23914228</v>
      </c>
      <c r="L21" s="60">
        <v>97403781</v>
      </c>
      <c r="M21" s="60">
        <v>8755357</v>
      </c>
      <c r="N21" s="60">
        <v>130073366</v>
      </c>
      <c r="O21" s="60"/>
      <c r="P21" s="60"/>
      <c r="Q21" s="60"/>
      <c r="R21" s="60"/>
      <c r="S21" s="60"/>
      <c r="T21" s="60"/>
      <c r="U21" s="60"/>
      <c r="V21" s="60"/>
      <c r="W21" s="60">
        <v>242019844</v>
      </c>
      <c r="X21" s="60">
        <v>185055000</v>
      </c>
      <c r="Y21" s="60">
        <v>56964844</v>
      </c>
      <c r="Z21" s="140">
        <v>30.78</v>
      </c>
      <c r="AA21" s="155">
        <v>362762000</v>
      </c>
    </row>
    <row r="22" spans="1:27" ht="13.5">
      <c r="A22" s="138" t="s">
        <v>91</v>
      </c>
      <c r="B22" s="136"/>
      <c r="C22" s="157"/>
      <c r="D22" s="157"/>
      <c r="E22" s="158">
        <v>7348000</v>
      </c>
      <c r="F22" s="159">
        <v>7348000</v>
      </c>
      <c r="G22" s="159">
        <v>809197</v>
      </c>
      <c r="H22" s="159">
        <v>918653</v>
      </c>
      <c r="I22" s="159">
        <v>136476</v>
      </c>
      <c r="J22" s="159">
        <v>1864326</v>
      </c>
      <c r="K22" s="159"/>
      <c r="L22" s="159">
        <v>1375837</v>
      </c>
      <c r="M22" s="159">
        <v>851189</v>
      </c>
      <c r="N22" s="159">
        <v>2227026</v>
      </c>
      <c r="O22" s="159"/>
      <c r="P22" s="159"/>
      <c r="Q22" s="159"/>
      <c r="R22" s="159"/>
      <c r="S22" s="159"/>
      <c r="T22" s="159"/>
      <c r="U22" s="159"/>
      <c r="V22" s="159"/>
      <c r="W22" s="159">
        <v>4091352</v>
      </c>
      <c r="X22" s="159"/>
      <c r="Y22" s="159">
        <v>4091352</v>
      </c>
      <c r="Z22" s="141">
        <v>0</v>
      </c>
      <c r="AA22" s="157">
        <v>7348000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710631076</v>
      </c>
      <c r="D25" s="168">
        <f>+D5+D9+D15+D19+D24</f>
        <v>0</v>
      </c>
      <c r="E25" s="169">
        <f t="shared" si="4"/>
        <v>869178000</v>
      </c>
      <c r="F25" s="73">
        <f t="shared" si="4"/>
        <v>869178000</v>
      </c>
      <c r="G25" s="73">
        <f t="shared" si="4"/>
        <v>209739069</v>
      </c>
      <c r="H25" s="73">
        <f t="shared" si="4"/>
        <v>23090328</v>
      </c>
      <c r="I25" s="73">
        <f t="shared" si="4"/>
        <v>3923310</v>
      </c>
      <c r="J25" s="73">
        <f t="shared" si="4"/>
        <v>236752707</v>
      </c>
      <c r="K25" s="73">
        <f t="shared" si="4"/>
        <v>24023995</v>
      </c>
      <c r="L25" s="73">
        <f t="shared" si="4"/>
        <v>198064793</v>
      </c>
      <c r="M25" s="73">
        <f t="shared" si="4"/>
        <v>9720460</v>
      </c>
      <c r="N25" s="73">
        <f t="shared" si="4"/>
        <v>231809248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468561955</v>
      </c>
      <c r="X25" s="73">
        <f t="shared" si="4"/>
        <v>434588982</v>
      </c>
      <c r="Y25" s="73">
        <f t="shared" si="4"/>
        <v>33972973</v>
      </c>
      <c r="Z25" s="170">
        <f>+IF(X25&lt;&gt;0,+(Y25/X25)*100,0)</f>
        <v>7.817265141802421</v>
      </c>
      <c r="AA25" s="168">
        <f>+AA5+AA9+AA15+AA19+AA24</f>
        <v>869178000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136412821</v>
      </c>
      <c r="D28" s="153">
        <f>SUM(D29:D31)</f>
        <v>0</v>
      </c>
      <c r="E28" s="154">
        <f t="shared" si="5"/>
        <v>195654000</v>
      </c>
      <c r="F28" s="100">
        <f t="shared" si="5"/>
        <v>195654000</v>
      </c>
      <c r="G28" s="100">
        <f t="shared" si="5"/>
        <v>8181388</v>
      </c>
      <c r="H28" s="100">
        <f t="shared" si="5"/>
        <v>6464291</v>
      </c>
      <c r="I28" s="100">
        <f t="shared" si="5"/>
        <v>15340189</v>
      </c>
      <c r="J28" s="100">
        <f t="shared" si="5"/>
        <v>29985868</v>
      </c>
      <c r="K28" s="100">
        <f t="shared" si="5"/>
        <v>11980410</v>
      </c>
      <c r="L28" s="100">
        <f t="shared" si="5"/>
        <v>11457185</v>
      </c>
      <c r="M28" s="100">
        <f t="shared" si="5"/>
        <v>13904975</v>
      </c>
      <c r="N28" s="100">
        <f t="shared" si="5"/>
        <v>37342570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67328438</v>
      </c>
      <c r="X28" s="100">
        <f t="shared" si="5"/>
        <v>97826838</v>
      </c>
      <c r="Y28" s="100">
        <f t="shared" si="5"/>
        <v>-30498400</v>
      </c>
      <c r="Z28" s="137">
        <f>+IF(X28&lt;&gt;0,+(Y28/X28)*100,0)</f>
        <v>-31.17590287442389</v>
      </c>
      <c r="AA28" s="153">
        <f>SUM(AA29:AA31)</f>
        <v>195654000</v>
      </c>
    </row>
    <row r="29" spans="1:27" ht="13.5">
      <c r="A29" s="138" t="s">
        <v>75</v>
      </c>
      <c r="B29" s="136"/>
      <c r="C29" s="155">
        <v>53149350</v>
      </c>
      <c r="D29" s="155"/>
      <c r="E29" s="156">
        <v>63930000</v>
      </c>
      <c r="F29" s="60">
        <v>63930000</v>
      </c>
      <c r="G29" s="60">
        <v>2180693</v>
      </c>
      <c r="H29" s="60">
        <v>2866874</v>
      </c>
      <c r="I29" s="60">
        <v>4145078</v>
      </c>
      <c r="J29" s="60">
        <v>9192645</v>
      </c>
      <c r="K29" s="60">
        <v>3574686</v>
      </c>
      <c r="L29" s="60">
        <v>4919456</v>
      </c>
      <c r="M29" s="60">
        <v>6648789</v>
      </c>
      <c r="N29" s="60">
        <v>15142931</v>
      </c>
      <c r="O29" s="60"/>
      <c r="P29" s="60"/>
      <c r="Q29" s="60"/>
      <c r="R29" s="60"/>
      <c r="S29" s="60"/>
      <c r="T29" s="60"/>
      <c r="U29" s="60"/>
      <c r="V29" s="60"/>
      <c r="W29" s="60">
        <v>24335576</v>
      </c>
      <c r="X29" s="60">
        <v>31965072</v>
      </c>
      <c r="Y29" s="60">
        <v>-7629496</v>
      </c>
      <c r="Z29" s="140">
        <v>-23.87</v>
      </c>
      <c r="AA29" s="155">
        <v>63930000</v>
      </c>
    </row>
    <row r="30" spans="1:27" ht="13.5">
      <c r="A30" s="138" t="s">
        <v>76</v>
      </c>
      <c r="B30" s="136"/>
      <c r="C30" s="157">
        <v>35258091</v>
      </c>
      <c r="D30" s="157"/>
      <c r="E30" s="158">
        <v>77410000</v>
      </c>
      <c r="F30" s="159">
        <v>77410000</v>
      </c>
      <c r="G30" s="159">
        <v>1849705</v>
      </c>
      <c r="H30" s="159">
        <v>471581</v>
      </c>
      <c r="I30" s="159">
        <v>3806139</v>
      </c>
      <c r="J30" s="159">
        <v>6127425</v>
      </c>
      <c r="K30" s="159">
        <v>2755793</v>
      </c>
      <c r="L30" s="159">
        <v>2476555</v>
      </c>
      <c r="M30" s="159">
        <v>3337062</v>
      </c>
      <c r="N30" s="159">
        <v>8569410</v>
      </c>
      <c r="O30" s="159"/>
      <c r="P30" s="159"/>
      <c r="Q30" s="159"/>
      <c r="R30" s="159"/>
      <c r="S30" s="159"/>
      <c r="T30" s="159"/>
      <c r="U30" s="159"/>
      <c r="V30" s="159"/>
      <c r="W30" s="159">
        <v>14696835</v>
      </c>
      <c r="X30" s="159">
        <v>38704926</v>
      </c>
      <c r="Y30" s="159">
        <v>-24008091</v>
      </c>
      <c r="Z30" s="141">
        <v>-62.03</v>
      </c>
      <c r="AA30" s="157">
        <v>77410000</v>
      </c>
    </row>
    <row r="31" spans="1:27" ht="13.5">
      <c r="A31" s="138" t="s">
        <v>77</v>
      </c>
      <c r="B31" s="136"/>
      <c r="C31" s="155">
        <v>48005380</v>
      </c>
      <c r="D31" s="155"/>
      <c r="E31" s="156">
        <v>54314000</v>
      </c>
      <c r="F31" s="60">
        <v>54314000</v>
      </c>
      <c r="G31" s="60">
        <v>4150990</v>
      </c>
      <c r="H31" s="60">
        <v>3125836</v>
      </c>
      <c r="I31" s="60">
        <v>7388972</v>
      </c>
      <c r="J31" s="60">
        <v>14665798</v>
      </c>
      <c r="K31" s="60">
        <v>5649931</v>
      </c>
      <c r="L31" s="60">
        <v>4061174</v>
      </c>
      <c r="M31" s="60">
        <v>3919124</v>
      </c>
      <c r="N31" s="60">
        <v>13630229</v>
      </c>
      <c r="O31" s="60"/>
      <c r="P31" s="60"/>
      <c r="Q31" s="60"/>
      <c r="R31" s="60"/>
      <c r="S31" s="60"/>
      <c r="T31" s="60"/>
      <c r="U31" s="60"/>
      <c r="V31" s="60"/>
      <c r="W31" s="60">
        <v>28296027</v>
      </c>
      <c r="X31" s="60">
        <v>27156840</v>
      </c>
      <c r="Y31" s="60">
        <v>1139187</v>
      </c>
      <c r="Z31" s="140">
        <v>4.19</v>
      </c>
      <c r="AA31" s="155">
        <v>54314000</v>
      </c>
    </row>
    <row r="32" spans="1:27" ht="13.5">
      <c r="A32" s="135" t="s">
        <v>78</v>
      </c>
      <c r="B32" s="136"/>
      <c r="C32" s="153">
        <f aca="true" t="shared" si="6" ref="C32:Y32">SUM(C33:C37)</f>
        <v>40419367</v>
      </c>
      <c r="D32" s="153">
        <f>SUM(D33:D37)</f>
        <v>0</v>
      </c>
      <c r="E32" s="154">
        <f t="shared" si="6"/>
        <v>59791000</v>
      </c>
      <c r="F32" s="100">
        <f t="shared" si="6"/>
        <v>59791000</v>
      </c>
      <c r="G32" s="100">
        <f t="shared" si="6"/>
        <v>2899579</v>
      </c>
      <c r="H32" s="100">
        <f t="shared" si="6"/>
        <v>2600392</v>
      </c>
      <c r="I32" s="100">
        <f t="shared" si="6"/>
        <v>4579693</v>
      </c>
      <c r="J32" s="100">
        <f t="shared" si="6"/>
        <v>10079664</v>
      </c>
      <c r="K32" s="100">
        <f t="shared" si="6"/>
        <v>3003562</v>
      </c>
      <c r="L32" s="100">
        <f t="shared" si="6"/>
        <v>2811740</v>
      </c>
      <c r="M32" s="100">
        <f t="shared" si="6"/>
        <v>5714913</v>
      </c>
      <c r="N32" s="100">
        <f t="shared" si="6"/>
        <v>11530215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21609879</v>
      </c>
      <c r="X32" s="100">
        <f t="shared" si="6"/>
        <v>28026456</v>
      </c>
      <c r="Y32" s="100">
        <f t="shared" si="6"/>
        <v>-6416577</v>
      </c>
      <c r="Z32" s="137">
        <f>+IF(X32&lt;&gt;0,+(Y32/X32)*100,0)</f>
        <v>-22.894714194331243</v>
      </c>
      <c r="AA32" s="153">
        <f>SUM(AA33:AA37)</f>
        <v>59791000</v>
      </c>
    </row>
    <row r="33" spans="1:27" ht="13.5">
      <c r="A33" s="138" t="s">
        <v>79</v>
      </c>
      <c r="B33" s="136"/>
      <c r="C33" s="155">
        <v>40419367</v>
      </c>
      <c r="D33" s="155"/>
      <c r="E33" s="156">
        <v>59791000</v>
      </c>
      <c r="F33" s="60">
        <v>59791000</v>
      </c>
      <c r="G33" s="60">
        <v>2899579</v>
      </c>
      <c r="H33" s="60">
        <v>2600392</v>
      </c>
      <c r="I33" s="60">
        <v>4579693</v>
      </c>
      <c r="J33" s="60">
        <v>10079664</v>
      </c>
      <c r="K33" s="60">
        <v>3003562</v>
      </c>
      <c r="L33" s="60">
        <v>2811740</v>
      </c>
      <c r="M33" s="60">
        <v>5714913</v>
      </c>
      <c r="N33" s="60">
        <v>11530215</v>
      </c>
      <c r="O33" s="60"/>
      <c r="P33" s="60"/>
      <c r="Q33" s="60"/>
      <c r="R33" s="60"/>
      <c r="S33" s="60"/>
      <c r="T33" s="60"/>
      <c r="U33" s="60"/>
      <c r="V33" s="60"/>
      <c r="W33" s="60">
        <v>21609879</v>
      </c>
      <c r="X33" s="60">
        <v>28026456</v>
      </c>
      <c r="Y33" s="60">
        <v>-6416577</v>
      </c>
      <c r="Z33" s="140">
        <v>-22.89</v>
      </c>
      <c r="AA33" s="155">
        <v>59791000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16768523</v>
      </c>
      <c r="D38" s="153">
        <f>SUM(D39:D41)</f>
        <v>0</v>
      </c>
      <c r="E38" s="154">
        <f t="shared" si="7"/>
        <v>16179000</v>
      </c>
      <c r="F38" s="100">
        <f t="shared" si="7"/>
        <v>16179000</v>
      </c>
      <c r="G38" s="100">
        <f t="shared" si="7"/>
        <v>1145963</v>
      </c>
      <c r="H38" s="100">
        <f t="shared" si="7"/>
        <v>178173</v>
      </c>
      <c r="I38" s="100">
        <f t="shared" si="7"/>
        <v>3285926</v>
      </c>
      <c r="J38" s="100">
        <f t="shared" si="7"/>
        <v>4610062</v>
      </c>
      <c r="K38" s="100">
        <f t="shared" si="7"/>
        <v>1195402</v>
      </c>
      <c r="L38" s="100">
        <f t="shared" si="7"/>
        <v>1442453</v>
      </c>
      <c r="M38" s="100">
        <f t="shared" si="7"/>
        <v>1402780</v>
      </c>
      <c r="N38" s="100">
        <f t="shared" si="7"/>
        <v>4040635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8650697</v>
      </c>
      <c r="X38" s="100">
        <f t="shared" si="7"/>
        <v>8089500</v>
      </c>
      <c r="Y38" s="100">
        <f t="shared" si="7"/>
        <v>561197</v>
      </c>
      <c r="Z38" s="137">
        <f>+IF(X38&lt;&gt;0,+(Y38/X38)*100,0)</f>
        <v>6.937350886952222</v>
      </c>
      <c r="AA38" s="153">
        <f>SUM(AA39:AA41)</f>
        <v>16179000</v>
      </c>
    </row>
    <row r="39" spans="1:27" ht="13.5">
      <c r="A39" s="138" t="s">
        <v>85</v>
      </c>
      <c r="B39" s="136"/>
      <c r="C39" s="155">
        <v>16768523</v>
      </c>
      <c r="D39" s="155"/>
      <c r="E39" s="156">
        <v>16179000</v>
      </c>
      <c r="F39" s="60">
        <v>16179000</v>
      </c>
      <c r="G39" s="60">
        <v>1145963</v>
      </c>
      <c r="H39" s="60">
        <v>178173</v>
      </c>
      <c r="I39" s="60">
        <v>3285926</v>
      </c>
      <c r="J39" s="60">
        <v>4610062</v>
      </c>
      <c r="K39" s="60">
        <v>1195402</v>
      </c>
      <c r="L39" s="60">
        <v>1442453</v>
      </c>
      <c r="M39" s="60">
        <v>1402780</v>
      </c>
      <c r="N39" s="60">
        <v>4040635</v>
      </c>
      <c r="O39" s="60"/>
      <c r="P39" s="60"/>
      <c r="Q39" s="60"/>
      <c r="R39" s="60"/>
      <c r="S39" s="60"/>
      <c r="T39" s="60"/>
      <c r="U39" s="60"/>
      <c r="V39" s="60"/>
      <c r="W39" s="60">
        <v>8650697</v>
      </c>
      <c r="X39" s="60">
        <v>8089500</v>
      </c>
      <c r="Y39" s="60">
        <v>561197</v>
      </c>
      <c r="Z39" s="140">
        <v>6.94</v>
      </c>
      <c r="AA39" s="155">
        <v>16179000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328304577</v>
      </c>
      <c r="D42" s="153">
        <f>SUM(D43:D46)</f>
        <v>0</v>
      </c>
      <c r="E42" s="154">
        <f t="shared" si="8"/>
        <v>242546000</v>
      </c>
      <c r="F42" s="100">
        <f t="shared" si="8"/>
        <v>242546000</v>
      </c>
      <c r="G42" s="100">
        <f t="shared" si="8"/>
        <v>21138991</v>
      </c>
      <c r="H42" s="100">
        <f t="shared" si="8"/>
        <v>19107909</v>
      </c>
      <c r="I42" s="100">
        <f t="shared" si="8"/>
        <v>27326448</v>
      </c>
      <c r="J42" s="100">
        <f t="shared" si="8"/>
        <v>67573348</v>
      </c>
      <c r="K42" s="100">
        <f t="shared" si="8"/>
        <v>17572746</v>
      </c>
      <c r="L42" s="100">
        <f t="shared" si="8"/>
        <v>38855253</v>
      </c>
      <c r="M42" s="100">
        <f t="shared" si="8"/>
        <v>25800128</v>
      </c>
      <c r="N42" s="100">
        <f t="shared" si="8"/>
        <v>82228127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149801475</v>
      </c>
      <c r="X42" s="100">
        <f t="shared" si="8"/>
        <v>121273704</v>
      </c>
      <c r="Y42" s="100">
        <f t="shared" si="8"/>
        <v>28527771</v>
      </c>
      <c r="Z42" s="137">
        <f>+IF(X42&lt;&gt;0,+(Y42/X42)*100,0)</f>
        <v>23.523459793064454</v>
      </c>
      <c r="AA42" s="153">
        <f>SUM(AA43:AA46)</f>
        <v>242546000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328304577</v>
      </c>
      <c r="D44" s="155"/>
      <c r="E44" s="156">
        <v>231883000</v>
      </c>
      <c r="F44" s="60">
        <v>231883000</v>
      </c>
      <c r="G44" s="60">
        <v>20898239</v>
      </c>
      <c r="H44" s="60">
        <v>18845420</v>
      </c>
      <c r="I44" s="60">
        <v>26453264</v>
      </c>
      <c r="J44" s="60">
        <v>66196923</v>
      </c>
      <c r="K44" s="60">
        <v>17572746</v>
      </c>
      <c r="L44" s="60">
        <v>37934392</v>
      </c>
      <c r="M44" s="60">
        <v>25170296</v>
      </c>
      <c r="N44" s="60">
        <v>80677434</v>
      </c>
      <c r="O44" s="60"/>
      <c r="P44" s="60"/>
      <c r="Q44" s="60"/>
      <c r="R44" s="60"/>
      <c r="S44" s="60"/>
      <c r="T44" s="60"/>
      <c r="U44" s="60"/>
      <c r="V44" s="60"/>
      <c r="W44" s="60">
        <v>146874357</v>
      </c>
      <c r="X44" s="60">
        <v>115942206</v>
      </c>
      <c r="Y44" s="60">
        <v>30932151</v>
      </c>
      <c r="Z44" s="140">
        <v>26.68</v>
      </c>
      <c r="AA44" s="155">
        <v>231883000</v>
      </c>
    </row>
    <row r="45" spans="1:27" ht="13.5">
      <c r="A45" s="138" t="s">
        <v>91</v>
      </c>
      <c r="B45" s="136"/>
      <c r="C45" s="157"/>
      <c r="D45" s="157"/>
      <c r="E45" s="158">
        <v>10663000</v>
      </c>
      <c r="F45" s="159">
        <v>10663000</v>
      </c>
      <c r="G45" s="159">
        <v>240752</v>
      </c>
      <c r="H45" s="159">
        <v>262489</v>
      </c>
      <c r="I45" s="159">
        <v>873184</v>
      </c>
      <c r="J45" s="159">
        <v>1376425</v>
      </c>
      <c r="K45" s="159"/>
      <c r="L45" s="159">
        <v>920861</v>
      </c>
      <c r="M45" s="159">
        <v>629832</v>
      </c>
      <c r="N45" s="159">
        <v>1550693</v>
      </c>
      <c r="O45" s="159"/>
      <c r="P45" s="159"/>
      <c r="Q45" s="159"/>
      <c r="R45" s="159"/>
      <c r="S45" s="159"/>
      <c r="T45" s="159"/>
      <c r="U45" s="159"/>
      <c r="V45" s="159"/>
      <c r="W45" s="159">
        <v>2927118</v>
      </c>
      <c r="X45" s="159">
        <v>5331498</v>
      </c>
      <c r="Y45" s="159">
        <v>-2404380</v>
      </c>
      <c r="Z45" s="141">
        <v>-45.1</v>
      </c>
      <c r="AA45" s="157">
        <v>10663000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521905288</v>
      </c>
      <c r="D48" s="168">
        <f>+D28+D32+D38+D42+D47</f>
        <v>0</v>
      </c>
      <c r="E48" s="169">
        <f t="shared" si="9"/>
        <v>514170000</v>
      </c>
      <c r="F48" s="73">
        <f t="shared" si="9"/>
        <v>514170000</v>
      </c>
      <c r="G48" s="73">
        <f t="shared" si="9"/>
        <v>33365921</v>
      </c>
      <c r="H48" s="73">
        <f t="shared" si="9"/>
        <v>28350765</v>
      </c>
      <c r="I48" s="73">
        <f t="shared" si="9"/>
        <v>50532256</v>
      </c>
      <c r="J48" s="73">
        <f t="shared" si="9"/>
        <v>112248942</v>
      </c>
      <c r="K48" s="73">
        <f t="shared" si="9"/>
        <v>33752120</v>
      </c>
      <c r="L48" s="73">
        <f t="shared" si="9"/>
        <v>54566631</v>
      </c>
      <c r="M48" s="73">
        <f t="shared" si="9"/>
        <v>46822796</v>
      </c>
      <c r="N48" s="73">
        <f t="shared" si="9"/>
        <v>135141547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247390489</v>
      </c>
      <c r="X48" s="73">
        <f t="shared" si="9"/>
        <v>255216498</v>
      </c>
      <c r="Y48" s="73">
        <f t="shared" si="9"/>
        <v>-7826009</v>
      </c>
      <c r="Z48" s="170">
        <f>+IF(X48&lt;&gt;0,+(Y48/X48)*100,0)</f>
        <v>-3.066419710844869</v>
      </c>
      <c r="AA48" s="168">
        <f>+AA28+AA32+AA38+AA42+AA47</f>
        <v>514170000</v>
      </c>
    </row>
    <row r="49" spans="1:27" ht="13.5">
      <c r="A49" s="148" t="s">
        <v>49</v>
      </c>
      <c r="B49" s="149"/>
      <c r="C49" s="171">
        <f aca="true" t="shared" si="10" ref="C49:Y49">+C25-C48</f>
        <v>188725788</v>
      </c>
      <c r="D49" s="171">
        <f>+D25-D48</f>
        <v>0</v>
      </c>
      <c r="E49" s="172">
        <f t="shared" si="10"/>
        <v>355008000</v>
      </c>
      <c r="F49" s="173">
        <f t="shared" si="10"/>
        <v>355008000</v>
      </c>
      <c r="G49" s="173">
        <f t="shared" si="10"/>
        <v>176373148</v>
      </c>
      <c r="H49" s="173">
        <f t="shared" si="10"/>
        <v>-5260437</v>
      </c>
      <c r="I49" s="173">
        <f t="shared" si="10"/>
        <v>-46608946</v>
      </c>
      <c r="J49" s="173">
        <f t="shared" si="10"/>
        <v>124503765</v>
      </c>
      <c r="K49" s="173">
        <f t="shared" si="10"/>
        <v>-9728125</v>
      </c>
      <c r="L49" s="173">
        <f t="shared" si="10"/>
        <v>143498162</v>
      </c>
      <c r="M49" s="173">
        <f t="shared" si="10"/>
        <v>-37102336</v>
      </c>
      <c r="N49" s="173">
        <f t="shared" si="10"/>
        <v>96667701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221171466</v>
      </c>
      <c r="X49" s="173">
        <f>IF(F25=F48,0,X25-X48)</f>
        <v>179372484</v>
      </c>
      <c r="Y49" s="173">
        <f t="shared" si="10"/>
        <v>41798982</v>
      </c>
      <c r="Z49" s="174">
        <f>+IF(X49&lt;&gt;0,+(Y49/X49)*100,0)</f>
        <v>23.30289521998257</v>
      </c>
      <c r="AA49" s="171">
        <f>+AA25-AA48</f>
        <v>355008000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26369005</v>
      </c>
      <c r="D8" s="155">
        <v>0</v>
      </c>
      <c r="E8" s="156">
        <v>21949000</v>
      </c>
      <c r="F8" s="60">
        <v>21949000</v>
      </c>
      <c r="G8" s="60">
        <v>2103402</v>
      </c>
      <c r="H8" s="60">
        <v>2289717</v>
      </c>
      <c r="I8" s="60">
        <v>456309</v>
      </c>
      <c r="J8" s="60">
        <v>4849428</v>
      </c>
      <c r="K8" s="60">
        <v>1892661</v>
      </c>
      <c r="L8" s="60">
        <v>3059076</v>
      </c>
      <c r="M8" s="60">
        <v>1930090</v>
      </c>
      <c r="N8" s="60">
        <v>6881827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11731255</v>
      </c>
      <c r="X8" s="60">
        <v>10974498</v>
      </c>
      <c r="Y8" s="60">
        <v>756757</v>
      </c>
      <c r="Z8" s="140">
        <v>6.9</v>
      </c>
      <c r="AA8" s="155">
        <v>21949000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7348000</v>
      </c>
      <c r="F9" s="60">
        <v>7348000</v>
      </c>
      <c r="G9" s="60">
        <v>807977</v>
      </c>
      <c r="H9" s="60">
        <v>905378</v>
      </c>
      <c r="I9" s="60">
        <v>136326</v>
      </c>
      <c r="J9" s="60">
        <v>1849681</v>
      </c>
      <c r="K9" s="60">
        <v>0</v>
      </c>
      <c r="L9" s="60">
        <v>1373546</v>
      </c>
      <c r="M9" s="60">
        <v>839617</v>
      </c>
      <c r="N9" s="60">
        <v>2213163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4062844</v>
      </c>
      <c r="X9" s="60">
        <v>3673998</v>
      </c>
      <c r="Y9" s="60">
        <v>388846</v>
      </c>
      <c r="Z9" s="140">
        <v>10.58</v>
      </c>
      <c r="AA9" s="155">
        <v>7348000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119418</v>
      </c>
      <c r="D12" s="155">
        <v>0</v>
      </c>
      <c r="E12" s="156">
        <v>65000</v>
      </c>
      <c r="F12" s="60">
        <v>65000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31803</v>
      </c>
      <c r="M12" s="60">
        <v>0</v>
      </c>
      <c r="N12" s="60">
        <v>31803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31803</v>
      </c>
      <c r="X12" s="60">
        <v>32502</v>
      </c>
      <c r="Y12" s="60">
        <v>-699</v>
      </c>
      <c r="Z12" s="140">
        <v>-2.15</v>
      </c>
      <c r="AA12" s="155">
        <v>65000</v>
      </c>
    </row>
    <row r="13" spans="1:27" ht="13.5">
      <c r="A13" s="181" t="s">
        <v>109</v>
      </c>
      <c r="B13" s="185"/>
      <c r="C13" s="155">
        <v>6996935</v>
      </c>
      <c r="D13" s="155">
        <v>0</v>
      </c>
      <c r="E13" s="156">
        <v>8581000</v>
      </c>
      <c r="F13" s="60">
        <v>8581000</v>
      </c>
      <c r="G13" s="60">
        <v>0</v>
      </c>
      <c r="H13" s="60">
        <v>381103</v>
      </c>
      <c r="I13" s="60">
        <v>319021</v>
      </c>
      <c r="J13" s="60">
        <v>700124</v>
      </c>
      <c r="K13" s="60">
        <v>43758</v>
      </c>
      <c r="L13" s="60">
        <v>32736</v>
      </c>
      <c r="M13" s="60">
        <v>106894</v>
      </c>
      <c r="N13" s="60">
        <v>183388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883512</v>
      </c>
      <c r="X13" s="60">
        <v>4290498</v>
      </c>
      <c r="Y13" s="60">
        <v>-3406986</v>
      </c>
      <c r="Z13" s="140">
        <v>-79.41</v>
      </c>
      <c r="AA13" s="155">
        <v>8581000</v>
      </c>
    </row>
    <row r="14" spans="1:27" ht="13.5">
      <c r="A14" s="181" t="s">
        <v>110</v>
      </c>
      <c r="B14" s="185"/>
      <c r="C14" s="155">
        <v>530020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306609665</v>
      </c>
      <c r="D19" s="155">
        <v>0</v>
      </c>
      <c r="E19" s="156">
        <v>312569000</v>
      </c>
      <c r="F19" s="60">
        <v>312569000</v>
      </c>
      <c r="G19" s="60">
        <v>119853000</v>
      </c>
      <c r="H19" s="60">
        <v>5209500</v>
      </c>
      <c r="I19" s="60">
        <v>0</v>
      </c>
      <c r="J19" s="60">
        <v>125062500</v>
      </c>
      <c r="K19" s="60">
        <v>1750000</v>
      </c>
      <c r="L19" s="60">
        <v>99886000</v>
      </c>
      <c r="M19" s="60">
        <v>0</v>
      </c>
      <c r="N19" s="60">
        <v>101636000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226698500</v>
      </c>
      <c r="X19" s="60">
        <v>156284502</v>
      </c>
      <c r="Y19" s="60">
        <v>70413998</v>
      </c>
      <c r="Z19" s="140">
        <v>45.06</v>
      </c>
      <c r="AA19" s="155">
        <v>312569000</v>
      </c>
    </row>
    <row r="20" spans="1:27" ht="13.5">
      <c r="A20" s="181" t="s">
        <v>35</v>
      </c>
      <c r="B20" s="185"/>
      <c r="C20" s="155">
        <v>3575537</v>
      </c>
      <c r="D20" s="155">
        <v>0</v>
      </c>
      <c r="E20" s="156">
        <v>181672000</v>
      </c>
      <c r="F20" s="54">
        <v>181672000</v>
      </c>
      <c r="G20" s="54">
        <v>86900</v>
      </c>
      <c r="H20" s="54">
        <v>267821</v>
      </c>
      <c r="I20" s="54">
        <v>7387</v>
      </c>
      <c r="J20" s="54">
        <v>362108</v>
      </c>
      <c r="K20" s="54">
        <v>101615</v>
      </c>
      <c r="L20" s="54">
        <v>102824</v>
      </c>
      <c r="M20" s="54">
        <v>23182</v>
      </c>
      <c r="N20" s="54">
        <v>227621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589729</v>
      </c>
      <c r="X20" s="54">
        <v>88717002</v>
      </c>
      <c r="Y20" s="54">
        <v>-88127273</v>
      </c>
      <c r="Z20" s="184">
        <v>-99.34</v>
      </c>
      <c r="AA20" s="130">
        <v>181672000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344200580</v>
      </c>
      <c r="D22" s="188">
        <f>SUM(D5:D21)</f>
        <v>0</v>
      </c>
      <c r="E22" s="189">
        <f t="shared" si="0"/>
        <v>532184000</v>
      </c>
      <c r="F22" s="190">
        <f t="shared" si="0"/>
        <v>532184000</v>
      </c>
      <c r="G22" s="190">
        <f t="shared" si="0"/>
        <v>122851279</v>
      </c>
      <c r="H22" s="190">
        <f t="shared" si="0"/>
        <v>9053519</v>
      </c>
      <c r="I22" s="190">
        <f t="shared" si="0"/>
        <v>919043</v>
      </c>
      <c r="J22" s="190">
        <f t="shared" si="0"/>
        <v>132823841</v>
      </c>
      <c r="K22" s="190">
        <f t="shared" si="0"/>
        <v>3788034</v>
      </c>
      <c r="L22" s="190">
        <f t="shared" si="0"/>
        <v>104485985</v>
      </c>
      <c r="M22" s="190">
        <f t="shared" si="0"/>
        <v>2899783</v>
      </c>
      <c r="N22" s="190">
        <f t="shared" si="0"/>
        <v>111173802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243997643</v>
      </c>
      <c r="X22" s="190">
        <f t="shared" si="0"/>
        <v>263973000</v>
      </c>
      <c r="Y22" s="190">
        <f t="shared" si="0"/>
        <v>-19975357</v>
      </c>
      <c r="Z22" s="191">
        <f>+IF(X22&lt;&gt;0,+(Y22/X22)*100,0)</f>
        <v>-7.567197023938055</v>
      </c>
      <c r="AA22" s="188">
        <f>SUM(AA5:AA21)</f>
        <v>532184000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128570713</v>
      </c>
      <c r="D25" s="155">
        <v>0</v>
      </c>
      <c r="E25" s="156">
        <v>142395000</v>
      </c>
      <c r="F25" s="60">
        <v>142395000</v>
      </c>
      <c r="G25" s="60">
        <v>11890693</v>
      </c>
      <c r="H25" s="60">
        <v>3660137</v>
      </c>
      <c r="I25" s="60">
        <v>20497824</v>
      </c>
      <c r="J25" s="60">
        <v>36048654</v>
      </c>
      <c r="K25" s="60">
        <v>12050694</v>
      </c>
      <c r="L25" s="60">
        <v>12194273</v>
      </c>
      <c r="M25" s="60">
        <v>12601135</v>
      </c>
      <c r="N25" s="60">
        <v>36846102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72894756</v>
      </c>
      <c r="X25" s="60">
        <v>71197578</v>
      </c>
      <c r="Y25" s="60">
        <v>1697178</v>
      </c>
      <c r="Z25" s="140">
        <v>2.38</v>
      </c>
      <c r="AA25" s="155">
        <v>142395000</v>
      </c>
    </row>
    <row r="26" spans="1:27" ht="13.5">
      <c r="A26" s="183" t="s">
        <v>38</v>
      </c>
      <c r="B26" s="182"/>
      <c r="C26" s="155">
        <v>6191361</v>
      </c>
      <c r="D26" s="155">
        <v>0</v>
      </c>
      <c r="E26" s="156">
        <v>6467000</v>
      </c>
      <c r="F26" s="60">
        <v>6467000</v>
      </c>
      <c r="G26" s="60">
        <v>490677</v>
      </c>
      <c r="H26" s="60">
        <v>491712</v>
      </c>
      <c r="I26" s="60">
        <v>488269</v>
      </c>
      <c r="J26" s="60">
        <v>1470658</v>
      </c>
      <c r="K26" s="60">
        <v>490676</v>
      </c>
      <c r="L26" s="60">
        <v>490677</v>
      </c>
      <c r="M26" s="60">
        <v>502992</v>
      </c>
      <c r="N26" s="60">
        <v>1484345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2955003</v>
      </c>
      <c r="X26" s="60">
        <v>3233502</v>
      </c>
      <c r="Y26" s="60">
        <v>-278499</v>
      </c>
      <c r="Z26" s="140">
        <v>-8.61</v>
      </c>
      <c r="AA26" s="155">
        <v>6467000</v>
      </c>
    </row>
    <row r="27" spans="1:27" ht="13.5">
      <c r="A27" s="183" t="s">
        <v>118</v>
      </c>
      <c r="B27" s="182"/>
      <c r="C27" s="155">
        <v>6416307</v>
      </c>
      <c r="D27" s="155">
        <v>0</v>
      </c>
      <c r="E27" s="156">
        <v>3594000</v>
      </c>
      <c r="F27" s="60">
        <v>3594000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1797000</v>
      </c>
      <c r="Y27" s="60">
        <v>-1797000</v>
      </c>
      <c r="Z27" s="140">
        <v>-100</v>
      </c>
      <c r="AA27" s="155">
        <v>3594000</v>
      </c>
    </row>
    <row r="28" spans="1:27" ht="13.5">
      <c r="A28" s="183" t="s">
        <v>39</v>
      </c>
      <c r="B28" s="182"/>
      <c r="C28" s="155">
        <v>29700571</v>
      </c>
      <c r="D28" s="155">
        <v>0</v>
      </c>
      <c r="E28" s="156">
        <v>45618000</v>
      </c>
      <c r="F28" s="60">
        <v>45618000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13907100</v>
      </c>
      <c r="M28" s="60">
        <v>3462726</v>
      </c>
      <c r="N28" s="60">
        <v>17369826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17369826</v>
      </c>
      <c r="X28" s="60">
        <v>22809000</v>
      </c>
      <c r="Y28" s="60">
        <v>-5439174</v>
      </c>
      <c r="Z28" s="140">
        <v>-23.85</v>
      </c>
      <c r="AA28" s="155">
        <v>45618000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11000</v>
      </c>
      <c r="F29" s="60">
        <v>11000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5502</v>
      </c>
      <c r="Y29" s="60">
        <v>-5502</v>
      </c>
      <c r="Z29" s="140">
        <v>-100</v>
      </c>
      <c r="AA29" s="155">
        <v>11000</v>
      </c>
    </row>
    <row r="30" spans="1:27" ht="13.5">
      <c r="A30" s="183" t="s">
        <v>119</v>
      </c>
      <c r="B30" s="182"/>
      <c r="C30" s="155">
        <v>76016153</v>
      </c>
      <c r="D30" s="155">
        <v>0</v>
      </c>
      <c r="E30" s="156">
        <v>84865000</v>
      </c>
      <c r="F30" s="60">
        <v>84865000</v>
      </c>
      <c r="G30" s="60">
        <v>2824982</v>
      </c>
      <c r="H30" s="60">
        <v>5427825</v>
      </c>
      <c r="I30" s="60">
        <v>8468595</v>
      </c>
      <c r="J30" s="60">
        <v>16721402</v>
      </c>
      <c r="K30" s="60">
        <v>3909523</v>
      </c>
      <c r="L30" s="60">
        <v>6061429</v>
      </c>
      <c r="M30" s="60">
        <v>4687386</v>
      </c>
      <c r="N30" s="60">
        <v>14658338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31379740</v>
      </c>
      <c r="X30" s="60">
        <v>42432498</v>
      </c>
      <c r="Y30" s="60">
        <v>-11052758</v>
      </c>
      <c r="Z30" s="140">
        <v>-26.05</v>
      </c>
      <c r="AA30" s="155">
        <v>84865000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59727316</v>
      </c>
      <c r="D32" s="155">
        <v>0</v>
      </c>
      <c r="E32" s="156">
        <v>72233000</v>
      </c>
      <c r="F32" s="60">
        <v>72233000</v>
      </c>
      <c r="G32" s="60">
        <v>2041406</v>
      </c>
      <c r="H32" s="60">
        <v>4304584</v>
      </c>
      <c r="I32" s="60">
        <v>4407128</v>
      </c>
      <c r="J32" s="60">
        <v>10753118</v>
      </c>
      <c r="K32" s="60">
        <v>3684496</v>
      </c>
      <c r="L32" s="60">
        <v>8553097</v>
      </c>
      <c r="M32" s="60">
        <v>3594922</v>
      </c>
      <c r="N32" s="60">
        <v>15832515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26585633</v>
      </c>
      <c r="X32" s="60">
        <v>36116502</v>
      </c>
      <c r="Y32" s="60">
        <v>-9530869</v>
      </c>
      <c r="Z32" s="140">
        <v>-26.39</v>
      </c>
      <c r="AA32" s="155">
        <v>72233000</v>
      </c>
    </row>
    <row r="33" spans="1:27" ht="13.5">
      <c r="A33" s="183" t="s">
        <v>42</v>
      </c>
      <c r="B33" s="182"/>
      <c r="C33" s="155">
        <v>1829239</v>
      </c>
      <c r="D33" s="155">
        <v>0</v>
      </c>
      <c r="E33" s="156">
        <v>1981000</v>
      </c>
      <c r="F33" s="60">
        <v>1981000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990498</v>
      </c>
      <c r="Y33" s="60">
        <v>-990498</v>
      </c>
      <c r="Z33" s="140">
        <v>-100</v>
      </c>
      <c r="AA33" s="155">
        <v>1981000</v>
      </c>
    </row>
    <row r="34" spans="1:27" ht="13.5">
      <c r="A34" s="183" t="s">
        <v>43</v>
      </c>
      <c r="B34" s="182"/>
      <c r="C34" s="155">
        <v>213453628</v>
      </c>
      <c r="D34" s="155">
        <v>0</v>
      </c>
      <c r="E34" s="156">
        <v>157006000</v>
      </c>
      <c r="F34" s="60">
        <v>157006000</v>
      </c>
      <c r="G34" s="60">
        <v>16118163</v>
      </c>
      <c r="H34" s="60">
        <v>14466507</v>
      </c>
      <c r="I34" s="60">
        <v>16670440</v>
      </c>
      <c r="J34" s="60">
        <v>47255110</v>
      </c>
      <c r="K34" s="60">
        <v>13616731</v>
      </c>
      <c r="L34" s="60">
        <v>13360055</v>
      </c>
      <c r="M34" s="60">
        <v>21973635</v>
      </c>
      <c r="N34" s="60">
        <v>48950421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96205531</v>
      </c>
      <c r="X34" s="60">
        <v>78503502</v>
      </c>
      <c r="Y34" s="60">
        <v>17702029</v>
      </c>
      <c r="Z34" s="140">
        <v>22.55</v>
      </c>
      <c r="AA34" s="155">
        <v>157006000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521905288</v>
      </c>
      <c r="D36" s="188">
        <f>SUM(D25:D35)</f>
        <v>0</v>
      </c>
      <c r="E36" s="189">
        <f t="shared" si="1"/>
        <v>514170000</v>
      </c>
      <c r="F36" s="190">
        <f t="shared" si="1"/>
        <v>514170000</v>
      </c>
      <c r="G36" s="190">
        <f t="shared" si="1"/>
        <v>33365921</v>
      </c>
      <c r="H36" s="190">
        <f t="shared" si="1"/>
        <v>28350765</v>
      </c>
      <c r="I36" s="190">
        <f t="shared" si="1"/>
        <v>50532256</v>
      </c>
      <c r="J36" s="190">
        <f t="shared" si="1"/>
        <v>112248942</v>
      </c>
      <c r="K36" s="190">
        <f t="shared" si="1"/>
        <v>33752120</v>
      </c>
      <c r="L36" s="190">
        <f t="shared" si="1"/>
        <v>54566631</v>
      </c>
      <c r="M36" s="190">
        <f t="shared" si="1"/>
        <v>46822796</v>
      </c>
      <c r="N36" s="190">
        <f t="shared" si="1"/>
        <v>135141547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247390489</v>
      </c>
      <c r="X36" s="190">
        <f t="shared" si="1"/>
        <v>257085582</v>
      </c>
      <c r="Y36" s="190">
        <f t="shared" si="1"/>
        <v>-9695093</v>
      </c>
      <c r="Z36" s="191">
        <f>+IF(X36&lt;&gt;0,+(Y36/X36)*100,0)</f>
        <v>-3.7711539186977823</v>
      </c>
      <c r="AA36" s="188">
        <f>SUM(AA25:AA35)</f>
        <v>514170000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-177704708</v>
      </c>
      <c r="D38" s="199">
        <f>+D22-D36</f>
        <v>0</v>
      </c>
      <c r="E38" s="200">
        <f t="shared" si="2"/>
        <v>18014000</v>
      </c>
      <c r="F38" s="106">
        <f t="shared" si="2"/>
        <v>18014000</v>
      </c>
      <c r="G38" s="106">
        <f t="shared" si="2"/>
        <v>89485358</v>
      </c>
      <c r="H38" s="106">
        <f t="shared" si="2"/>
        <v>-19297246</v>
      </c>
      <c r="I38" s="106">
        <f t="shared" si="2"/>
        <v>-49613213</v>
      </c>
      <c r="J38" s="106">
        <f t="shared" si="2"/>
        <v>20574899</v>
      </c>
      <c r="K38" s="106">
        <f t="shared" si="2"/>
        <v>-29964086</v>
      </c>
      <c r="L38" s="106">
        <f t="shared" si="2"/>
        <v>49919354</v>
      </c>
      <c r="M38" s="106">
        <f t="shared" si="2"/>
        <v>-43923013</v>
      </c>
      <c r="N38" s="106">
        <f t="shared" si="2"/>
        <v>-23967745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-3392846</v>
      </c>
      <c r="X38" s="106">
        <f>IF(F22=F36,0,X22-X36)</f>
        <v>6887418</v>
      </c>
      <c r="Y38" s="106">
        <f t="shared" si="2"/>
        <v>-10280264</v>
      </c>
      <c r="Z38" s="201">
        <f>+IF(X38&lt;&gt;0,+(Y38/X38)*100,0)</f>
        <v>-149.261508449175</v>
      </c>
      <c r="AA38" s="199">
        <f>+AA22-AA36</f>
        <v>18014000</v>
      </c>
    </row>
    <row r="39" spans="1:27" ht="13.5">
      <c r="A39" s="181" t="s">
        <v>46</v>
      </c>
      <c r="B39" s="185"/>
      <c r="C39" s="155">
        <v>366430496</v>
      </c>
      <c r="D39" s="155">
        <v>0</v>
      </c>
      <c r="E39" s="156">
        <v>336994000</v>
      </c>
      <c r="F39" s="60">
        <v>336994000</v>
      </c>
      <c r="G39" s="60">
        <v>86887790</v>
      </c>
      <c r="H39" s="60">
        <v>14036809</v>
      </c>
      <c r="I39" s="60">
        <v>3004267</v>
      </c>
      <c r="J39" s="60">
        <v>103928866</v>
      </c>
      <c r="K39" s="60">
        <v>20235961</v>
      </c>
      <c r="L39" s="60">
        <v>93578808</v>
      </c>
      <c r="M39" s="60">
        <v>6820677</v>
      </c>
      <c r="N39" s="60">
        <v>120635446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224564312</v>
      </c>
      <c r="X39" s="60">
        <v>168496998</v>
      </c>
      <c r="Y39" s="60">
        <v>56067314</v>
      </c>
      <c r="Z39" s="140">
        <v>33.27</v>
      </c>
      <c r="AA39" s="155">
        <v>336994000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188725788</v>
      </c>
      <c r="D42" s="206">
        <f>SUM(D38:D41)</f>
        <v>0</v>
      </c>
      <c r="E42" s="207">
        <f t="shared" si="3"/>
        <v>355008000</v>
      </c>
      <c r="F42" s="88">
        <f t="shared" si="3"/>
        <v>355008000</v>
      </c>
      <c r="G42" s="88">
        <f t="shared" si="3"/>
        <v>176373148</v>
      </c>
      <c r="H42" s="88">
        <f t="shared" si="3"/>
        <v>-5260437</v>
      </c>
      <c r="I42" s="88">
        <f t="shared" si="3"/>
        <v>-46608946</v>
      </c>
      <c r="J42" s="88">
        <f t="shared" si="3"/>
        <v>124503765</v>
      </c>
      <c r="K42" s="88">
        <f t="shared" si="3"/>
        <v>-9728125</v>
      </c>
      <c r="L42" s="88">
        <f t="shared" si="3"/>
        <v>143498162</v>
      </c>
      <c r="M42" s="88">
        <f t="shared" si="3"/>
        <v>-37102336</v>
      </c>
      <c r="N42" s="88">
        <f t="shared" si="3"/>
        <v>96667701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221171466</v>
      </c>
      <c r="X42" s="88">
        <f t="shared" si="3"/>
        <v>175384416</v>
      </c>
      <c r="Y42" s="88">
        <f t="shared" si="3"/>
        <v>45787050</v>
      </c>
      <c r="Z42" s="208">
        <f>+IF(X42&lt;&gt;0,+(Y42/X42)*100,0)</f>
        <v>26.106680994963654</v>
      </c>
      <c r="AA42" s="206">
        <f>SUM(AA38:AA41)</f>
        <v>355008000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188725788</v>
      </c>
      <c r="D44" s="210">
        <f>+D42-D43</f>
        <v>0</v>
      </c>
      <c r="E44" s="211">
        <f t="shared" si="4"/>
        <v>355008000</v>
      </c>
      <c r="F44" s="77">
        <f t="shared" si="4"/>
        <v>355008000</v>
      </c>
      <c r="G44" s="77">
        <f t="shared" si="4"/>
        <v>176373148</v>
      </c>
      <c r="H44" s="77">
        <f t="shared" si="4"/>
        <v>-5260437</v>
      </c>
      <c r="I44" s="77">
        <f t="shared" si="4"/>
        <v>-46608946</v>
      </c>
      <c r="J44" s="77">
        <f t="shared" si="4"/>
        <v>124503765</v>
      </c>
      <c r="K44" s="77">
        <f t="shared" si="4"/>
        <v>-9728125</v>
      </c>
      <c r="L44" s="77">
        <f t="shared" si="4"/>
        <v>143498162</v>
      </c>
      <c r="M44" s="77">
        <f t="shared" si="4"/>
        <v>-37102336</v>
      </c>
      <c r="N44" s="77">
        <f t="shared" si="4"/>
        <v>96667701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221171466</v>
      </c>
      <c r="X44" s="77">
        <f t="shared" si="4"/>
        <v>175384416</v>
      </c>
      <c r="Y44" s="77">
        <f t="shared" si="4"/>
        <v>45787050</v>
      </c>
      <c r="Z44" s="212">
        <f>+IF(X44&lt;&gt;0,+(Y44/X44)*100,0)</f>
        <v>26.106680994963654</v>
      </c>
      <c r="AA44" s="210">
        <f>+AA42-AA43</f>
        <v>355008000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188725788</v>
      </c>
      <c r="D46" s="206">
        <f>SUM(D44:D45)</f>
        <v>0</v>
      </c>
      <c r="E46" s="207">
        <f t="shared" si="5"/>
        <v>355008000</v>
      </c>
      <c r="F46" s="88">
        <f t="shared" si="5"/>
        <v>355008000</v>
      </c>
      <c r="G46" s="88">
        <f t="shared" si="5"/>
        <v>176373148</v>
      </c>
      <c r="H46" s="88">
        <f t="shared" si="5"/>
        <v>-5260437</v>
      </c>
      <c r="I46" s="88">
        <f t="shared" si="5"/>
        <v>-46608946</v>
      </c>
      <c r="J46" s="88">
        <f t="shared" si="5"/>
        <v>124503765</v>
      </c>
      <c r="K46" s="88">
        <f t="shared" si="5"/>
        <v>-9728125</v>
      </c>
      <c r="L46" s="88">
        <f t="shared" si="5"/>
        <v>143498162</v>
      </c>
      <c r="M46" s="88">
        <f t="shared" si="5"/>
        <v>-37102336</v>
      </c>
      <c r="N46" s="88">
        <f t="shared" si="5"/>
        <v>96667701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221171466</v>
      </c>
      <c r="X46" s="88">
        <f t="shared" si="5"/>
        <v>175384416</v>
      </c>
      <c r="Y46" s="88">
        <f t="shared" si="5"/>
        <v>45787050</v>
      </c>
      <c r="Z46" s="208">
        <f>+IF(X46&lt;&gt;0,+(Y46/X46)*100,0)</f>
        <v>26.106680994963654</v>
      </c>
      <c r="AA46" s="206">
        <f>SUM(AA44:AA45)</f>
        <v>355008000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188725788</v>
      </c>
      <c r="D48" s="217">
        <f>SUM(D46:D47)</f>
        <v>0</v>
      </c>
      <c r="E48" s="218">
        <f t="shared" si="6"/>
        <v>355008000</v>
      </c>
      <c r="F48" s="219">
        <f t="shared" si="6"/>
        <v>355008000</v>
      </c>
      <c r="G48" s="219">
        <f t="shared" si="6"/>
        <v>176373148</v>
      </c>
      <c r="H48" s="220">
        <f t="shared" si="6"/>
        <v>-5260437</v>
      </c>
      <c r="I48" s="220">
        <f t="shared" si="6"/>
        <v>-46608946</v>
      </c>
      <c r="J48" s="220">
        <f t="shared" si="6"/>
        <v>124503765</v>
      </c>
      <c r="K48" s="220">
        <f t="shared" si="6"/>
        <v>-9728125</v>
      </c>
      <c r="L48" s="220">
        <f t="shared" si="6"/>
        <v>143498162</v>
      </c>
      <c r="M48" s="219">
        <f t="shared" si="6"/>
        <v>-37102336</v>
      </c>
      <c r="N48" s="219">
        <f t="shared" si="6"/>
        <v>96667701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221171466</v>
      </c>
      <c r="X48" s="220">
        <f t="shared" si="6"/>
        <v>175384416</v>
      </c>
      <c r="Y48" s="220">
        <f t="shared" si="6"/>
        <v>45787050</v>
      </c>
      <c r="Z48" s="221">
        <f>+IF(X48&lt;&gt;0,+(Y48/X48)*100,0)</f>
        <v>26.106680994963654</v>
      </c>
      <c r="AA48" s="222">
        <f>SUM(AA46:AA47)</f>
        <v>355008000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12571134</v>
      </c>
      <c r="D5" s="153">
        <f>SUM(D6:D8)</f>
        <v>0</v>
      </c>
      <c r="E5" s="154">
        <f t="shared" si="0"/>
        <v>9015000</v>
      </c>
      <c r="F5" s="100">
        <f t="shared" si="0"/>
        <v>9015000</v>
      </c>
      <c r="G5" s="100">
        <f t="shared" si="0"/>
        <v>0</v>
      </c>
      <c r="H5" s="100">
        <f t="shared" si="0"/>
        <v>276071</v>
      </c>
      <c r="I5" s="100">
        <f t="shared" si="0"/>
        <v>0</v>
      </c>
      <c r="J5" s="100">
        <f t="shared" si="0"/>
        <v>276071</v>
      </c>
      <c r="K5" s="100">
        <f t="shared" si="0"/>
        <v>1132371</v>
      </c>
      <c r="L5" s="100">
        <f t="shared" si="0"/>
        <v>0</v>
      </c>
      <c r="M5" s="100">
        <f t="shared" si="0"/>
        <v>97535</v>
      </c>
      <c r="N5" s="100">
        <f t="shared" si="0"/>
        <v>1229906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1505977</v>
      </c>
      <c r="X5" s="100">
        <f t="shared" si="0"/>
        <v>4507500</v>
      </c>
      <c r="Y5" s="100">
        <f t="shared" si="0"/>
        <v>-3001523</v>
      </c>
      <c r="Z5" s="137">
        <f>+IF(X5&lt;&gt;0,+(Y5/X5)*100,0)</f>
        <v>-66.58952856350527</v>
      </c>
      <c r="AA5" s="153">
        <f>SUM(AA6:AA8)</f>
        <v>9015000</v>
      </c>
    </row>
    <row r="6" spans="1:27" ht="13.5">
      <c r="A6" s="138" t="s">
        <v>75</v>
      </c>
      <c r="B6" s="136"/>
      <c r="C6" s="155">
        <v>162974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7132787</v>
      </c>
      <c r="D7" s="157"/>
      <c r="E7" s="158">
        <v>2879000</v>
      </c>
      <c r="F7" s="159">
        <v>2879000</v>
      </c>
      <c r="G7" s="159"/>
      <c r="H7" s="159">
        <v>202904</v>
      </c>
      <c r="I7" s="159"/>
      <c r="J7" s="159">
        <v>202904</v>
      </c>
      <c r="K7" s="159">
        <v>166559</v>
      </c>
      <c r="L7" s="159"/>
      <c r="M7" s="159">
        <v>97535</v>
      </c>
      <c r="N7" s="159">
        <v>264094</v>
      </c>
      <c r="O7" s="159"/>
      <c r="P7" s="159"/>
      <c r="Q7" s="159"/>
      <c r="R7" s="159"/>
      <c r="S7" s="159"/>
      <c r="T7" s="159"/>
      <c r="U7" s="159"/>
      <c r="V7" s="159"/>
      <c r="W7" s="159">
        <v>466998</v>
      </c>
      <c r="X7" s="159">
        <v>1439502</v>
      </c>
      <c r="Y7" s="159">
        <v>-972504</v>
      </c>
      <c r="Z7" s="141">
        <v>-67.56</v>
      </c>
      <c r="AA7" s="225">
        <v>2879000</v>
      </c>
    </row>
    <row r="8" spans="1:27" ht="13.5">
      <c r="A8" s="138" t="s">
        <v>77</v>
      </c>
      <c r="B8" s="136"/>
      <c r="C8" s="155">
        <v>5275373</v>
      </c>
      <c r="D8" s="155"/>
      <c r="E8" s="156">
        <v>6136000</v>
      </c>
      <c r="F8" s="60">
        <v>6136000</v>
      </c>
      <c r="G8" s="60"/>
      <c r="H8" s="60">
        <v>73167</v>
      </c>
      <c r="I8" s="60"/>
      <c r="J8" s="60">
        <v>73167</v>
      </c>
      <c r="K8" s="60">
        <v>965812</v>
      </c>
      <c r="L8" s="60"/>
      <c r="M8" s="60"/>
      <c r="N8" s="60">
        <v>965812</v>
      </c>
      <c r="O8" s="60"/>
      <c r="P8" s="60"/>
      <c r="Q8" s="60"/>
      <c r="R8" s="60"/>
      <c r="S8" s="60"/>
      <c r="T8" s="60"/>
      <c r="U8" s="60"/>
      <c r="V8" s="60"/>
      <c r="W8" s="60">
        <v>1038979</v>
      </c>
      <c r="X8" s="60">
        <v>3067998</v>
      </c>
      <c r="Y8" s="60">
        <v>-2029019</v>
      </c>
      <c r="Z8" s="140">
        <v>-66.13</v>
      </c>
      <c r="AA8" s="62">
        <v>6136000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1500000</v>
      </c>
      <c r="F9" s="100">
        <f t="shared" si="1"/>
        <v>1500000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14800</v>
      </c>
      <c r="L9" s="100">
        <f t="shared" si="1"/>
        <v>0</v>
      </c>
      <c r="M9" s="100">
        <f t="shared" si="1"/>
        <v>0</v>
      </c>
      <c r="N9" s="100">
        <f t="shared" si="1"/>
        <v>14800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14800</v>
      </c>
      <c r="X9" s="100">
        <f t="shared" si="1"/>
        <v>499998</v>
      </c>
      <c r="Y9" s="100">
        <f t="shared" si="1"/>
        <v>-485198</v>
      </c>
      <c r="Z9" s="137">
        <f>+IF(X9&lt;&gt;0,+(Y9/X9)*100,0)</f>
        <v>-97.03998815995264</v>
      </c>
      <c r="AA9" s="102">
        <f>SUM(AA10:AA14)</f>
        <v>1500000</v>
      </c>
    </row>
    <row r="10" spans="1:27" ht="13.5">
      <c r="A10" s="138" t="s">
        <v>79</v>
      </c>
      <c r="B10" s="136"/>
      <c r="C10" s="155"/>
      <c r="D10" s="155"/>
      <c r="E10" s="156">
        <v>1500000</v>
      </c>
      <c r="F10" s="60">
        <v>1500000</v>
      </c>
      <c r="G10" s="60"/>
      <c r="H10" s="60"/>
      <c r="I10" s="60"/>
      <c r="J10" s="60"/>
      <c r="K10" s="60">
        <v>14800</v>
      </c>
      <c r="L10" s="60"/>
      <c r="M10" s="60"/>
      <c r="N10" s="60">
        <v>14800</v>
      </c>
      <c r="O10" s="60"/>
      <c r="P10" s="60"/>
      <c r="Q10" s="60"/>
      <c r="R10" s="60"/>
      <c r="S10" s="60"/>
      <c r="T10" s="60"/>
      <c r="U10" s="60"/>
      <c r="V10" s="60"/>
      <c r="W10" s="60">
        <v>14800</v>
      </c>
      <c r="X10" s="60">
        <v>499998</v>
      </c>
      <c r="Y10" s="60">
        <v>-485198</v>
      </c>
      <c r="Z10" s="140">
        <v>-97.04</v>
      </c>
      <c r="AA10" s="62">
        <v>1500000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1636842</v>
      </c>
      <c r="D15" s="153">
        <f>SUM(D16:D18)</f>
        <v>0</v>
      </c>
      <c r="E15" s="154">
        <f t="shared" si="2"/>
        <v>2167000</v>
      </c>
      <c r="F15" s="100">
        <f t="shared" si="2"/>
        <v>2167000</v>
      </c>
      <c r="G15" s="100">
        <f t="shared" si="2"/>
        <v>0</v>
      </c>
      <c r="H15" s="100">
        <f t="shared" si="2"/>
        <v>146344</v>
      </c>
      <c r="I15" s="100">
        <f t="shared" si="2"/>
        <v>0</v>
      </c>
      <c r="J15" s="100">
        <f t="shared" si="2"/>
        <v>146344</v>
      </c>
      <c r="K15" s="100">
        <f t="shared" si="2"/>
        <v>164683</v>
      </c>
      <c r="L15" s="100">
        <f t="shared" si="2"/>
        <v>0</v>
      </c>
      <c r="M15" s="100">
        <f t="shared" si="2"/>
        <v>0</v>
      </c>
      <c r="N15" s="100">
        <f t="shared" si="2"/>
        <v>164683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311027</v>
      </c>
      <c r="X15" s="100">
        <f t="shared" si="2"/>
        <v>1083498</v>
      </c>
      <c r="Y15" s="100">
        <f t="shared" si="2"/>
        <v>-772471</v>
      </c>
      <c r="Z15" s="137">
        <f>+IF(X15&lt;&gt;0,+(Y15/X15)*100,0)</f>
        <v>-71.29417866945764</v>
      </c>
      <c r="AA15" s="102">
        <f>SUM(AA16:AA18)</f>
        <v>2167000</v>
      </c>
    </row>
    <row r="16" spans="1:27" ht="13.5">
      <c r="A16" s="138" t="s">
        <v>85</v>
      </c>
      <c r="B16" s="136"/>
      <c r="C16" s="155">
        <v>1636842</v>
      </c>
      <c r="D16" s="155"/>
      <c r="E16" s="156">
        <v>2167000</v>
      </c>
      <c r="F16" s="60">
        <v>2167000</v>
      </c>
      <c r="G16" s="60"/>
      <c r="H16" s="60">
        <v>146344</v>
      </c>
      <c r="I16" s="60"/>
      <c r="J16" s="60">
        <v>146344</v>
      </c>
      <c r="K16" s="60">
        <v>164683</v>
      </c>
      <c r="L16" s="60"/>
      <c r="M16" s="60"/>
      <c r="N16" s="60">
        <v>164683</v>
      </c>
      <c r="O16" s="60"/>
      <c r="P16" s="60"/>
      <c r="Q16" s="60"/>
      <c r="R16" s="60"/>
      <c r="S16" s="60"/>
      <c r="T16" s="60"/>
      <c r="U16" s="60"/>
      <c r="V16" s="60"/>
      <c r="W16" s="60">
        <v>311027</v>
      </c>
      <c r="X16" s="60">
        <v>1083498</v>
      </c>
      <c r="Y16" s="60">
        <v>-772471</v>
      </c>
      <c r="Z16" s="140">
        <v>-71.29</v>
      </c>
      <c r="AA16" s="62">
        <v>2167000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309466659</v>
      </c>
      <c r="D19" s="153">
        <f>SUM(D20:D23)</f>
        <v>0</v>
      </c>
      <c r="E19" s="154">
        <f t="shared" si="3"/>
        <v>342326000</v>
      </c>
      <c r="F19" s="100">
        <f t="shared" si="3"/>
        <v>342326000</v>
      </c>
      <c r="G19" s="100">
        <f t="shared" si="3"/>
        <v>35608100</v>
      </c>
      <c r="H19" s="100">
        <f t="shared" si="3"/>
        <v>22589311</v>
      </c>
      <c r="I19" s="100">
        <f t="shared" si="3"/>
        <v>11117253</v>
      </c>
      <c r="J19" s="100">
        <f t="shared" si="3"/>
        <v>69314664</v>
      </c>
      <c r="K19" s="100">
        <f t="shared" si="3"/>
        <v>5927990</v>
      </c>
      <c r="L19" s="100">
        <f t="shared" si="3"/>
        <v>23043862</v>
      </c>
      <c r="M19" s="100">
        <f t="shared" si="3"/>
        <v>22561724</v>
      </c>
      <c r="N19" s="100">
        <f t="shared" si="3"/>
        <v>51533576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120848240</v>
      </c>
      <c r="X19" s="100">
        <f t="shared" si="3"/>
        <v>171163002</v>
      </c>
      <c r="Y19" s="100">
        <f t="shared" si="3"/>
        <v>-50314762</v>
      </c>
      <c r="Z19" s="137">
        <f>+IF(X19&lt;&gt;0,+(Y19/X19)*100,0)</f>
        <v>-29.395816509458044</v>
      </c>
      <c r="AA19" s="102">
        <f>SUM(AA20:AA23)</f>
        <v>342326000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309466659</v>
      </c>
      <c r="D21" s="155"/>
      <c r="E21" s="156">
        <v>342326000</v>
      </c>
      <c r="F21" s="60">
        <v>342326000</v>
      </c>
      <c r="G21" s="60">
        <v>35608100</v>
      </c>
      <c r="H21" s="60">
        <v>22589311</v>
      </c>
      <c r="I21" s="60">
        <v>11117253</v>
      </c>
      <c r="J21" s="60">
        <v>69314664</v>
      </c>
      <c r="K21" s="60">
        <v>5927990</v>
      </c>
      <c r="L21" s="60">
        <v>23043862</v>
      </c>
      <c r="M21" s="60">
        <v>22561724</v>
      </c>
      <c r="N21" s="60">
        <v>51533576</v>
      </c>
      <c r="O21" s="60"/>
      <c r="P21" s="60"/>
      <c r="Q21" s="60"/>
      <c r="R21" s="60"/>
      <c r="S21" s="60"/>
      <c r="T21" s="60"/>
      <c r="U21" s="60"/>
      <c r="V21" s="60"/>
      <c r="W21" s="60">
        <v>120848240</v>
      </c>
      <c r="X21" s="60">
        <v>171163002</v>
      </c>
      <c r="Y21" s="60">
        <v>-50314762</v>
      </c>
      <c r="Z21" s="140">
        <v>-29.4</v>
      </c>
      <c r="AA21" s="62">
        <v>342326000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323674635</v>
      </c>
      <c r="D25" s="217">
        <f>+D5+D9+D15+D19+D24</f>
        <v>0</v>
      </c>
      <c r="E25" s="230">
        <f t="shared" si="4"/>
        <v>355008000</v>
      </c>
      <c r="F25" s="219">
        <f t="shared" si="4"/>
        <v>355008000</v>
      </c>
      <c r="G25" s="219">
        <f t="shared" si="4"/>
        <v>35608100</v>
      </c>
      <c r="H25" s="219">
        <f t="shared" si="4"/>
        <v>23011726</v>
      </c>
      <c r="I25" s="219">
        <f t="shared" si="4"/>
        <v>11117253</v>
      </c>
      <c r="J25" s="219">
        <f t="shared" si="4"/>
        <v>69737079</v>
      </c>
      <c r="K25" s="219">
        <f t="shared" si="4"/>
        <v>7239844</v>
      </c>
      <c r="L25" s="219">
        <f t="shared" si="4"/>
        <v>23043862</v>
      </c>
      <c r="M25" s="219">
        <f t="shared" si="4"/>
        <v>22659259</v>
      </c>
      <c r="N25" s="219">
        <f t="shared" si="4"/>
        <v>52942965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122680044</v>
      </c>
      <c r="X25" s="219">
        <f t="shared" si="4"/>
        <v>177253998</v>
      </c>
      <c r="Y25" s="219">
        <f t="shared" si="4"/>
        <v>-54573954</v>
      </c>
      <c r="Z25" s="231">
        <f>+IF(X25&lt;&gt;0,+(Y25/X25)*100,0)</f>
        <v>-30.788560267058124</v>
      </c>
      <c r="AA25" s="232">
        <f>+AA5+AA9+AA15+AA19+AA24</f>
        <v>355008000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309552673</v>
      </c>
      <c r="D28" s="155"/>
      <c r="E28" s="156">
        <v>336993000</v>
      </c>
      <c r="F28" s="60">
        <v>336993000</v>
      </c>
      <c r="G28" s="60">
        <v>35608100</v>
      </c>
      <c r="H28" s="60">
        <v>22735655</v>
      </c>
      <c r="I28" s="60">
        <v>11117253</v>
      </c>
      <c r="J28" s="60">
        <v>69461008</v>
      </c>
      <c r="K28" s="60">
        <v>6092673</v>
      </c>
      <c r="L28" s="60">
        <v>22903750</v>
      </c>
      <c r="M28" s="60">
        <v>22447444</v>
      </c>
      <c r="N28" s="60">
        <v>51443867</v>
      </c>
      <c r="O28" s="60"/>
      <c r="P28" s="60"/>
      <c r="Q28" s="60"/>
      <c r="R28" s="60"/>
      <c r="S28" s="60"/>
      <c r="T28" s="60"/>
      <c r="U28" s="60"/>
      <c r="V28" s="60"/>
      <c r="W28" s="60">
        <v>120904875</v>
      </c>
      <c r="X28" s="60"/>
      <c r="Y28" s="60">
        <v>120904875</v>
      </c>
      <c r="Z28" s="140"/>
      <c r="AA28" s="155">
        <v>336993000</v>
      </c>
    </row>
    <row r="29" spans="1:27" ht="13.5">
      <c r="A29" s="234" t="s">
        <v>134</v>
      </c>
      <c r="B29" s="136"/>
      <c r="C29" s="155">
        <v>398774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309951447</v>
      </c>
      <c r="D32" s="210">
        <f>SUM(D28:D31)</f>
        <v>0</v>
      </c>
      <c r="E32" s="211">
        <f t="shared" si="5"/>
        <v>336993000</v>
      </c>
      <c r="F32" s="77">
        <f t="shared" si="5"/>
        <v>336993000</v>
      </c>
      <c r="G32" s="77">
        <f t="shared" si="5"/>
        <v>35608100</v>
      </c>
      <c r="H32" s="77">
        <f t="shared" si="5"/>
        <v>22735655</v>
      </c>
      <c r="I32" s="77">
        <f t="shared" si="5"/>
        <v>11117253</v>
      </c>
      <c r="J32" s="77">
        <f t="shared" si="5"/>
        <v>69461008</v>
      </c>
      <c r="K32" s="77">
        <f t="shared" si="5"/>
        <v>6092673</v>
      </c>
      <c r="L32" s="77">
        <f t="shared" si="5"/>
        <v>22903750</v>
      </c>
      <c r="M32" s="77">
        <f t="shared" si="5"/>
        <v>22447444</v>
      </c>
      <c r="N32" s="77">
        <f t="shared" si="5"/>
        <v>51443867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120904875</v>
      </c>
      <c r="X32" s="77">
        <f t="shared" si="5"/>
        <v>0</v>
      </c>
      <c r="Y32" s="77">
        <f t="shared" si="5"/>
        <v>120904875</v>
      </c>
      <c r="Z32" s="212">
        <f>+IF(X32&lt;&gt;0,+(Y32/X32)*100,0)</f>
        <v>0</v>
      </c>
      <c r="AA32" s="79">
        <f>SUM(AA28:AA31)</f>
        <v>336993000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13723188</v>
      </c>
      <c r="D35" s="155"/>
      <c r="E35" s="156">
        <v>18015000</v>
      </c>
      <c r="F35" s="60">
        <v>18015000</v>
      </c>
      <c r="G35" s="60"/>
      <c r="H35" s="60">
        <v>276071</v>
      </c>
      <c r="I35" s="60"/>
      <c r="J35" s="60">
        <v>276071</v>
      </c>
      <c r="K35" s="60">
        <v>1147171</v>
      </c>
      <c r="L35" s="60">
        <v>140112</v>
      </c>
      <c r="M35" s="60">
        <v>211815</v>
      </c>
      <c r="N35" s="60">
        <v>1499098</v>
      </c>
      <c r="O35" s="60"/>
      <c r="P35" s="60"/>
      <c r="Q35" s="60"/>
      <c r="R35" s="60"/>
      <c r="S35" s="60"/>
      <c r="T35" s="60"/>
      <c r="U35" s="60"/>
      <c r="V35" s="60"/>
      <c r="W35" s="60">
        <v>1775169</v>
      </c>
      <c r="X35" s="60"/>
      <c r="Y35" s="60">
        <v>1775169</v>
      </c>
      <c r="Z35" s="140"/>
      <c r="AA35" s="62">
        <v>18015000</v>
      </c>
    </row>
    <row r="36" spans="1:27" ht="13.5">
      <c r="A36" s="238" t="s">
        <v>139</v>
      </c>
      <c r="B36" s="149"/>
      <c r="C36" s="222">
        <f aca="true" t="shared" si="6" ref="C36:Y36">SUM(C32:C35)</f>
        <v>323674635</v>
      </c>
      <c r="D36" s="222">
        <f>SUM(D32:D35)</f>
        <v>0</v>
      </c>
      <c r="E36" s="218">
        <f t="shared" si="6"/>
        <v>355008000</v>
      </c>
      <c r="F36" s="220">
        <f t="shared" si="6"/>
        <v>355008000</v>
      </c>
      <c r="G36" s="220">
        <f t="shared" si="6"/>
        <v>35608100</v>
      </c>
      <c r="H36" s="220">
        <f t="shared" si="6"/>
        <v>23011726</v>
      </c>
      <c r="I36" s="220">
        <f t="shared" si="6"/>
        <v>11117253</v>
      </c>
      <c r="J36" s="220">
        <f t="shared" si="6"/>
        <v>69737079</v>
      </c>
      <c r="K36" s="220">
        <f t="shared" si="6"/>
        <v>7239844</v>
      </c>
      <c r="L36" s="220">
        <f t="shared" si="6"/>
        <v>23043862</v>
      </c>
      <c r="M36" s="220">
        <f t="shared" si="6"/>
        <v>22659259</v>
      </c>
      <c r="N36" s="220">
        <f t="shared" si="6"/>
        <v>52942965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122680044</v>
      </c>
      <c r="X36" s="220">
        <f t="shared" si="6"/>
        <v>0</v>
      </c>
      <c r="Y36" s="220">
        <f t="shared" si="6"/>
        <v>122680044</v>
      </c>
      <c r="Z36" s="221">
        <f>+IF(X36&lt;&gt;0,+(Y36/X36)*100,0)</f>
        <v>0</v>
      </c>
      <c r="AA36" s="239">
        <f>SUM(AA32:AA35)</f>
        <v>355008000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52370000</v>
      </c>
      <c r="F6" s="60">
        <v>52370000</v>
      </c>
      <c r="G6" s="60">
        <v>56690277</v>
      </c>
      <c r="H6" s="60">
        <v>5678993</v>
      </c>
      <c r="I6" s="60">
        <v>9375813</v>
      </c>
      <c r="J6" s="60">
        <v>9375813</v>
      </c>
      <c r="K6" s="60">
        <v>-21660921</v>
      </c>
      <c r="L6" s="60">
        <v>105315468</v>
      </c>
      <c r="M6" s="60">
        <v>11108166</v>
      </c>
      <c r="N6" s="60">
        <v>11108166</v>
      </c>
      <c r="O6" s="60"/>
      <c r="P6" s="60"/>
      <c r="Q6" s="60"/>
      <c r="R6" s="60"/>
      <c r="S6" s="60"/>
      <c r="T6" s="60"/>
      <c r="U6" s="60"/>
      <c r="V6" s="60"/>
      <c r="W6" s="60">
        <v>11108166</v>
      </c>
      <c r="X6" s="60">
        <v>26185000</v>
      </c>
      <c r="Y6" s="60">
        <v>-15076834</v>
      </c>
      <c r="Z6" s="140">
        <v>-57.58</v>
      </c>
      <c r="AA6" s="62">
        <v>52370000</v>
      </c>
    </row>
    <row r="7" spans="1:27" ht="13.5">
      <c r="A7" s="249" t="s">
        <v>144</v>
      </c>
      <c r="B7" s="182"/>
      <c r="C7" s="155"/>
      <c r="D7" s="155"/>
      <c r="E7" s="59">
        <v>147630000</v>
      </c>
      <c r="F7" s="60">
        <v>147630000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73815000</v>
      </c>
      <c r="Y7" s="60">
        <v>-73815000</v>
      </c>
      <c r="Z7" s="140">
        <v>-100</v>
      </c>
      <c r="AA7" s="62">
        <v>147630000</v>
      </c>
    </row>
    <row r="8" spans="1:27" ht="13.5">
      <c r="A8" s="249" t="s">
        <v>145</v>
      </c>
      <c r="B8" s="182"/>
      <c r="C8" s="155">
        <v>3823100</v>
      </c>
      <c r="D8" s="155"/>
      <c r="E8" s="59">
        <v>20419952</v>
      </c>
      <c r="F8" s="60">
        <v>20419952</v>
      </c>
      <c r="G8" s="60">
        <v>549006</v>
      </c>
      <c r="H8" s="60">
        <v>2333354</v>
      </c>
      <c r="I8" s="60">
        <v>672235</v>
      </c>
      <c r="J8" s="60">
        <v>672235</v>
      </c>
      <c r="K8" s="60">
        <v>2534372</v>
      </c>
      <c r="L8" s="60">
        <v>2543646</v>
      </c>
      <c r="M8" s="60">
        <v>-2272287</v>
      </c>
      <c r="N8" s="60">
        <v>-2272287</v>
      </c>
      <c r="O8" s="60"/>
      <c r="P8" s="60"/>
      <c r="Q8" s="60"/>
      <c r="R8" s="60"/>
      <c r="S8" s="60"/>
      <c r="T8" s="60"/>
      <c r="U8" s="60"/>
      <c r="V8" s="60"/>
      <c r="W8" s="60">
        <v>-2272287</v>
      </c>
      <c r="X8" s="60">
        <v>10209976</v>
      </c>
      <c r="Y8" s="60">
        <v>-12482263</v>
      </c>
      <c r="Z8" s="140">
        <v>-122.26</v>
      </c>
      <c r="AA8" s="62">
        <v>20419952</v>
      </c>
    </row>
    <row r="9" spans="1:27" ht="13.5">
      <c r="A9" s="249" t="s">
        <v>146</v>
      </c>
      <c r="B9" s="182"/>
      <c r="C9" s="155">
        <v>12542021</v>
      </c>
      <c r="D9" s="155"/>
      <c r="E9" s="59">
        <v>4729620</v>
      </c>
      <c r="F9" s="60">
        <v>4729620</v>
      </c>
      <c r="G9" s="60">
        <v>-390554</v>
      </c>
      <c r="H9" s="60">
        <v>826565</v>
      </c>
      <c r="I9" s="60">
        <v>614168</v>
      </c>
      <c r="J9" s="60">
        <v>614168</v>
      </c>
      <c r="K9" s="60">
        <v>620769</v>
      </c>
      <c r="L9" s="60">
        <v>618150</v>
      </c>
      <c r="M9" s="60">
        <v>8382788</v>
      </c>
      <c r="N9" s="60">
        <v>8382788</v>
      </c>
      <c r="O9" s="60"/>
      <c r="P9" s="60"/>
      <c r="Q9" s="60"/>
      <c r="R9" s="60"/>
      <c r="S9" s="60"/>
      <c r="T9" s="60"/>
      <c r="U9" s="60"/>
      <c r="V9" s="60"/>
      <c r="W9" s="60">
        <v>8382788</v>
      </c>
      <c r="X9" s="60">
        <v>2364810</v>
      </c>
      <c r="Y9" s="60">
        <v>6017978</v>
      </c>
      <c r="Z9" s="140">
        <v>254.48</v>
      </c>
      <c r="AA9" s="62">
        <v>4729620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3365745</v>
      </c>
      <c r="D11" s="155"/>
      <c r="E11" s="59">
        <v>6182456</v>
      </c>
      <c r="F11" s="60">
        <v>6182456</v>
      </c>
      <c r="G11" s="60">
        <v>107919</v>
      </c>
      <c r="H11" s="60">
        <v>214127</v>
      </c>
      <c r="I11" s="60">
        <v>90072</v>
      </c>
      <c r="J11" s="60">
        <v>90072</v>
      </c>
      <c r="K11" s="60">
        <v>133819</v>
      </c>
      <c r="L11" s="60">
        <v>165551</v>
      </c>
      <c r="M11" s="60">
        <v>3536518</v>
      </c>
      <c r="N11" s="60">
        <v>3536518</v>
      </c>
      <c r="O11" s="60"/>
      <c r="P11" s="60"/>
      <c r="Q11" s="60"/>
      <c r="R11" s="60"/>
      <c r="S11" s="60"/>
      <c r="T11" s="60"/>
      <c r="U11" s="60"/>
      <c r="V11" s="60"/>
      <c r="W11" s="60">
        <v>3536518</v>
      </c>
      <c r="X11" s="60">
        <v>3091228</v>
      </c>
      <c r="Y11" s="60">
        <v>445290</v>
      </c>
      <c r="Z11" s="140">
        <v>14.4</v>
      </c>
      <c r="AA11" s="62">
        <v>6182456</v>
      </c>
    </row>
    <row r="12" spans="1:27" ht="13.5">
      <c r="A12" s="250" t="s">
        <v>56</v>
      </c>
      <c r="B12" s="251"/>
      <c r="C12" s="168">
        <f aca="true" t="shared" si="0" ref="C12:Y12">SUM(C6:C11)</f>
        <v>19730866</v>
      </c>
      <c r="D12" s="168">
        <f>SUM(D6:D11)</f>
        <v>0</v>
      </c>
      <c r="E12" s="72">
        <f t="shared" si="0"/>
        <v>231332028</v>
      </c>
      <c r="F12" s="73">
        <f t="shared" si="0"/>
        <v>231332028</v>
      </c>
      <c r="G12" s="73">
        <f t="shared" si="0"/>
        <v>56956648</v>
      </c>
      <c r="H12" s="73">
        <f t="shared" si="0"/>
        <v>9053039</v>
      </c>
      <c r="I12" s="73">
        <f t="shared" si="0"/>
        <v>10752288</v>
      </c>
      <c r="J12" s="73">
        <f t="shared" si="0"/>
        <v>10752288</v>
      </c>
      <c r="K12" s="73">
        <f t="shared" si="0"/>
        <v>-18371961</v>
      </c>
      <c r="L12" s="73">
        <f t="shared" si="0"/>
        <v>108642815</v>
      </c>
      <c r="M12" s="73">
        <f t="shared" si="0"/>
        <v>20755185</v>
      </c>
      <c r="N12" s="73">
        <f t="shared" si="0"/>
        <v>20755185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20755185</v>
      </c>
      <c r="X12" s="73">
        <f t="shared" si="0"/>
        <v>115666014</v>
      </c>
      <c r="Y12" s="73">
        <f t="shared" si="0"/>
        <v>-94910829</v>
      </c>
      <c r="Z12" s="170">
        <f>+IF(X12&lt;&gt;0,+(Y12/X12)*100,0)</f>
        <v>-82.05593477095182</v>
      </c>
      <c r="AA12" s="74">
        <f>SUM(AA6:AA11)</f>
        <v>231332028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3124887</v>
      </c>
      <c r="D15" s="155"/>
      <c r="E15" s="59">
        <v>4528700</v>
      </c>
      <c r="F15" s="60">
        <v>4528700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2264350</v>
      </c>
      <c r="Y15" s="60">
        <v>-2264350</v>
      </c>
      <c r="Z15" s="140">
        <v>-100</v>
      </c>
      <c r="AA15" s="62">
        <v>4528700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50000000</v>
      </c>
      <c r="H16" s="159">
        <v>50000000</v>
      </c>
      <c r="I16" s="159"/>
      <c r="J16" s="60"/>
      <c r="K16" s="159"/>
      <c r="L16" s="159"/>
      <c r="M16" s="60">
        <v>20000000</v>
      </c>
      <c r="N16" s="159">
        <v>20000000</v>
      </c>
      <c r="O16" s="159"/>
      <c r="P16" s="159"/>
      <c r="Q16" s="60"/>
      <c r="R16" s="159"/>
      <c r="S16" s="159"/>
      <c r="T16" s="60"/>
      <c r="U16" s="159"/>
      <c r="V16" s="159"/>
      <c r="W16" s="159">
        <v>20000000</v>
      </c>
      <c r="X16" s="60"/>
      <c r="Y16" s="159">
        <v>20000000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2052991772</v>
      </c>
      <c r="D19" s="155"/>
      <c r="E19" s="59">
        <v>2665909628</v>
      </c>
      <c r="F19" s="60">
        <v>2665909628</v>
      </c>
      <c r="G19" s="60"/>
      <c r="H19" s="60"/>
      <c r="I19" s="60"/>
      <c r="J19" s="60"/>
      <c r="K19" s="60"/>
      <c r="L19" s="60">
        <v>-12983595</v>
      </c>
      <c r="M19" s="60">
        <v>2038547644</v>
      </c>
      <c r="N19" s="60">
        <v>2038547644</v>
      </c>
      <c r="O19" s="60"/>
      <c r="P19" s="60"/>
      <c r="Q19" s="60"/>
      <c r="R19" s="60"/>
      <c r="S19" s="60"/>
      <c r="T19" s="60"/>
      <c r="U19" s="60"/>
      <c r="V19" s="60"/>
      <c r="W19" s="60">
        <v>2038547644</v>
      </c>
      <c r="X19" s="60">
        <v>1332954814</v>
      </c>
      <c r="Y19" s="60">
        <v>705592830</v>
      </c>
      <c r="Z19" s="140">
        <v>52.93</v>
      </c>
      <c r="AA19" s="62">
        <v>2665909628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383745</v>
      </c>
      <c r="D22" s="155"/>
      <c r="E22" s="59">
        <v>360635</v>
      </c>
      <c r="F22" s="60">
        <v>360635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180318</v>
      </c>
      <c r="Y22" s="60">
        <v>-180318</v>
      </c>
      <c r="Z22" s="140">
        <v>-100</v>
      </c>
      <c r="AA22" s="62">
        <v>360635</v>
      </c>
    </row>
    <row r="23" spans="1:27" ht="13.5">
      <c r="A23" s="249" t="s">
        <v>158</v>
      </c>
      <c r="B23" s="182"/>
      <c r="C23" s="155">
        <v>1151452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2057651856</v>
      </c>
      <c r="D24" s="168">
        <f>SUM(D15:D23)</f>
        <v>0</v>
      </c>
      <c r="E24" s="76">
        <f t="shared" si="1"/>
        <v>2670798963</v>
      </c>
      <c r="F24" s="77">
        <f t="shared" si="1"/>
        <v>2670798963</v>
      </c>
      <c r="G24" s="77">
        <f t="shared" si="1"/>
        <v>50000000</v>
      </c>
      <c r="H24" s="77">
        <f t="shared" si="1"/>
        <v>50000000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-12983595</v>
      </c>
      <c r="M24" s="77">
        <f t="shared" si="1"/>
        <v>2058547644</v>
      </c>
      <c r="N24" s="77">
        <f t="shared" si="1"/>
        <v>2058547644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2058547644</v>
      </c>
      <c r="X24" s="77">
        <f t="shared" si="1"/>
        <v>1335399482</v>
      </c>
      <c r="Y24" s="77">
        <f t="shared" si="1"/>
        <v>723148162</v>
      </c>
      <c r="Z24" s="212">
        <f>+IF(X24&lt;&gt;0,+(Y24/X24)*100,0)</f>
        <v>54.15219728234102</v>
      </c>
      <c r="AA24" s="79">
        <f>SUM(AA15:AA23)</f>
        <v>2670798963</v>
      </c>
    </row>
    <row r="25" spans="1:27" ht="13.5">
      <c r="A25" s="250" t="s">
        <v>159</v>
      </c>
      <c r="B25" s="251"/>
      <c r="C25" s="168">
        <f aca="true" t="shared" si="2" ref="C25:Y25">+C12+C24</f>
        <v>2077382722</v>
      </c>
      <c r="D25" s="168">
        <f>+D12+D24</f>
        <v>0</v>
      </c>
      <c r="E25" s="72">
        <f t="shared" si="2"/>
        <v>2902130991</v>
      </c>
      <c r="F25" s="73">
        <f t="shared" si="2"/>
        <v>2902130991</v>
      </c>
      <c r="G25" s="73">
        <f t="shared" si="2"/>
        <v>106956648</v>
      </c>
      <c r="H25" s="73">
        <f t="shared" si="2"/>
        <v>59053039</v>
      </c>
      <c r="I25" s="73">
        <f t="shared" si="2"/>
        <v>10752288</v>
      </c>
      <c r="J25" s="73">
        <f t="shared" si="2"/>
        <v>10752288</v>
      </c>
      <c r="K25" s="73">
        <f t="shared" si="2"/>
        <v>-18371961</v>
      </c>
      <c r="L25" s="73">
        <f t="shared" si="2"/>
        <v>95659220</v>
      </c>
      <c r="M25" s="73">
        <f t="shared" si="2"/>
        <v>2079302829</v>
      </c>
      <c r="N25" s="73">
        <f t="shared" si="2"/>
        <v>2079302829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2079302829</v>
      </c>
      <c r="X25" s="73">
        <f t="shared" si="2"/>
        <v>1451065496</v>
      </c>
      <c r="Y25" s="73">
        <f t="shared" si="2"/>
        <v>628237333</v>
      </c>
      <c r="Z25" s="170">
        <f>+IF(X25&lt;&gt;0,+(Y25/X25)*100,0)</f>
        <v>43.29489845439754</v>
      </c>
      <c r="AA25" s="74">
        <f>+AA12+AA24</f>
        <v>2902130991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5499352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562815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3227865</v>
      </c>
      <c r="D31" s="155"/>
      <c r="E31" s="59">
        <v>3500000</v>
      </c>
      <c r="F31" s="60">
        <v>3500000</v>
      </c>
      <c r="G31" s="60">
        <v>950</v>
      </c>
      <c r="H31" s="60">
        <v>328</v>
      </c>
      <c r="I31" s="60">
        <v>-365</v>
      </c>
      <c r="J31" s="60">
        <v>-365</v>
      </c>
      <c r="K31" s="60">
        <v>-365</v>
      </c>
      <c r="L31" s="60">
        <v>-27222</v>
      </c>
      <c r="M31" s="60">
        <v>3199791</v>
      </c>
      <c r="N31" s="60">
        <v>3199791</v>
      </c>
      <c r="O31" s="60"/>
      <c r="P31" s="60"/>
      <c r="Q31" s="60"/>
      <c r="R31" s="60"/>
      <c r="S31" s="60"/>
      <c r="T31" s="60"/>
      <c r="U31" s="60"/>
      <c r="V31" s="60"/>
      <c r="W31" s="60">
        <v>3199791</v>
      </c>
      <c r="X31" s="60">
        <v>1750000</v>
      </c>
      <c r="Y31" s="60">
        <v>1449791</v>
      </c>
      <c r="Z31" s="140">
        <v>82.85</v>
      </c>
      <c r="AA31" s="62">
        <v>3500000</v>
      </c>
    </row>
    <row r="32" spans="1:27" ht="13.5">
      <c r="A32" s="249" t="s">
        <v>164</v>
      </c>
      <c r="B32" s="182"/>
      <c r="C32" s="155">
        <v>80719908</v>
      </c>
      <c r="D32" s="155"/>
      <c r="E32" s="59">
        <v>70000000</v>
      </c>
      <c r="F32" s="60">
        <v>70000000</v>
      </c>
      <c r="G32" s="60">
        <v>-25151757</v>
      </c>
      <c r="H32" s="60">
        <v>-24478582</v>
      </c>
      <c r="I32" s="60">
        <v>-25241629</v>
      </c>
      <c r="J32" s="60">
        <v>-25241629</v>
      </c>
      <c r="K32" s="60">
        <v>-34786429</v>
      </c>
      <c r="L32" s="60">
        <v>-36780843</v>
      </c>
      <c r="M32" s="60">
        <v>39612582</v>
      </c>
      <c r="N32" s="60">
        <v>39612582</v>
      </c>
      <c r="O32" s="60"/>
      <c r="P32" s="60"/>
      <c r="Q32" s="60"/>
      <c r="R32" s="60"/>
      <c r="S32" s="60"/>
      <c r="T32" s="60"/>
      <c r="U32" s="60"/>
      <c r="V32" s="60"/>
      <c r="W32" s="60">
        <v>39612582</v>
      </c>
      <c r="X32" s="60">
        <v>35000000</v>
      </c>
      <c r="Y32" s="60">
        <v>4612582</v>
      </c>
      <c r="Z32" s="140">
        <v>13.18</v>
      </c>
      <c r="AA32" s="62">
        <v>70000000</v>
      </c>
    </row>
    <row r="33" spans="1:27" ht="13.5">
      <c r="A33" s="249" t="s">
        <v>165</v>
      </c>
      <c r="B33" s="182"/>
      <c r="C33" s="155">
        <v>5869455</v>
      </c>
      <c r="D33" s="155"/>
      <c r="E33" s="59"/>
      <c r="F33" s="60"/>
      <c r="G33" s="60">
        <v>-8657593</v>
      </c>
      <c r="H33" s="60">
        <v>-15741800</v>
      </c>
      <c r="I33" s="60">
        <v>-18692403</v>
      </c>
      <c r="J33" s="60">
        <v>-18692403</v>
      </c>
      <c r="K33" s="60">
        <v>-21303882</v>
      </c>
      <c r="L33" s="60">
        <v>-26745008</v>
      </c>
      <c r="M33" s="60">
        <v>-44925242</v>
      </c>
      <c r="N33" s="60">
        <v>-44925242</v>
      </c>
      <c r="O33" s="60"/>
      <c r="P33" s="60"/>
      <c r="Q33" s="60"/>
      <c r="R33" s="60"/>
      <c r="S33" s="60"/>
      <c r="T33" s="60"/>
      <c r="U33" s="60"/>
      <c r="V33" s="60"/>
      <c r="W33" s="60">
        <v>-44925242</v>
      </c>
      <c r="X33" s="60"/>
      <c r="Y33" s="60">
        <v>-44925242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95879395</v>
      </c>
      <c r="D34" s="168">
        <f>SUM(D29:D33)</f>
        <v>0</v>
      </c>
      <c r="E34" s="72">
        <f t="shared" si="3"/>
        <v>73500000</v>
      </c>
      <c r="F34" s="73">
        <f t="shared" si="3"/>
        <v>73500000</v>
      </c>
      <c r="G34" s="73">
        <f t="shared" si="3"/>
        <v>-33808400</v>
      </c>
      <c r="H34" s="73">
        <f t="shared" si="3"/>
        <v>-40220054</v>
      </c>
      <c r="I34" s="73">
        <f t="shared" si="3"/>
        <v>-43934397</v>
      </c>
      <c r="J34" s="73">
        <f t="shared" si="3"/>
        <v>-43934397</v>
      </c>
      <c r="K34" s="73">
        <f t="shared" si="3"/>
        <v>-56090676</v>
      </c>
      <c r="L34" s="73">
        <f t="shared" si="3"/>
        <v>-63553073</v>
      </c>
      <c r="M34" s="73">
        <f t="shared" si="3"/>
        <v>-2112869</v>
      </c>
      <c r="N34" s="73">
        <f t="shared" si="3"/>
        <v>-2112869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-2112869</v>
      </c>
      <c r="X34" s="73">
        <f t="shared" si="3"/>
        <v>36750000</v>
      </c>
      <c r="Y34" s="73">
        <f t="shared" si="3"/>
        <v>-38862869</v>
      </c>
      <c r="Z34" s="170">
        <f>+IF(X34&lt;&gt;0,+(Y34/X34)*100,0)</f>
        <v>-105.74930340136055</v>
      </c>
      <c r="AA34" s="74">
        <f>SUM(AA29:AA33)</f>
        <v>73500000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5325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5325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95884720</v>
      </c>
      <c r="D40" s="168">
        <f>+D34+D39</f>
        <v>0</v>
      </c>
      <c r="E40" s="72">
        <f t="shared" si="5"/>
        <v>73500000</v>
      </c>
      <c r="F40" s="73">
        <f t="shared" si="5"/>
        <v>73500000</v>
      </c>
      <c r="G40" s="73">
        <f t="shared" si="5"/>
        <v>-33808400</v>
      </c>
      <c r="H40" s="73">
        <f t="shared" si="5"/>
        <v>-40220054</v>
      </c>
      <c r="I40" s="73">
        <f t="shared" si="5"/>
        <v>-43934397</v>
      </c>
      <c r="J40" s="73">
        <f t="shared" si="5"/>
        <v>-43934397</v>
      </c>
      <c r="K40" s="73">
        <f t="shared" si="5"/>
        <v>-56090676</v>
      </c>
      <c r="L40" s="73">
        <f t="shared" si="5"/>
        <v>-63553073</v>
      </c>
      <c r="M40" s="73">
        <f t="shared" si="5"/>
        <v>-2112869</v>
      </c>
      <c r="N40" s="73">
        <f t="shared" si="5"/>
        <v>-2112869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-2112869</v>
      </c>
      <c r="X40" s="73">
        <f t="shared" si="5"/>
        <v>36750000</v>
      </c>
      <c r="Y40" s="73">
        <f t="shared" si="5"/>
        <v>-38862869</v>
      </c>
      <c r="Z40" s="170">
        <f>+IF(X40&lt;&gt;0,+(Y40/X40)*100,0)</f>
        <v>-105.74930340136055</v>
      </c>
      <c r="AA40" s="74">
        <f>+AA34+AA39</f>
        <v>73500000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1981498002</v>
      </c>
      <c r="D42" s="257">
        <f>+D25-D40</f>
        <v>0</v>
      </c>
      <c r="E42" s="258">
        <f t="shared" si="6"/>
        <v>2828630991</v>
      </c>
      <c r="F42" s="259">
        <f t="shared" si="6"/>
        <v>2828630991</v>
      </c>
      <c r="G42" s="259">
        <f t="shared" si="6"/>
        <v>140765048</v>
      </c>
      <c r="H42" s="259">
        <f t="shared" si="6"/>
        <v>99273093</v>
      </c>
      <c r="I42" s="259">
        <f t="shared" si="6"/>
        <v>54686685</v>
      </c>
      <c r="J42" s="259">
        <f t="shared" si="6"/>
        <v>54686685</v>
      </c>
      <c r="K42" s="259">
        <f t="shared" si="6"/>
        <v>37718715</v>
      </c>
      <c r="L42" s="259">
        <f t="shared" si="6"/>
        <v>159212293</v>
      </c>
      <c r="M42" s="259">
        <f t="shared" si="6"/>
        <v>2081415698</v>
      </c>
      <c r="N42" s="259">
        <f t="shared" si="6"/>
        <v>2081415698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2081415698</v>
      </c>
      <c r="X42" s="259">
        <f t="shared" si="6"/>
        <v>1414315496</v>
      </c>
      <c r="Y42" s="259">
        <f t="shared" si="6"/>
        <v>667100202</v>
      </c>
      <c r="Z42" s="260">
        <f>+IF(X42&lt;&gt;0,+(Y42/X42)*100,0)</f>
        <v>47.16770790440382</v>
      </c>
      <c r="AA42" s="261">
        <f>+AA25-AA40</f>
        <v>2828630991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1981498002</v>
      </c>
      <c r="D45" s="155"/>
      <c r="E45" s="59">
        <v>2828630992</v>
      </c>
      <c r="F45" s="60">
        <v>2828630992</v>
      </c>
      <c r="G45" s="60">
        <v>140765048</v>
      </c>
      <c r="H45" s="60">
        <v>99273093</v>
      </c>
      <c r="I45" s="60">
        <v>54686685</v>
      </c>
      <c r="J45" s="60">
        <v>54686685</v>
      </c>
      <c r="K45" s="60">
        <v>37718715</v>
      </c>
      <c r="L45" s="60">
        <v>162666234</v>
      </c>
      <c r="M45" s="60">
        <v>2238014921</v>
      </c>
      <c r="N45" s="60">
        <v>2238014921</v>
      </c>
      <c r="O45" s="60"/>
      <c r="P45" s="60"/>
      <c r="Q45" s="60"/>
      <c r="R45" s="60"/>
      <c r="S45" s="60"/>
      <c r="T45" s="60"/>
      <c r="U45" s="60"/>
      <c r="V45" s="60"/>
      <c r="W45" s="60">
        <v>2238014921</v>
      </c>
      <c r="X45" s="60">
        <v>1414315496</v>
      </c>
      <c r="Y45" s="60">
        <v>823699425</v>
      </c>
      <c r="Z45" s="139">
        <v>58.24</v>
      </c>
      <c r="AA45" s="62">
        <v>2828630992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>
        <v>-3453941</v>
      </c>
      <c r="M46" s="60">
        <v>-156599223</v>
      </c>
      <c r="N46" s="60">
        <v>-156599223</v>
      </c>
      <c r="O46" s="60"/>
      <c r="P46" s="60"/>
      <c r="Q46" s="60"/>
      <c r="R46" s="60"/>
      <c r="S46" s="60"/>
      <c r="T46" s="60"/>
      <c r="U46" s="60"/>
      <c r="V46" s="60"/>
      <c r="W46" s="60">
        <v>-156599223</v>
      </c>
      <c r="X46" s="60"/>
      <c r="Y46" s="60">
        <v>-156599223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1981498002</v>
      </c>
      <c r="D48" s="217">
        <f>SUM(D45:D47)</f>
        <v>0</v>
      </c>
      <c r="E48" s="264">
        <f t="shared" si="7"/>
        <v>2828630992</v>
      </c>
      <c r="F48" s="219">
        <f t="shared" si="7"/>
        <v>2828630992</v>
      </c>
      <c r="G48" s="219">
        <f t="shared" si="7"/>
        <v>140765048</v>
      </c>
      <c r="H48" s="219">
        <f t="shared" si="7"/>
        <v>99273093</v>
      </c>
      <c r="I48" s="219">
        <f t="shared" si="7"/>
        <v>54686685</v>
      </c>
      <c r="J48" s="219">
        <f t="shared" si="7"/>
        <v>54686685</v>
      </c>
      <c r="K48" s="219">
        <f t="shared" si="7"/>
        <v>37718715</v>
      </c>
      <c r="L48" s="219">
        <f t="shared" si="7"/>
        <v>159212293</v>
      </c>
      <c r="M48" s="219">
        <f t="shared" si="7"/>
        <v>2081415698</v>
      </c>
      <c r="N48" s="219">
        <f t="shared" si="7"/>
        <v>2081415698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2081415698</v>
      </c>
      <c r="X48" s="219">
        <f t="shared" si="7"/>
        <v>1414315496</v>
      </c>
      <c r="Y48" s="219">
        <f t="shared" si="7"/>
        <v>667100202</v>
      </c>
      <c r="Z48" s="265">
        <f>+IF(X48&lt;&gt;0,+(Y48/X48)*100,0)</f>
        <v>47.16770790440382</v>
      </c>
      <c r="AA48" s="232">
        <f>SUM(AA45:AA47)</f>
        <v>2828630992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35515203</v>
      </c>
      <c r="D6" s="155"/>
      <c r="E6" s="59">
        <v>23806764</v>
      </c>
      <c r="F6" s="60">
        <v>23806764</v>
      </c>
      <c r="G6" s="60">
        <v>2998280</v>
      </c>
      <c r="H6" s="60">
        <v>3462916</v>
      </c>
      <c r="I6" s="60">
        <v>600022</v>
      </c>
      <c r="J6" s="60">
        <v>7061218</v>
      </c>
      <c r="K6" s="60">
        <v>1994277</v>
      </c>
      <c r="L6" s="60">
        <v>4567250</v>
      </c>
      <c r="M6" s="60">
        <v>2792889</v>
      </c>
      <c r="N6" s="60">
        <v>9354416</v>
      </c>
      <c r="O6" s="60"/>
      <c r="P6" s="60"/>
      <c r="Q6" s="60"/>
      <c r="R6" s="60"/>
      <c r="S6" s="60"/>
      <c r="T6" s="60"/>
      <c r="U6" s="60"/>
      <c r="V6" s="60"/>
      <c r="W6" s="60">
        <v>16415634</v>
      </c>
      <c r="X6" s="60">
        <v>11903382</v>
      </c>
      <c r="Y6" s="60">
        <v>4512252</v>
      </c>
      <c r="Z6" s="140">
        <v>37.91</v>
      </c>
      <c r="AA6" s="62">
        <v>23806764</v>
      </c>
    </row>
    <row r="7" spans="1:27" ht="13.5">
      <c r="A7" s="249" t="s">
        <v>178</v>
      </c>
      <c r="B7" s="182"/>
      <c r="C7" s="155">
        <v>306992049</v>
      </c>
      <c r="D7" s="155"/>
      <c r="E7" s="59">
        <v>312569004</v>
      </c>
      <c r="F7" s="60">
        <v>312569004</v>
      </c>
      <c r="G7" s="60">
        <v>119853000</v>
      </c>
      <c r="H7" s="60">
        <v>5209500</v>
      </c>
      <c r="I7" s="60"/>
      <c r="J7" s="60">
        <v>125062500</v>
      </c>
      <c r="K7" s="60">
        <v>1750000</v>
      </c>
      <c r="L7" s="60">
        <v>99886000</v>
      </c>
      <c r="M7" s="60"/>
      <c r="N7" s="60">
        <v>101636000</v>
      </c>
      <c r="O7" s="60"/>
      <c r="P7" s="60"/>
      <c r="Q7" s="60"/>
      <c r="R7" s="60"/>
      <c r="S7" s="60"/>
      <c r="T7" s="60"/>
      <c r="U7" s="60"/>
      <c r="V7" s="60"/>
      <c r="W7" s="60">
        <v>226698500</v>
      </c>
      <c r="X7" s="60">
        <v>156284502</v>
      </c>
      <c r="Y7" s="60">
        <v>70413998</v>
      </c>
      <c r="Z7" s="140">
        <v>45.06</v>
      </c>
      <c r="AA7" s="62">
        <v>312569004</v>
      </c>
    </row>
    <row r="8" spans="1:27" ht="13.5">
      <c r="A8" s="249" t="s">
        <v>179</v>
      </c>
      <c r="B8" s="182"/>
      <c r="C8" s="155">
        <v>366048111</v>
      </c>
      <c r="D8" s="155"/>
      <c r="E8" s="59">
        <v>336993996</v>
      </c>
      <c r="F8" s="60">
        <v>336993996</v>
      </c>
      <c r="G8" s="60">
        <v>86887789</v>
      </c>
      <c r="H8" s="60">
        <v>14036809</v>
      </c>
      <c r="I8" s="60">
        <v>3004267</v>
      </c>
      <c r="J8" s="60">
        <v>103928865</v>
      </c>
      <c r="K8" s="60">
        <v>20235961</v>
      </c>
      <c r="L8" s="60">
        <v>93578808</v>
      </c>
      <c r="M8" s="60">
        <v>6820677</v>
      </c>
      <c r="N8" s="60">
        <v>120635446</v>
      </c>
      <c r="O8" s="60"/>
      <c r="P8" s="60"/>
      <c r="Q8" s="60"/>
      <c r="R8" s="60"/>
      <c r="S8" s="60"/>
      <c r="T8" s="60"/>
      <c r="U8" s="60"/>
      <c r="V8" s="60"/>
      <c r="W8" s="60">
        <v>224564311</v>
      </c>
      <c r="X8" s="60">
        <v>168496998</v>
      </c>
      <c r="Y8" s="60">
        <v>56067313</v>
      </c>
      <c r="Z8" s="140">
        <v>33.27</v>
      </c>
      <c r="AA8" s="62">
        <v>336993996</v>
      </c>
    </row>
    <row r="9" spans="1:27" ht="13.5">
      <c r="A9" s="249" t="s">
        <v>180</v>
      </c>
      <c r="B9" s="182"/>
      <c r="C9" s="155">
        <v>7526955</v>
      </c>
      <c r="D9" s="155"/>
      <c r="E9" s="59">
        <v>8580996</v>
      </c>
      <c r="F9" s="60">
        <v>8580996</v>
      </c>
      <c r="G9" s="60"/>
      <c r="H9" s="60">
        <v>381104</v>
      </c>
      <c r="I9" s="60">
        <v>319021</v>
      </c>
      <c r="J9" s="60">
        <v>700125</v>
      </c>
      <c r="K9" s="60">
        <v>43759</v>
      </c>
      <c r="L9" s="60">
        <v>32735</v>
      </c>
      <c r="M9" s="60">
        <v>106894</v>
      </c>
      <c r="N9" s="60">
        <v>183388</v>
      </c>
      <c r="O9" s="60"/>
      <c r="P9" s="60"/>
      <c r="Q9" s="60"/>
      <c r="R9" s="60"/>
      <c r="S9" s="60"/>
      <c r="T9" s="60"/>
      <c r="U9" s="60"/>
      <c r="V9" s="60"/>
      <c r="W9" s="60">
        <v>883513</v>
      </c>
      <c r="X9" s="60">
        <v>4290498</v>
      </c>
      <c r="Y9" s="60">
        <v>-3406985</v>
      </c>
      <c r="Z9" s="140">
        <v>-79.41</v>
      </c>
      <c r="AA9" s="62">
        <v>8580996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-494361482</v>
      </c>
      <c r="D12" s="155"/>
      <c r="E12" s="59">
        <v>-427900017</v>
      </c>
      <c r="F12" s="60">
        <v>-427900017</v>
      </c>
      <c r="G12" s="60">
        <v>-33365920</v>
      </c>
      <c r="H12" s="60">
        <v>-28350766</v>
      </c>
      <c r="I12" s="60">
        <v>-50532254</v>
      </c>
      <c r="J12" s="60">
        <v>-112248940</v>
      </c>
      <c r="K12" s="60">
        <v>-33752121</v>
      </c>
      <c r="L12" s="60">
        <v>-40659233</v>
      </c>
      <c r="M12" s="60">
        <v>-43360068</v>
      </c>
      <c r="N12" s="60">
        <v>-117771422</v>
      </c>
      <c r="O12" s="60"/>
      <c r="P12" s="60"/>
      <c r="Q12" s="60"/>
      <c r="R12" s="60"/>
      <c r="S12" s="60"/>
      <c r="T12" s="60"/>
      <c r="U12" s="60"/>
      <c r="V12" s="60"/>
      <c r="W12" s="60">
        <v>-230020362</v>
      </c>
      <c r="X12" s="60">
        <v>-212080932</v>
      </c>
      <c r="Y12" s="60">
        <v>-17939430</v>
      </c>
      <c r="Z12" s="140">
        <v>8.46</v>
      </c>
      <c r="AA12" s="62">
        <v>-427900017</v>
      </c>
    </row>
    <row r="13" spans="1:27" ht="13.5">
      <c r="A13" s="249" t="s">
        <v>40</v>
      </c>
      <c r="B13" s="182"/>
      <c r="C13" s="155"/>
      <c r="D13" s="155"/>
      <c r="E13" s="59">
        <v>-11004</v>
      </c>
      <c r="F13" s="60">
        <v>-11004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-5502</v>
      </c>
      <c r="Y13" s="60">
        <v>5502</v>
      </c>
      <c r="Z13" s="140">
        <v>-100</v>
      </c>
      <c r="AA13" s="62">
        <v>-11004</v>
      </c>
    </row>
    <row r="14" spans="1:27" ht="13.5">
      <c r="A14" s="249" t="s">
        <v>42</v>
      </c>
      <c r="B14" s="182"/>
      <c r="C14" s="155">
        <v>-1829239</v>
      </c>
      <c r="D14" s="155"/>
      <c r="E14" s="59">
        <v>-1980996</v>
      </c>
      <c r="F14" s="60">
        <v>-1980996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-990498</v>
      </c>
      <c r="Y14" s="60">
        <v>990498</v>
      </c>
      <c r="Z14" s="140">
        <v>-100</v>
      </c>
      <c r="AA14" s="62">
        <v>-1980996</v>
      </c>
    </row>
    <row r="15" spans="1:27" ht="13.5">
      <c r="A15" s="250" t="s">
        <v>184</v>
      </c>
      <c r="B15" s="251"/>
      <c r="C15" s="168">
        <f aca="true" t="shared" si="0" ref="C15:Y15">SUM(C6:C14)</f>
        <v>219891597</v>
      </c>
      <c r="D15" s="168">
        <f>SUM(D6:D14)</f>
        <v>0</v>
      </c>
      <c r="E15" s="72">
        <f t="shared" si="0"/>
        <v>252058743</v>
      </c>
      <c r="F15" s="73">
        <f t="shared" si="0"/>
        <v>252058743</v>
      </c>
      <c r="G15" s="73">
        <f t="shared" si="0"/>
        <v>176373149</v>
      </c>
      <c r="H15" s="73">
        <f t="shared" si="0"/>
        <v>-5260437</v>
      </c>
      <c r="I15" s="73">
        <f t="shared" si="0"/>
        <v>-46608944</v>
      </c>
      <c r="J15" s="73">
        <f t="shared" si="0"/>
        <v>124503768</v>
      </c>
      <c r="K15" s="73">
        <f t="shared" si="0"/>
        <v>-9728124</v>
      </c>
      <c r="L15" s="73">
        <f t="shared" si="0"/>
        <v>157405560</v>
      </c>
      <c r="M15" s="73">
        <f t="shared" si="0"/>
        <v>-33639608</v>
      </c>
      <c r="N15" s="73">
        <f t="shared" si="0"/>
        <v>114037828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238541596</v>
      </c>
      <c r="X15" s="73">
        <f t="shared" si="0"/>
        <v>127898448</v>
      </c>
      <c r="Y15" s="73">
        <f t="shared" si="0"/>
        <v>110643148</v>
      </c>
      <c r="Z15" s="170">
        <f>+IF(X15&lt;&gt;0,+(Y15/X15)*100,0)</f>
        <v>86.50859313007457</v>
      </c>
      <c r="AA15" s="74">
        <f>SUM(AA6:AA14)</f>
        <v>252058743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884282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-315835533</v>
      </c>
      <c r="D24" s="155"/>
      <c r="E24" s="59">
        <v>-355007000</v>
      </c>
      <c r="F24" s="60">
        <v>-355007000</v>
      </c>
      <c r="G24" s="60"/>
      <c r="H24" s="60"/>
      <c r="I24" s="60"/>
      <c r="J24" s="60"/>
      <c r="K24" s="60">
        <v>-7239845</v>
      </c>
      <c r="L24" s="60">
        <v>-23043862</v>
      </c>
      <c r="M24" s="60">
        <v>-22659259</v>
      </c>
      <c r="N24" s="60">
        <v>-52942966</v>
      </c>
      <c r="O24" s="60"/>
      <c r="P24" s="60"/>
      <c r="Q24" s="60"/>
      <c r="R24" s="60"/>
      <c r="S24" s="60"/>
      <c r="T24" s="60"/>
      <c r="U24" s="60"/>
      <c r="V24" s="60"/>
      <c r="W24" s="60">
        <v>-52942966</v>
      </c>
      <c r="X24" s="60">
        <v>-177253500</v>
      </c>
      <c r="Y24" s="60">
        <v>124310534</v>
      </c>
      <c r="Z24" s="140">
        <v>-70.13</v>
      </c>
      <c r="AA24" s="62">
        <v>-355007000</v>
      </c>
    </row>
    <row r="25" spans="1:27" ht="13.5">
      <c r="A25" s="250" t="s">
        <v>191</v>
      </c>
      <c r="B25" s="251"/>
      <c r="C25" s="168">
        <f aca="true" t="shared" si="1" ref="C25:Y25">SUM(C19:C24)</f>
        <v>-314951251</v>
      </c>
      <c r="D25" s="168">
        <f>SUM(D19:D24)</f>
        <v>0</v>
      </c>
      <c r="E25" s="72">
        <f t="shared" si="1"/>
        <v>-355007000</v>
      </c>
      <c r="F25" s="73">
        <f t="shared" si="1"/>
        <v>-355007000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-7239845</v>
      </c>
      <c r="L25" s="73">
        <f t="shared" si="1"/>
        <v>-23043862</v>
      </c>
      <c r="M25" s="73">
        <f t="shared" si="1"/>
        <v>-22659259</v>
      </c>
      <c r="N25" s="73">
        <f t="shared" si="1"/>
        <v>-52942966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-52942966</v>
      </c>
      <c r="X25" s="73">
        <f t="shared" si="1"/>
        <v>-177253500</v>
      </c>
      <c r="Y25" s="73">
        <f t="shared" si="1"/>
        <v>124310534</v>
      </c>
      <c r="Z25" s="170">
        <f>+IF(X25&lt;&gt;0,+(Y25/X25)*100,0)</f>
        <v>-70.13149754447726</v>
      </c>
      <c r="AA25" s="74">
        <f>SUM(AA19:AA24)</f>
        <v>-355007000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9423</v>
      </c>
      <c r="D31" s="155"/>
      <c r="E31" s="59">
        <v>-45000</v>
      </c>
      <c r="F31" s="60">
        <v>-45000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-22500</v>
      </c>
      <c r="Y31" s="60">
        <v>22500</v>
      </c>
      <c r="Z31" s="140">
        <v>-100</v>
      </c>
      <c r="AA31" s="62">
        <v>-45000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9423</v>
      </c>
      <c r="D34" s="168">
        <f>SUM(D29:D33)</f>
        <v>0</v>
      </c>
      <c r="E34" s="72">
        <f t="shared" si="2"/>
        <v>-45000</v>
      </c>
      <c r="F34" s="73">
        <f t="shared" si="2"/>
        <v>-45000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-22500</v>
      </c>
      <c r="Y34" s="73">
        <f t="shared" si="2"/>
        <v>22500</v>
      </c>
      <c r="Z34" s="170">
        <f>+IF(X34&lt;&gt;0,+(Y34/X34)*100,0)</f>
        <v>-100</v>
      </c>
      <c r="AA34" s="74">
        <f>SUM(AA29:AA33)</f>
        <v>-45000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-95050231</v>
      </c>
      <c r="D36" s="153">
        <f>+D15+D25+D34</f>
        <v>0</v>
      </c>
      <c r="E36" s="99">
        <f t="shared" si="3"/>
        <v>-102993257</v>
      </c>
      <c r="F36" s="100">
        <f t="shared" si="3"/>
        <v>-102993257</v>
      </c>
      <c r="G36" s="100">
        <f t="shared" si="3"/>
        <v>176373149</v>
      </c>
      <c r="H36" s="100">
        <f t="shared" si="3"/>
        <v>-5260437</v>
      </c>
      <c r="I36" s="100">
        <f t="shared" si="3"/>
        <v>-46608944</v>
      </c>
      <c r="J36" s="100">
        <f t="shared" si="3"/>
        <v>124503768</v>
      </c>
      <c r="K36" s="100">
        <f t="shared" si="3"/>
        <v>-16967969</v>
      </c>
      <c r="L36" s="100">
        <f t="shared" si="3"/>
        <v>134361698</v>
      </c>
      <c r="M36" s="100">
        <f t="shared" si="3"/>
        <v>-56298867</v>
      </c>
      <c r="N36" s="100">
        <f t="shared" si="3"/>
        <v>61094862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185598630</v>
      </c>
      <c r="X36" s="100">
        <f t="shared" si="3"/>
        <v>-49377552</v>
      </c>
      <c r="Y36" s="100">
        <f t="shared" si="3"/>
        <v>234976182</v>
      </c>
      <c r="Z36" s="137">
        <f>+IF(X36&lt;&gt;0,+(Y36/X36)*100,0)</f>
        <v>-475.8765319106949</v>
      </c>
      <c r="AA36" s="102">
        <f>+AA15+AA25+AA34</f>
        <v>-102993257</v>
      </c>
    </row>
    <row r="37" spans="1:27" ht="13.5">
      <c r="A37" s="249" t="s">
        <v>199</v>
      </c>
      <c r="B37" s="182"/>
      <c r="C37" s="153">
        <v>89550879</v>
      </c>
      <c r="D37" s="153"/>
      <c r="E37" s="99">
        <v>151121928</v>
      </c>
      <c r="F37" s="100">
        <v>151121928</v>
      </c>
      <c r="G37" s="100">
        <v>-5499352</v>
      </c>
      <c r="H37" s="100">
        <v>170873797</v>
      </c>
      <c r="I37" s="100">
        <v>165613360</v>
      </c>
      <c r="J37" s="100">
        <v>-5499352</v>
      </c>
      <c r="K37" s="100">
        <v>119004416</v>
      </c>
      <c r="L37" s="100">
        <v>102036447</v>
      </c>
      <c r="M37" s="100">
        <v>236398145</v>
      </c>
      <c r="N37" s="100">
        <v>119004416</v>
      </c>
      <c r="O37" s="100"/>
      <c r="P37" s="100"/>
      <c r="Q37" s="100"/>
      <c r="R37" s="100"/>
      <c r="S37" s="100"/>
      <c r="T37" s="100"/>
      <c r="U37" s="100"/>
      <c r="V37" s="100"/>
      <c r="W37" s="100">
        <v>-5499352</v>
      </c>
      <c r="X37" s="100">
        <v>151121928</v>
      </c>
      <c r="Y37" s="100">
        <v>-156621280</v>
      </c>
      <c r="Z37" s="137">
        <v>-103.64</v>
      </c>
      <c r="AA37" s="102">
        <v>151121928</v>
      </c>
    </row>
    <row r="38" spans="1:27" ht="13.5">
      <c r="A38" s="269" t="s">
        <v>200</v>
      </c>
      <c r="B38" s="256"/>
      <c r="C38" s="257">
        <v>-5499352</v>
      </c>
      <c r="D38" s="257"/>
      <c r="E38" s="258">
        <v>48128671</v>
      </c>
      <c r="F38" s="259">
        <v>48128671</v>
      </c>
      <c r="G38" s="259">
        <v>170873797</v>
      </c>
      <c r="H38" s="259">
        <v>165613360</v>
      </c>
      <c r="I38" s="259">
        <v>119004416</v>
      </c>
      <c r="J38" s="259">
        <v>119004416</v>
      </c>
      <c r="K38" s="259">
        <v>102036447</v>
      </c>
      <c r="L38" s="259">
        <v>236398145</v>
      </c>
      <c r="M38" s="259">
        <v>180099278</v>
      </c>
      <c r="N38" s="259">
        <v>180099278</v>
      </c>
      <c r="O38" s="259"/>
      <c r="P38" s="259"/>
      <c r="Q38" s="259"/>
      <c r="R38" s="259"/>
      <c r="S38" s="259"/>
      <c r="T38" s="259"/>
      <c r="U38" s="259"/>
      <c r="V38" s="259"/>
      <c r="W38" s="259">
        <v>180099278</v>
      </c>
      <c r="X38" s="259">
        <v>101744376</v>
      </c>
      <c r="Y38" s="259">
        <v>78354902</v>
      </c>
      <c r="Z38" s="260">
        <v>77.01</v>
      </c>
      <c r="AA38" s="261">
        <v>48128671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323674635</v>
      </c>
      <c r="D5" s="200">
        <f t="shared" si="0"/>
        <v>0</v>
      </c>
      <c r="E5" s="106">
        <f t="shared" si="0"/>
        <v>355008000</v>
      </c>
      <c r="F5" s="106">
        <f t="shared" si="0"/>
        <v>355008000</v>
      </c>
      <c r="G5" s="106">
        <f t="shared" si="0"/>
        <v>35608100</v>
      </c>
      <c r="H5" s="106">
        <f t="shared" si="0"/>
        <v>23011726</v>
      </c>
      <c r="I5" s="106">
        <f t="shared" si="0"/>
        <v>11117253</v>
      </c>
      <c r="J5" s="106">
        <f t="shared" si="0"/>
        <v>69737079</v>
      </c>
      <c r="K5" s="106">
        <f t="shared" si="0"/>
        <v>7239844</v>
      </c>
      <c r="L5" s="106">
        <f t="shared" si="0"/>
        <v>23043862</v>
      </c>
      <c r="M5" s="106">
        <f t="shared" si="0"/>
        <v>22659259</v>
      </c>
      <c r="N5" s="106">
        <f t="shared" si="0"/>
        <v>52942965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122680044</v>
      </c>
      <c r="X5" s="106">
        <f t="shared" si="0"/>
        <v>177504000</v>
      </c>
      <c r="Y5" s="106">
        <f t="shared" si="0"/>
        <v>-54823956</v>
      </c>
      <c r="Z5" s="201">
        <f>+IF(X5&lt;&gt;0,+(Y5/X5)*100,0)</f>
        <v>-30.886039751216877</v>
      </c>
      <c r="AA5" s="199">
        <f>SUM(AA11:AA18)</f>
        <v>355008000</v>
      </c>
    </row>
    <row r="6" spans="1:27" ht="13.5">
      <c r="A6" s="291" t="s">
        <v>204</v>
      </c>
      <c r="B6" s="142"/>
      <c r="C6" s="62">
        <v>311103501</v>
      </c>
      <c r="D6" s="156"/>
      <c r="E6" s="60">
        <v>2167000</v>
      </c>
      <c r="F6" s="60">
        <v>2167000</v>
      </c>
      <c r="G6" s="60"/>
      <c r="H6" s="60">
        <v>22735655</v>
      </c>
      <c r="I6" s="60"/>
      <c r="J6" s="60">
        <v>22735655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22735655</v>
      </c>
      <c r="X6" s="60">
        <v>1083500</v>
      </c>
      <c r="Y6" s="60">
        <v>21652155</v>
      </c>
      <c r="Z6" s="140">
        <v>1998.35</v>
      </c>
      <c r="AA6" s="155">
        <v>2167000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334826000</v>
      </c>
      <c r="F8" s="60">
        <v>334826000</v>
      </c>
      <c r="G8" s="60">
        <v>35608100</v>
      </c>
      <c r="H8" s="60"/>
      <c r="I8" s="60">
        <v>11117253</v>
      </c>
      <c r="J8" s="60">
        <v>46725353</v>
      </c>
      <c r="K8" s="60">
        <v>6092673</v>
      </c>
      <c r="L8" s="60">
        <v>22903750</v>
      </c>
      <c r="M8" s="60">
        <v>22447444</v>
      </c>
      <c r="N8" s="60">
        <v>51443867</v>
      </c>
      <c r="O8" s="60"/>
      <c r="P8" s="60"/>
      <c r="Q8" s="60"/>
      <c r="R8" s="60"/>
      <c r="S8" s="60"/>
      <c r="T8" s="60"/>
      <c r="U8" s="60"/>
      <c r="V8" s="60"/>
      <c r="W8" s="60">
        <v>98169220</v>
      </c>
      <c r="X8" s="60">
        <v>167413000</v>
      </c>
      <c r="Y8" s="60">
        <v>-69243780</v>
      </c>
      <c r="Z8" s="140">
        <v>-41.36</v>
      </c>
      <c r="AA8" s="155">
        <v>334826000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5275373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316378874</v>
      </c>
      <c r="D11" s="294">
        <f t="shared" si="1"/>
        <v>0</v>
      </c>
      <c r="E11" s="295">
        <f t="shared" si="1"/>
        <v>336993000</v>
      </c>
      <c r="F11" s="295">
        <f t="shared" si="1"/>
        <v>336993000</v>
      </c>
      <c r="G11" s="295">
        <f t="shared" si="1"/>
        <v>35608100</v>
      </c>
      <c r="H11" s="295">
        <f t="shared" si="1"/>
        <v>22735655</v>
      </c>
      <c r="I11" s="295">
        <f t="shared" si="1"/>
        <v>11117253</v>
      </c>
      <c r="J11" s="295">
        <f t="shared" si="1"/>
        <v>69461008</v>
      </c>
      <c r="K11" s="295">
        <f t="shared" si="1"/>
        <v>6092673</v>
      </c>
      <c r="L11" s="295">
        <f t="shared" si="1"/>
        <v>22903750</v>
      </c>
      <c r="M11" s="295">
        <f t="shared" si="1"/>
        <v>22447444</v>
      </c>
      <c r="N11" s="295">
        <f t="shared" si="1"/>
        <v>51443867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120904875</v>
      </c>
      <c r="X11" s="295">
        <f t="shared" si="1"/>
        <v>168496500</v>
      </c>
      <c r="Y11" s="295">
        <f t="shared" si="1"/>
        <v>-47591625</v>
      </c>
      <c r="Z11" s="296">
        <f>+IF(X11&lt;&gt;0,+(Y11/X11)*100,0)</f>
        <v>-28.244874522616197</v>
      </c>
      <c r="AA11" s="297">
        <f>SUM(AA6:AA10)</f>
        <v>336993000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>
        <v>162974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7082987</v>
      </c>
      <c r="D15" s="156"/>
      <c r="E15" s="60">
        <v>16450000</v>
      </c>
      <c r="F15" s="60">
        <v>16450000</v>
      </c>
      <c r="G15" s="60"/>
      <c r="H15" s="60">
        <v>276071</v>
      </c>
      <c r="I15" s="60"/>
      <c r="J15" s="60">
        <v>276071</v>
      </c>
      <c r="K15" s="60">
        <v>1147171</v>
      </c>
      <c r="L15" s="60">
        <v>140112</v>
      </c>
      <c r="M15" s="60">
        <v>211815</v>
      </c>
      <c r="N15" s="60">
        <v>1499098</v>
      </c>
      <c r="O15" s="60"/>
      <c r="P15" s="60"/>
      <c r="Q15" s="60"/>
      <c r="R15" s="60"/>
      <c r="S15" s="60"/>
      <c r="T15" s="60"/>
      <c r="U15" s="60"/>
      <c r="V15" s="60"/>
      <c r="W15" s="60">
        <v>1775169</v>
      </c>
      <c r="X15" s="60">
        <v>8225000</v>
      </c>
      <c r="Y15" s="60">
        <v>-6449831</v>
      </c>
      <c r="Z15" s="140">
        <v>-78.42</v>
      </c>
      <c r="AA15" s="155">
        <v>16450000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49800</v>
      </c>
      <c r="D18" s="276"/>
      <c r="E18" s="82">
        <v>1565000</v>
      </c>
      <c r="F18" s="82">
        <v>1565000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782500</v>
      </c>
      <c r="Y18" s="82">
        <v>-782500</v>
      </c>
      <c r="Z18" s="270">
        <v>-100</v>
      </c>
      <c r="AA18" s="278">
        <v>1565000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311103501</v>
      </c>
      <c r="D36" s="156">
        <f t="shared" si="4"/>
        <v>0</v>
      </c>
      <c r="E36" s="60">
        <f t="shared" si="4"/>
        <v>2167000</v>
      </c>
      <c r="F36" s="60">
        <f t="shared" si="4"/>
        <v>2167000</v>
      </c>
      <c r="G36" s="60">
        <f t="shared" si="4"/>
        <v>0</v>
      </c>
      <c r="H36" s="60">
        <f t="shared" si="4"/>
        <v>22735655</v>
      </c>
      <c r="I36" s="60">
        <f t="shared" si="4"/>
        <v>0</v>
      </c>
      <c r="J36" s="60">
        <f t="shared" si="4"/>
        <v>22735655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22735655</v>
      </c>
      <c r="X36" s="60">
        <f t="shared" si="4"/>
        <v>1083500</v>
      </c>
      <c r="Y36" s="60">
        <f t="shared" si="4"/>
        <v>21652155</v>
      </c>
      <c r="Z36" s="140">
        <f aca="true" t="shared" si="5" ref="Z36:Z49">+IF(X36&lt;&gt;0,+(Y36/X36)*100,0)</f>
        <v>1998.3530226119058</v>
      </c>
      <c r="AA36" s="155">
        <f>AA6+AA21</f>
        <v>2167000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334826000</v>
      </c>
      <c r="F38" s="60">
        <f t="shared" si="4"/>
        <v>334826000</v>
      </c>
      <c r="G38" s="60">
        <f t="shared" si="4"/>
        <v>35608100</v>
      </c>
      <c r="H38" s="60">
        <f t="shared" si="4"/>
        <v>0</v>
      </c>
      <c r="I38" s="60">
        <f t="shared" si="4"/>
        <v>11117253</v>
      </c>
      <c r="J38" s="60">
        <f t="shared" si="4"/>
        <v>46725353</v>
      </c>
      <c r="K38" s="60">
        <f t="shared" si="4"/>
        <v>6092673</v>
      </c>
      <c r="L38" s="60">
        <f t="shared" si="4"/>
        <v>22903750</v>
      </c>
      <c r="M38" s="60">
        <f t="shared" si="4"/>
        <v>22447444</v>
      </c>
      <c r="N38" s="60">
        <f t="shared" si="4"/>
        <v>51443867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98169220</v>
      </c>
      <c r="X38" s="60">
        <f t="shared" si="4"/>
        <v>167413000</v>
      </c>
      <c r="Y38" s="60">
        <f t="shared" si="4"/>
        <v>-69243780</v>
      </c>
      <c r="Z38" s="140">
        <f t="shared" si="5"/>
        <v>-41.36105320375359</v>
      </c>
      <c r="AA38" s="155">
        <f>AA8+AA23</f>
        <v>334826000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5275373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316378874</v>
      </c>
      <c r="D41" s="294">
        <f t="shared" si="6"/>
        <v>0</v>
      </c>
      <c r="E41" s="295">
        <f t="shared" si="6"/>
        <v>336993000</v>
      </c>
      <c r="F41" s="295">
        <f t="shared" si="6"/>
        <v>336993000</v>
      </c>
      <c r="G41" s="295">
        <f t="shared" si="6"/>
        <v>35608100</v>
      </c>
      <c r="H41" s="295">
        <f t="shared" si="6"/>
        <v>22735655</v>
      </c>
      <c r="I41" s="295">
        <f t="shared" si="6"/>
        <v>11117253</v>
      </c>
      <c r="J41" s="295">
        <f t="shared" si="6"/>
        <v>69461008</v>
      </c>
      <c r="K41" s="295">
        <f t="shared" si="6"/>
        <v>6092673</v>
      </c>
      <c r="L41" s="295">
        <f t="shared" si="6"/>
        <v>22903750</v>
      </c>
      <c r="M41" s="295">
        <f t="shared" si="6"/>
        <v>22447444</v>
      </c>
      <c r="N41" s="295">
        <f t="shared" si="6"/>
        <v>51443867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120904875</v>
      </c>
      <c r="X41" s="295">
        <f t="shared" si="6"/>
        <v>168496500</v>
      </c>
      <c r="Y41" s="295">
        <f t="shared" si="6"/>
        <v>-47591625</v>
      </c>
      <c r="Z41" s="296">
        <f t="shared" si="5"/>
        <v>-28.244874522616197</v>
      </c>
      <c r="AA41" s="297">
        <f>SUM(AA36:AA40)</f>
        <v>336993000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162974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7082987</v>
      </c>
      <c r="D45" s="129">
        <f t="shared" si="7"/>
        <v>0</v>
      </c>
      <c r="E45" s="54">
        <f t="shared" si="7"/>
        <v>16450000</v>
      </c>
      <c r="F45" s="54">
        <f t="shared" si="7"/>
        <v>16450000</v>
      </c>
      <c r="G45" s="54">
        <f t="shared" si="7"/>
        <v>0</v>
      </c>
      <c r="H45" s="54">
        <f t="shared" si="7"/>
        <v>276071</v>
      </c>
      <c r="I45" s="54">
        <f t="shared" si="7"/>
        <v>0</v>
      </c>
      <c r="J45" s="54">
        <f t="shared" si="7"/>
        <v>276071</v>
      </c>
      <c r="K45" s="54">
        <f t="shared" si="7"/>
        <v>1147171</v>
      </c>
      <c r="L45" s="54">
        <f t="shared" si="7"/>
        <v>140112</v>
      </c>
      <c r="M45" s="54">
        <f t="shared" si="7"/>
        <v>211815</v>
      </c>
      <c r="N45" s="54">
        <f t="shared" si="7"/>
        <v>1499098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1775169</v>
      </c>
      <c r="X45" s="54">
        <f t="shared" si="7"/>
        <v>8225000</v>
      </c>
      <c r="Y45" s="54">
        <f t="shared" si="7"/>
        <v>-6449831</v>
      </c>
      <c r="Z45" s="184">
        <f t="shared" si="5"/>
        <v>-78.4173981762918</v>
      </c>
      <c r="AA45" s="130">
        <f t="shared" si="8"/>
        <v>16450000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49800</v>
      </c>
      <c r="D48" s="129">
        <f t="shared" si="7"/>
        <v>0</v>
      </c>
      <c r="E48" s="54">
        <f t="shared" si="7"/>
        <v>1565000</v>
      </c>
      <c r="F48" s="54">
        <f t="shared" si="7"/>
        <v>1565000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782500</v>
      </c>
      <c r="Y48" s="54">
        <f t="shared" si="7"/>
        <v>-782500</v>
      </c>
      <c r="Z48" s="184">
        <f t="shared" si="5"/>
        <v>-100</v>
      </c>
      <c r="AA48" s="130">
        <f t="shared" si="8"/>
        <v>1565000</v>
      </c>
    </row>
    <row r="49" spans="1:27" ht="13.5">
      <c r="A49" s="308" t="s">
        <v>219</v>
      </c>
      <c r="B49" s="149"/>
      <c r="C49" s="239">
        <f aca="true" t="shared" si="9" ref="C49:Y49">SUM(C41:C48)</f>
        <v>323674635</v>
      </c>
      <c r="D49" s="218">
        <f t="shared" si="9"/>
        <v>0</v>
      </c>
      <c r="E49" s="220">
        <f t="shared" si="9"/>
        <v>355008000</v>
      </c>
      <c r="F49" s="220">
        <f t="shared" si="9"/>
        <v>355008000</v>
      </c>
      <c r="G49" s="220">
        <f t="shared" si="9"/>
        <v>35608100</v>
      </c>
      <c r="H49" s="220">
        <f t="shared" si="9"/>
        <v>23011726</v>
      </c>
      <c r="I49" s="220">
        <f t="shared" si="9"/>
        <v>11117253</v>
      </c>
      <c r="J49" s="220">
        <f t="shared" si="9"/>
        <v>69737079</v>
      </c>
      <c r="K49" s="220">
        <f t="shared" si="9"/>
        <v>7239844</v>
      </c>
      <c r="L49" s="220">
        <f t="shared" si="9"/>
        <v>23043862</v>
      </c>
      <c r="M49" s="220">
        <f t="shared" si="9"/>
        <v>22659259</v>
      </c>
      <c r="N49" s="220">
        <f t="shared" si="9"/>
        <v>52942965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122680044</v>
      </c>
      <c r="X49" s="220">
        <f t="shared" si="9"/>
        <v>177504000</v>
      </c>
      <c r="Y49" s="220">
        <f t="shared" si="9"/>
        <v>-54823956</v>
      </c>
      <c r="Z49" s="221">
        <f t="shared" si="5"/>
        <v>-30.886039751216877</v>
      </c>
      <c r="AA49" s="222">
        <f>SUM(AA41:AA48)</f>
        <v>355008000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47091156</v>
      </c>
      <c r="D51" s="129">
        <f t="shared" si="10"/>
        <v>0</v>
      </c>
      <c r="E51" s="54">
        <f t="shared" si="10"/>
        <v>58987000</v>
      </c>
      <c r="F51" s="54">
        <f t="shared" si="10"/>
        <v>58987000</v>
      </c>
      <c r="G51" s="54">
        <f t="shared" si="10"/>
        <v>1133481</v>
      </c>
      <c r="H51" s="54">
        <f t="shared" si="10"/>
        <v>3353356</v>
      </c>
      <c r="I51" s="54">
        <f t="shared" si="10"/>
        <v>3618324</v>
      </c>
      <c r="J51" s="54">
        <f t="shared" si="10"/>
        <v>8105161</v>
      </c>
      <c r="K51" s="54">
        <f t="shared" si="10"/>
        <v>2573378</v>
      </c>
      <c r="L51" s="54">
        <f t="shared" si="10"/>
        <v>7565361</v>
      </c>
      <c r="M51" s="54">
        <f t="shared" si="10"/>
        <v>2396930</v>
      </c>
      <c r="N51" s="54">
        <f t="shared" si="10"/>
        <v>12535669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20640830</v>
      </c>
      <c r="X51" s="54">
        <f t="shared" si="10"/>
        <v>29493501</v>
      </c>
      <c r="Y51" s="54">
        <f t="shared" si="10"/>
        <v>-8852671</v>
      </c>
      <c r="Z51" s="184">
        <f>+IF(X51&lt;&gt;0,+(Y51/X51)*100,0)</f>
        <v>-30.015666841315316</v>
      </c>
      <c r="AA51" s="130">
        <f>SUM(AA57:AA61)</f>
        <v>58987000</v>
      </c>
    </row>
    <row r="52" spans="1:27" ht="13.5">
      <c r="A52" s="310" t="s">
        <v>204</v>
      </c>
      <c r="B52" s="142"/>
      <c r="C52" s="62">
        <v>41905481</v>
      </c>
      <c r="D52" s="156"/>
      <c r="E52" s="60"/>
      <c r="F52" s="60"/>
      <c r="G52" s="60"/>
      <c r="H52" s="60">
        <v>2755113</v>
      </c>
      <c r="I52" s="60"/>
      <c r="J52" s="60">
        <v>2755113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2755113</v>
      </c>
      <c r="X52" s="60"/>
      <c r="Y52" s="60">
        <v>2755113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52352341</v>
      </c>
      <c r="F54" s="60">
        <v>52352341</v>
      </c>
      <c r="G54" s="60">
        <v>780478</v>
      </c>
      <c r="H54" s="60"/>
      <c r="I54" s="60">
        <v>2407130</v>
      </c>
      <c r="J54" s="60">
        <v>3187608</v>
      </c>
      <c r="K54" s="60">
        <v>1650076</v>
      </c>
      <c r="L54" s="60">
        <v>7186132</v>
      </c>
      <c r="M54" s="60">
        <v>1861543</v>
      </c>
      <c r="N54" s="60">
        <v>10697751</v>
      </c>
      <c r="O54" s="60"/>
      <c r="P54" s="60"/>
      <c r="Q54" s="60"/>
      <c r="R54" s="60"/>
      <c r="S54" s="60"/>
      <c r="T54" s="60"/>
      <c r="U54" s="60"/>
      <c r="V54" s="60"/>
      <c r="W54" s="60">
        <v>13885359</v>
      </c>
      <c r="X54" s="60">
        <v>26176171</v>
      </c>
      <c r="Y54" s="60">
        <v>-12290812</v>
      </c>
      <c r="Z54" s="140">
        <v>-46.95</v>
      </c>
      <c r="AA54" s="155">
        <v>52352341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41905481</v>
      </c>
      <c r="D57" s="294">
        <f t="shared" si="11"/>
        <v>0</v>
      </c>
      <c r="E57" s="295">
        <f t="shared" si="11"/>
        <v>52352341</v>
      </c>
      <c r="F57" s="295">
        <f t="shared" si="11"/>
        <v>52352341</v>
      </c>
      <c r="G57" s="295">
        <f t="shared" si="11"/>
        <v>780478</v>
      </c>
      <c r="H57" s="295">
        <f t="shared" si="11"/>
        <v>2755113</v>
      </c>
      <c r="I57" s="295">
        <f t="shared" si="11"/>
        <v>2407130</v>
      </c>
      <c r="J57" s="295">
        <f t="shared" si="11"/>
        <v>5942721</v>
      </c>
      <c r="K57" s="295">
        <f t="shared" si="11"/>
        <v>1650076</v>
      </c>
      <c r="L57" s="295">
        <f t="shared" si="11"/>
        <v>7186132</v>
      </c>
      <c r="M57" s="295">
        <f t="shared" si="11"/>
        <v>1861543</v>
      </c>
      <c r="N57" s="295">
        <f t="shared" si="11"/>
        <v>10697751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16640472</v>
      </c>
      <c r="X57" s="295">
        <f t="shared" si="11"/>
        <v>26176171</v>
      </c>
      <c r="Y57" s="295">
        <f t="shared" si="11"/>
        <v>-9535699</v>
      </c>
      <c r="Z57" s="296">
        <f>+IF(X57&lt;&gt;0,+(Y57/X57)*100,0)</f>
        <v>-36.42892996076469</v>
      </c>
      <c r="AA57" s="297">
        <f>SUM(AA52:AA56)</f>
        <v>52352341</v>
      </c>
    </row>
    <row r="58" spans="1:27" ht="13.5">
      <c r="A58" s="311" t="s">
        <v>210</v>
      </c>
      <c r="B58" s="136"/>
      <c r="C58" s="62"/>
      <c r="D58" s="156"/>
      <c r="E58" s="60">
        <v>750000</v>
      </c>
      <c r="F58" s="60">
        <v>750000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375000</v>
      </c>
      <c r="Y58" s="60">
        <v>-375000</v>
      </c>
      <c r="Z58" s="140">
        <v>-100</v>
      </c>
      <c r="AA58" s="155">
        <v>750000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5185675</v>
      </c>
      <c r="D61" s="156"/>
      <c r="E61" s="60">
        <v>5884659</v>
      </c>
      <c r="F61" s="60">
        <v>5884659</v>
      </c>
      <c r="G61" s="60">
        <v>353003</v>
      </c>
      <c r="H61" s="60">
        <v>598243</v>
      </c>
      <c r="I61" s="60">
        <v>1211194</v>
      </c>
      <c r="J61" s="60">
        <v>2162440</v>
      </c>
      <c r="K61" s="60">
        <v>923302</v>
      </c>
      <c r="L61" s="60">
        <v>379229</v>
      </c>
      <c r="M61" s="60">
        <v>535387</v>
      </c>
      <c r="N61" s="60">
        <v>1837918</v>
      </c>
      <c r="O61" s="60"/>
      <c r="P61" s="60"/>
      <c r="Q61" s="60"/>
      <c r="R61" s="60"/>
      <c r="S61" s="60"/>
      <c r="T61" s="60"/>
      <c r="U61" s="60"/>
      <c r="V61" s="60"/>
      <c r="W61" s="60">
        <v>4000358</v>
      </c>
      <c r="X61" s="60">
        <v>2942330</v>
      </c>
      <c r="Y61" s="60">
        <v>1058028</v>
      </c>
      <c r="Z61" s="140">
        <v>35.96</v>
      </c>
      <c r="AA61" s="155">
        <v>5884659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58987000</v>
      </c>
      <c r="F67" s="60"/>
      <c r="G67" s="60">
        <v>1133480</v>
      </c>
      <c r="H67" s="60">
        <v>3353356</v>
      </c>
      <c r="I67" s="60">
        <v>3618325</v>
      </c>
      <c r="J67" s="60">
        <v>8105161</v>
      </c>
      <c r="K67" s="60">
        <v>2573379</v>
      </c>
      <c r="L67" s="60">
        <v>7565358</v>
      </c>
      <c r="M67" s="60">
        <v>2396797</v>
      </c>
      <c r="N67" s="60">
        <v>12535534</v>
      </c>
      <c r="O67" s="60"/>
      <c r="P67" s="60"/>
      <c r="Q67" s="60"/>
      <c r="R67" s="60"/>
      <c r="S67" s="60"/>
      <c r="T67" s="60"/>
      <c r="U67" s="60"/>
      <c r="V67" s="60"/>
      <c r="W67" s="60">
        <v>20640695</v>
      </c>
      <c r="X67" s="60"/>
      <c r="Y67" s="60">
        <v>20640695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58987000</v>
      </c>
      <c r="F69" s="220">
        <f t="shared" si="12"/>
        <v>0</v>
      </c>
      <c r="G69" s="220">
        <f t="shared" si="12"/>
        <v>1133480</v>
      </c>
      <c r="H69" s="220">
        <f t="shared" si="12"/>
        <v>3353356</v>
      </c>
      <c r="I69" s="220">
        <f t="shared" si="12"/>
        <v>3618325</v>
      </c>
      <c r="J69" s="220">
        <f t="shared" si="12"/>
        <v>8105161</v>
      </c>
      <c r="K69" s="220">
        <f t="shared" si="12"/>
        <v>2573379</v>
      </c>
      <c r="L69" s="220">
        <f t="shared" si="12"/>
        <v>7565358</v>
      </c>
      <c r="M69" s="220">
        <f t="shared" si="12"/>
        <v>2396797</v>
      </c>
      <c r="N69" s="220">
        <f t="shared" si="12"/>
        <v>12535534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20640695</v>
      </c>
      <c r="X69" s="220">
        <f t="shared" si="12"/>
        <v>0</v>
      </c>
      <c r="Y69" s="220">
        <f t="shared" si="12"/>
        <v>20640695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316378874</v>
      </c>
      <c r="D5" s="344">
        <f t="shared" si="0"/>
        <v>0</v>
      </c>
      <c r="E5" s="343">
        <f t="shared" si="0"/>
        <v>336993000</v>
      </c>
      <c r="F5" s="345">
        <f t="shared" si="0"/>
        <v>336993000</v>
      </c>
      <c r="G5" s="345">
        <f t="shared" si="0"/>
        <v>35608100</v>
      </c>
      <c r="H5" s="343">
        <f t="shared" si="0"/>
        <v>22735655</v>
      </c>
      <c r="I5" s="343">
        <f t="shared" si="0"/>
        <v>11117253</v>
      </c>
      <c r="J5" s="345">
        <f t="shared" si="0"/>
        <v>69461008</v>
      </c>
      <c r="K5" s="345">
        <f t="shared" si="0"/>
        <v>6092673</v>
      </c>
      <c r="L5" s="343">
        <f t="shared" si="0"/>
        <v>22903750</v>
      </c>
      <c r="M5" s="343">
        <f t="shared" si="0"/>
        <v>22447444</v>
      </c>
      <c r="N5" s="345">
        <f t="shared" si="0"/>
        <v>51443867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120904875</v>
      </c>
      <c r="X5" s="343">
        <f t="shared" si="0"/>
        <v>168496500</v>
      </c>
      <c r="Y5" s="345">
        <f t="shared" si="0"/>
        <v>-47591625</v>
      </c>
      <c r="Z5" s="346">
        <f>+IF(X5&lt;&gt;0,+(Y5/X5)*100,0)</f>
        <v>-28.244874522616197</v>
      </c>
      <c r="AA5" s="347">
        <f>+AA6+AA8+AA11+AA13+AA15</f>
        <v>336993000</v>
      </c>
    </row>
    <row r="6" spans="1:27" ht="13.5">
      <c r="A6" s="348" t="s">
        <v>204</v>
      </c>
      <c r="B6" s="142"/>
      <c r="C6" s="60">
        <f>+C7</f>
        <v>311103501</v>
      </c>
      <c r="D6" s="327">
        <f aca="true" t="shared" si="1" ref="D6:AA6">+D7</f>
        <v>0</v>
      </c>
      <c r="E6" s="60">
        <f t="shared" si="1"/>
        <v>2167000</v>
      </c>
      <c r="F6" s="59">
        <f t="shared" si="1"/>
        <v>2167000</v>
      </c>
      <c r="G6" s="59">
        <f t="shared" si="1"/>
        <v>0</v>
      </c>
      <c r="H6" s="60">
        <f t="shared" si="1"/>
        <v>22735655</v>
      </c>
      <c r="I6" s="60">
        <f t="shared" si="1"/>
        <v>0</v>
      </c>
      <c r="J6" s="59">
        <f t="shared" si="1"/>
        <v>22735655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22735655</v>
      </c>
      <c r="X6" s="60">
        <f t="shared" si="1"/>
        <v>1083500</v>
      </c>
      <c r="Y6" s="59">
        <f t="shared" si="1"/>
        <v>21652155</v>
      </c>
      <c r="Z6" s="61">
        <f>+IF(X6&lt;&gt;0,+(Y6/X6)*100,0)</f>
        <v>1998.3530226119058</v>
      </c>
      <c r="AA6" s="62">
        <f t="shared" si="1"/>
        <v>2167000</v>
      </c>
    </row>
    <row r="7" spans="1:27" ht="13.5">
      <c r="A7" s="291" t="s">
        <v>228</v>
      </c>
      <c r="B7" s="142"/>
      <c r="C7" s="60">
        <v>311103501</v>
      </c>
      <c r="D7" s="327"/>
      <c r="E7" s="60">
        <v>2167000</v>
      </c>
      <c r="F7" s="59">
        <v>2167000</v>
      </c>
      <c r="G7" s="59"/>
      <c r="H7" s="60">
        <v>22735655</v>
      </c>
      <c r="I7" s="60"/>
      <c r="J7" s="59">
        <v>22735655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22735655</v>
      </c>
      <c r="X7" s="60">
        <v>1083500</v>
      </c>
      <c r="Y7" s="59">
        <v>21652155</v>
      </c>
      <c r="Z7" s="61">
        <v>1998.35</v>
      </c>
      <c r="AA7" s="62">
        <v>2167000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334826000</v>
      </c>
      <c r="F11" s="351">
        <f t="shared" si="3"/>
        <v>334826000</v>
      </c>
      <c r="G11" s="351">
        <f t="shared" si="3"/>
        <v>35608100</v>
      </c>
      <c r="H11" s="349">
        <f t="shared" si="3"/>
        <v>0</v>
      </c>
      <c r="I11" s="349">
        <f t="shared" si="3"/>
        <v>11117253</v>
      </c>
      <c r="J11" s="351">
        <f t="shared" si="3"/>
        <v>46725353</v>
      </c>
      <c r="K11" s="351">
        <f t="shared" si="3"/>
        <v>6092673</v>
      </c>
      <c r="L11" s="349">
        <f t="shared" si="3"/>
        <v>22903750</v>
      </c>
      <c r="M11" s="349">
        <f t="shared" si="3"/>
        <v>22447444</v>
      </c>
      <c r="N11" s="351">
        <f t="shared" si="3"/>
        <v>51443867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98169220</v>
      </c>
      <c r="X11" s="349">
        <f t="shared" si="3"/>
        <v>167413000</v>
      </c>
      <c r="Y11" s="351">
        <f t="shared" si="3"/>
        <v>-69243780</v>
      </c>
      <c r="Z11" s="352">
        <f>+IF(X11&lt;&gt;0,+(Y11/X11)*100,0)</f>
        <v>-41.36105320375359</v>
      </c>
      <c r="AA11" s="353">
        <f t="shared" si="3"/>
        <v>334826000</v>
      </c>
    </row>
    <row r="12" spans="1:27" ht="13.5">
      <c r="A12" s="291" t="s">
        <v>231</v>
      </c>
      <c r="B12" s="136"/>
      <c r="C12" s="60"/>
      <c r="D12" s="327"/>
      <c r="E12" s="60">
        <v>334826000</v>
      </c>
      <c r="F12" s="59">
        <v>334826000</v>
      </c>
      <c r="G12" s="59">
        <v>35608100</v>
      </c>
      <c r="H12" s="60"/>
      <c r="I12" s="60">
        <v>11117253</v>
      </c>
      <c r="J12" s="59">
        <v>46725353</v>
      </c>
      <c r="K12" s="59">
        <v>6092673</v>
      </c>
      <c r="L12" s="60">
        <v>22903750</v>
      </c>
      <c r="M12" s="60">
        <v>22447444</v>
      </c>
      <c r="N12" s="59">
        <v>51443867</v>
      </c>
      <c r="O12" s="59"/>
      <c r="P12" s="60"/>
      <c r="Q12" s="60"/>
      <c r="R12" s="59"/>
      <c r="S12" s="59"/>
      <c r="T12" s="60"/>
      <c r="U12" s="60"/>
      <c r="V12" s="59"/>
      <c r="W12" s="59">
        <v>98169220</v>
      </c>
      <c r="X12" s="60">
        <v>167413000</v>
      </c>
      <c r="Y12" s="59">
        <v>-69243780</v>
      </c>
      <c r="Z12" s="61">
        <v>-41.36</v>
      </c>
      <c r="AA12" s="62">
        <v>334826000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5275373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5275373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162974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>
        <v>162974</v>
      </c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7082987</v>
      </c>
      <c r="D40" s="331">
        <f t="shared" si="9"/>
        <v>0</v>
      </c>
      <c r="E40" s="330">
        <f t="shared" si="9"/>
        <v>16450000</v>
      </c>
      <c r="F40" s="332">
        <f t="shared" si="9"/>
        <v>16450000</v>
      </c>
      <c r="G40" s="332">
        <f t="shared" si="9"/>
        <v>0</v>
      </c>
      <c r="H40" s="330">
        <f t="shared" si="9"/>
        <v>276071</v>
      </c>
      <c r="I40" s="330">
        <f t="shared" si="9"/>
        <v>0</v>
      </c>
      <c r="J40" s="332">
        <f t="shared" si="9"/>
        <v>276071</v>
      </c>
      <c r="K40" s="332">
        <f t="shared" si="9"/>
        <v>1147171</v>
      </c>
      <c r="L40" s="330">
        <f t="shared" si="9"/>
        <v>140112</v>
      </c>
      <c r="M40" s="330">
        <f t="shared" si="9"/>
        <v>211815</v>
      </c>
      <c r="N40" s="332">
        <f t="shared" si="9"/>
        <v>1499098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1775169</v>
      </c>
      <c r="X40" s="330">
        <f t="shared" si="9"/>
        <v>8225000</v>
      </c>
      <c r="Y40" s="332">
        <f t="shared" si="9"/>
        <v>-6449831</v>
      </c>
      <c r="Z40" s="323">
        <f>+IF(X40&lt;&gt;0,+(Y40/X40)*100,0)</f>
        <v>-78.4173981762918</v>
      </c>
      <c r="AA40" s="337">
        <f>SUM(AA41:AA49)</f>
        <v>16450000</v>
      </c>
    </row>
    <row r="41" spans="1:27" ht="13.5">
      <c r="A41" s="348" t="s">
        <v>247</v>
      </c>
      <c r="B41" s="142"/>
      <c r="C41" s="349">
        <v>5743430</v>
      </c>
      <c r="D41" s="350"/>
      <c r="E41" s="349">
        <v>10300000</v>
      </c>
      <c r="F41" s="351">
        <v>10300000</v>
      </c>
      <c r="G41" s="351"/>
      <c r="H41" s="349"/>
      <c r="I41" s="349"/>
      <c r="J41" s="351"/>
      <c r="K41" s="351">
        <v>916692</v>
      </c>
      <c r="L41" s="349"/>
      <c r="M41" s="349"/>
      <c r="N41" s="351">
        <v>916692</v>
      </c>
      <c r="O41" s="351"/>
      <c r="P41" s="349"/>
      <c r="Q41" s="349"/>
      <c r="R41" s="351"/>
      <c r="S41" s="351"/>
      <c r="T41" s="349"/>
      <c r="U41" s="349"/>
      <c r="V41" s="351"/>
      <c r="W41" s="351">
        <v>916692</v>
      </c>
      <c r="X41" s="349">
        <v>5150000</v>
      </c>
      <c r="Y41" s="351">
        <v>-4233308</v>
      </c>
      <c r="Z41" s="352">
        <v>-82.2</v>
      </c>
      <c r="AA41" s="353">
        <v>10300000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>
        <v>49120</v>
      </c>
      <c r="L43" s="305"/>
      <c r="M43" s="305">
        <v>97535</v>
      </c>
      <c r="N43" s="357">
        <v>146655</v>
      </c>
      <c r="O43" s="357"/>
      <c r="P43" s="305"/>
      <c r="Q43" s="305"/>
      <c r="R43" s="357"/>
      <c r="S43" s="357"/>
      <c r="T43" s="305"/>
      <c r="U43" s="305"/>
      <c r="V43" s="357"/>
      <c r="W43" s="357">
        <v>146655</v>
      </c>
      <c r="X43" s="305"/>
      <c r="Y43" s="357">
        <v>146655</v>
      </c>
      <c r="Z43" s="358"/>
      <c r="AA43" s="303"/>
    </row>
    <row r="44" spans="1:27" ht="13.5">
      <c r="A44" s="348" t="s">
        <v>250</v>
      </c>
      <c r="B44" s="136"/>
      <c r="C44" s="60">
        <v>979207</v>
      </c>
      <c r="D44" s="355"/>
      <c r="E44" s="54">
        <v>2050000</v>
      </c>
      <c r="F44" s="53">
        <v>2050000</v>
      </c>
      <c r="G44" s="53"/>
      <c r="H44" s="54">
        <v>276071</v>
      </c>
      <c r="I44" s="54"/>
      <c r="J44" s="53">
        <v>276071</v>
      </c>
      <c r="K44" s="53">
        <v>181359</v>
      </c>
      <c r="L44" s="54">
        <v>140112</v>
      </c>
      <c r="M44" s="54">
        <v>114280</v>
      </c>
      <c r="N44" s="53">
        <v>435751</v>
      </c>
      <c r="O44" s="53"/>
      <c r="P44" s="54"/>
      <c r="Q44" s="54"/>
      <c r="R44" s="53"/>
      <c r="S44" s="53"/>
      <c r="T44" s="54"/>
      <c r="U44" s="54"/>
      <c r="V44" s="53"/>
      <c r="W44" s="53">
        <v>711822</v>
      </c>
      <c r="X44" s="54">
        <v>1025000</v>
      </c>
      <c r="Y44" s="53">
        <v>-313178</v>
      </c>
      <c r="Z44" s="94">
        <v>-30.55</v>
      </c>
      <c r="AA44" s="95">
        <v>2050000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600000</v>
      </c>
      <c r="F48" s="53">
        <v>600000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300000</v>
      </c>
      <c r="Y48" s="53">
        <v>-300000</v>
      </c>
      <c r="Z48" s="94">
        <v>-100</v>
      </c>
      <c r="AA48" s="95">
        <v>600000</v>
      </c>
    </row>
    <row r="49" spans="1:27" ht="13.5">
      <c r="A49" s="348" t="s">
        <v>93</v>
      </c>
      <c r="B49" s="136"/>
      <c r="C49" s="54">
        <v>360350</v>
      </c>
      <c r="D49" s="355"/>
      <c r="E49" s="54">
        <v>3500000</v>
      </c>
      <c r="F49" s="53">
        <v>3500000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1750000</v>
      </c>
      <c r="Y49" s="53">
        <v>-1750000</v>
      </c>
      <c r="Z49" s="94">
        <v>-100</v>
      </c>
      <c r="AA49" s="95">
        <v>3500000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49800</v>
      </c>
      <c r="D57" s="331">
        <f aca="true" t="shared" si="13" ref="D57:AA57">+D58</f>
        <v>0</v>
      </c>
      <c r="E57" s="330">
        <f t="shared" si="13"/>
        <v>1565000</v>
      </c>
      <c r="F57" s="332">
        <f t="shared" si="13"/>
        <v>1565000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782500</v>
      </c>
      <c r="Y57" s="332">
        <f t="shared" si="13"/>
        <v>-782500</v>
      </c>
      <c r="Z57" s="323">
        <f>+IF(X57&lt;&gt;0,+(Y57/X57)*100,0)</f>
        <v>-100</v>
      </c>
      <c r="AA57" s="337">
        <f t="shared" si="13"/>
        <v>1565000</v>
      </c>
    </row>
    <row r="58" spans="1:27" ht="13.5">
      <c r="A58" s="348" t="s">
        <v>216</v>
      </c>
      <c r="B58" s="136"/>
      <c r="C58" s="60">
        <v>49800</v>
      </c>
      <c r="D58" s="327"/>
      <c r="E58" s="60">
        <v>1565000</v>
      </c>
      <c r="F58" s="59">
        <v>1565000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782500</v>
      </c>
      <c r="Y58" s="59">
        <v>-782500</v>
      </c>
      <c r="Z58" s="61">
        <v>-100</v>
      </c>
      <c r="AA58" s="62">
        <v>1565000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323674635</v>
      </c>
      <c r="D60" s="333">
        <f t="shared" si="14"/>
        <v>0</v>
      </c>
      <c r="E60" s="219">
        <f t="shared" si="14"/>
        <v>355008000</v>
      </c>
      <c r="F60" s="264">
        <f t="shared" si="14"/>
        <v>355008000</v>
      </c>
      <c r="G60" s="264">
        <f t="shared" si="14"/>
        <v>35608100</v>
      </c>
      <c r="H60" s="219">
        <f t="shared" si="14"/>
        <v>23011726</v>
      </c>
      <c r="I60" s="219">
        <f t="shared" si="14"/>
        <v>11117253</v>
      </c>
      <c r="J60" s="264">
        <f t="shared" si="14"/>
        <v>69737079</v>
      </c>
      <c r="K60" s="264">
        <f t="shared" si="14"/>
        <v>7239844</v>
      </c>
      <c r="L60" s="219">
        <f t="shared" si="14"/>
        <v>23043862</v>
      </c>
      <c r="M60" s="219">
        <f t="shared" si="14"/>
        <v>22659259</v>
      </c>
      <c r="N60" s="264">
        <f t="shared" si="14"/>
        <v>52942965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122680044</v>
      </c>
      <c r="X60" s="219">
        <f t="shared" si="14"/>
        <v>177504000</v>
      </c>
      <c r="Y60" s="264">
        <f t="shared" si="14"/>
        <v>-54823956</v>
      </c>
      <c r="Z60" s="324">
        <f>+IF(X60&lt;&gt;0,+(Y60/X60)*100,0)</f>
        <v>-30.886039751216877</v>
      </c>
      <c r="AA60" s="232">
        <f>+AA57+AA54+AA51+AA40+AA37+AA34+AA22+AA5</f>
        <v>355008000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2015-02-02T11:37:16Z</dcterms:created>
  <dcterms:modified xsi:type="dcterms:W3CDTF">2015-02-02T11:38:43Z</dcterms:modified>
  <cp:category/>
  <cp:version/>
  <cp:contentType/>
  <cp:contentStatus/>
</cp:coreProperties>
</file>