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<sst xmlns="http://schemas.openxmlformats.org/spreadsheetml/2006/main" count="855" uniqueCount="302">
  <si>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uThungulu(DC28)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</si>
  <si>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</si>
  <si>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</si>
  <si>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</si>
  <si>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</si>
  <si>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</si>
  <si>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</si>
  <si>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</si>
  <si>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</si>
  <si>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</si>
  <si>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</si>
  <si>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</si>
  <si>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</si>
  <si>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</si>
  <si>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</si>
  <si>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</si>
  <si>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</si>
  <si>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</si>
  <si>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</si>
  <si>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</si>
  <si>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</si>
  <si>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</si>
  <si>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</si>
  <si>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</si>
  <si>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</si>
  <si>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</si>
  <si>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</si>
  <si>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</si>
  <si>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</si>
  <si>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</si>
  <si>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</si>
  <si>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</si>
  <si>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</si>
  <si>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</si>
  <si>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</si>
  <si>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</si>
  <si>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</si>
  <si>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</si>
  <si>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</si>
  <si>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</si>
  <si>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</si>
  <si>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</si>
  <si>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</si>
  <si>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</si>
  <si>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</si>
  <si>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</si>
  <si>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</si>
  <si>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</si>
  <si>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</si>
  <si>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</si>
  <si>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</si>
  <si>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</si>
  <si>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</si>
  <si>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</si>
  <si>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</si>
  <si>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</si>
  <si>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</si>
  <si>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</si>
  <si>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</si>
  <si>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</si>
  <si>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</si>
  <si>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</si>
  <si>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</si>
  <si>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</si>
  <si>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</si>
  <si>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</si>
  <si>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</si>
  <si>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</si>
  <si>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</si>
  <si>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</si>
  <si>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uThungulu(DC28)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</si>
  <si>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</si>
  <si>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</si>
  <si>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</si>
  <si>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</si>
  <si>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</si>
  <si>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</si>
  <si>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</si>
  <si>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</si>
  <si>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</si>
  <si>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</si>
  <si>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</si>
  <si>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</si>
  <si>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</si>
  <si>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</si>
  <si>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</si>
  <si>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</si>
  <si>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</si>
  <si>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</si>
  <si>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</si>
  <si>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</si>
  <si>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</si>
  <si>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</si>
  <si>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</si>
  <si>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</si>
  <si>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</si>
  <si>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</si>
  <si>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</si>
  <si>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</si>
  <si>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</si>
  <si>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uThungulu(DC28)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</si>
  <si>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</si>
  <si>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</si>
  <si>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</si>
  <si>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</si>
  <si>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</si>
  <si>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</si>
  <si>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</si>
  <si>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</si>
  <si>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</si>
  <si>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</si>
  <si>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</si>
  <si>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</si>
  <si>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</si>
  <si>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</si>
  <si>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</si>
  <si>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</si>
  <si>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</si>
  <si>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</si>
  <si>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</si>
  <si>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</si>
  <si>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</si>
  <si>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</si>
  <si>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</si>
  <si>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</si>
  <si>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</si>
  <si>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</si>
  <si>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</si>
  <si>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</si>
  <si>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uThungulu(DC28)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</si>
  <si>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</si>
  <si>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</si>
  <si>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</si>
  <si>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</si>
  <si>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</si>
  <si>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</si>
  <si>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</si>
  <si>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</si>
  <si>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</si>
  <si>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</si>
  <si>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uThungulu(DC28)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</si>
  <si>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</si>
  <si>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</si>
  <si>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</si>
  <si>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</si>
  <si>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</si>
  <si>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</si>
  <si>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</si>
  <si>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</si>
  <si>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</si>
  <si>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</si>
  <si>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</si>
  <si>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</si>
  <si>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</si>
  <si>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</si>
  <si>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</si>
  <si>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</si>
  <si>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</si>
  <si>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</si>
  <si>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</si>
  <si>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</si>
  <si>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</si>
  <si>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</si>
  <si>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</si>
  <si>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</si>
  <si>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</si>
  <si>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</si>
  <si>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</si>
  <si>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</si>
  <si>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</si>
  <si>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</si>
  <si>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</si>
  <si>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</si>
  <si>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</si>
  <si>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uThungulu(DC28)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</si>
  <si>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</si>
  <si>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</si>
  <si>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</si>
  <si>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</si>
  <si>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</si>
  <si>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</si>
  <si>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</si>
  <si>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</si>
  <si>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</si>
  <si>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</si>
  <si>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</si>
  <si>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</si>
  <si>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</si>
  <si>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</si>
  <si>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</si>
  <si>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</si>
  <si>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</si>
  <si>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</si>
  <si>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</si>
  <si>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</si>
  <si>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</si>
  <si>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</si>
  <si>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</si>
  <si>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</si>
  <si>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</si>
  <si>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</si>
  <si>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uThungulu(DC28)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</si>
  <si>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</si>
  <si>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</si>
  <si>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</si>
  <si>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</si>
  <si>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</si>
  <si>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</si>
  <si>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</si>
  <si>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</si>
  <si>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</si>
  <si>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</si>
  <si>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</si>
  <si>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</si>
  <si>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</si>
  <si>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</si>
  <si>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</si>
  <si>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</si>
  <si>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</si>
  <si>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</si>
  <si>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</si>
  <si>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</si>
  <si>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</si>
  <si>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</si>
  <si>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</si>
  <si>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</si>
  <si>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uThungulu(DC28)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</si>
  <si>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</si>
  <si>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</si>
  <si>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</si>
  <si>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</si>
  <si>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</si>
  <si>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</si>
  <si>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</si>
  <si>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</si>
  <si>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</si>
  <si>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</si>
  <si>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</si>
  <si>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</si>
  <si>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</si>
  <si>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</si>
  <si>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</si>
  <si>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</si>
  <si>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</si>
  <si>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</si>
  <si>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</si>
  <si>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</si>
  <si>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</si>
  <si>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</si>
  <si>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</si>
  <si>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</si>
  <si>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</si>
  <si>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</si>
  <si>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</si>
  <si>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</si>
  <si>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</si>
  <si>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</si>
  <si>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</si>
  <si>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</si>
  <si>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</si>
  <si>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</si>
  <si>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</si>
  <si>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uThungulu(DC28)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</si>
  <si>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</si>
  <si>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</si>
  <si>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Kwazulu-Natal: uThungulu(DC28)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</si>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</sst>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53801025</v>
      </c>
      <c r="C6" s="19">
        <v>0</v>
      </c>
      <c r="D6" s="59">
        <v>56956850</v>
      </c>
      <c r="E6" s="60">
        <v>56956850</v>
      </c>
      <c r="F6" s="60">
        <v>5018619</v>
      </c>
      <c r="G6" s="60">
        <v>5027671</v>
      </c>
      <c r="H6" s="60">
        <v>4786208</v>
      </c>
      <c r="I6" s="60">
        <v>14832498</v>
      </c>
      <c r="J6" s="60">
        <v>5051412</v>
      </c>
      <c r="K6" s="60">
        <v>4051597</v>
      </c>
      <c r="L6" s="60">
        <v>4689293</v>
      </c>
      <c r="M6" s="60">
        <v>13792302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28624800</v>
      </c>
      <c r="W6" s="60">
        <v>28479000</v>
      </c>
      <c r="X6" s="60">
        <v>145800</v>
      </c>
      <c r="Y6" s="61">
        <v>0.51</v>
      </c>
      <c r="Z6" s="62">
        <v>56956850</v>
      </c>
    </row>
    <row r="7" spans="1:26" ht="13.5">
      <c r="A7" s="58" t="s">
        <v>33</v>
      </c>
      <c r="B7" s="19">
        <v>32865706</v>
      </c>
      <c r="C7" s="19">
        <v>0</v>
      </c>
      <c r="D7" s="59">
        <v>25112812</v>
      </c>
      <c r="E7" s="60">
        <v>25112812</v>
      </c>
      <c r="F7" s="60">
        <v>3037299</v>
      </c>
      <c r="G7" s="60">
        <v>2437463</v>
      </c>
      <c r="H7" s="60">
        <v>2792489</v>
      </c>
      <c r="I7" s="60">
        <v>8267251</v>
      </c>
      <c r="J7" s="60">
        <v>4465531</v>
      </c>
      <c r="K7" s="60">
        <v>2786347</v>
      </c>
      <c r="L7" s="60">
        <v>3121569</v>
      </c>
      <c r="M7" s="60">
        <v>10373447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18640698</v>
      </c>
      <c r="W7" s="60">
        <v>12566502</v>
      </c>
      <c r="X7" s="60">
        <v>6074196</v>
      </c>
      <c r="Y7" s="61">
        <v>48.34</v>
      </c>
      <c r="Z7" s="62">
        <v>25112812</v>
      </c>
    </row>
    <row r="8" spans="1:26" ht="13.5">
      <c r="A8" s="58" t="s">
        <v>34</v>
      </c>
      <c r="B8" s="19">
        <v>424058814</v>
      </c>
      <c r="C8" s="19">
        <v>0</v>
      </c>
      <c r="D8" s="59">
        <v>457074554</v>
      </c>
      <c r="E8" s="60">
        <v>457074554</v>
      </c>
      <c r="F8" s="60">
        <v>152509000</v>
      </c>
      <c r="G8" s="60">
        <v>11134330</v>
      </c>
      <c r="H8" s="60">
        <v>1316737</v>
      </c>
      <c r="I8" s="60">
        <v>164960067</v>
      </c>
      <c r="J8" s="60">
        <v>-2063623</v>
      </c>
      <c r="K8" s="60">
        <v>130487640</v>
      </c>
      <c r="L8" s="60">
        <v>8887043</v>
      </c>
      <c r="M8" s="60">
        <v>137311060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302271127</v>
      </c>
      <c r="W8" s="60">
        <v>292225666</v>
      </c>
      <c r="X8" s="60">
        <v>10045461</v>
      </c>
      <c r="Y8" s="61">
        <v>3.44</v>
      </c>
      <c r="Z8" s="62">
        <v>457074554</v>
      </c>
    </row>
    <row r="9" spans="1:26" ht="13.5">
      <c r="A9" s="58" t="s">
        <v>35</v>
      </c>
      <c r="B9" s="19">
        <v>15360246</v>
      </c>
      <c r="C9" s="19">
        <v>0</v>
      </c>
      <c r="D9" s="59">
        <v>42720750</v>
      </c>
      <c r="E9" s="60">
        <v>146660441</v>
      </c>
      <c r="F9" s="60">
        <v>77139</v>
      </c>
      <c r="G9" s="60">
        <v>1662873</v>
      </c>
      <c r="H9" s="60">
        <v>2720219</v>
      </c>
      <c r="I9" s="60">
        <v>4460231</v>
      </c>
      <c r="J9" s="60">
        <v>4296138</v>
      </c>
      <c r="K9" s="60">
        <v>1328615</v>
      </c>
      <c r="L9" s="60">
        <v>1037389</v>
      </c>
      <c r="M9" s="60">
        <v>6662142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11122373</v>
      </c>
      <c r="W9" s="60">
        <v>21360504</v>
      </c>
      <c r="X9" s="60">
        <v>-10238131</v>
      </c>
      <c r="Y9" s="61">
        <v>-47.93</v>
      </c>
      <c r="Z9" s="62">
        <v>146660441</v>
      </c>
    </row>
    <row r="10" spans="1:26" ht="25.5">
      <c r="A10" s="63" t="s">
        <v>277</v>
      </c>
      <c r="B10" s="64">
        <f>SUM(B5:B9)</f>
        <v>526085791</v>
      </c>
      <c r="C10" s="64">
        <f>SUM(C5:C9)</f>
        <v>0</v>
      </c>
      <c r="D10" s="65">
        <f aca="true" t="shared" si="0" ref="D10:Z10">SUM(D5:D9)</f>
        <v>581864966</v>
      </c>
      <c r="E10" s="66">
        <f t="shared" si="0"/>
        <v>685804657</v>
      </c>
      <c r="F10" s="66">
        <f t="shared" si="0"/>
        <v>160642057</v>
      </c>
      <c r="G10" s="66">
        <f t="shared" si="0"/>
        <v>20262337</v>
      </c>
      <c r="H10" s="66">
        <f t="shared" si="0"/>
        <v>11615653</v>
      </c>
      <c r="I10" s="66">
        <f t="shared" si="0"/>
        <v>192520047</v>
      </c>
      <c r="J10" s="66">
        <f t="shared" si="0"/>
        <v>11749458</v>
      </c>
      <c r="K10" s="66">
        <f t="shared" si="0"/>
        <v>138654199</v>
      </c>
      <c r="L10" s="66">
        <f t="shared" si="0"/>
        <v>17735294</v>
      </c>
      <c r="M10" s="66">
        <f t="shared" si="0"/>
        <v>168138951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360658998</v>
      </c>
      <c r="W10" s="66">
        <f t="shared" si="0"/>
        <v>354631672</v>
      </c>
      <c r="X10" s="66">
        <f t="shared" si="0"/>
        <v>6027326</v>
      </c>
      <c r="Y10" s="67">
        <f>+IF(W10&lt;&gt;0,(X10/W10)*100,0)</f>
        <v>1.6996017208525018</v>
      </c>
      <c r="Z10" s="68">
        <f t="shared" si="0"/>
        <v>685804657</v>
      </c>
    </row>
    <row r="11" spans="1:26" ht="13.5">
      <c r="A11" s="58" t="s">
        <v>37</v>
      </c>
      <c r="B11" s="19">
        <v>110823713</v>
      </c>
      <c r="C11" s="19">
        <v>0</v>
      </c>
      <c r="D11" s="59">
        <v>157400448</v>
      </c>
      <c r="E11" s="60">
        <v>157400448</v>
      </c>
      <c r="F11" s="60">
        <v>9098781</v>
      </c>
      <c r="G11" s="60">
        <v>10218249</v>
      </c>
      <c r="H11" s="60">
        <v>9516201</v>
      </c>
      <c r="I11" s="60">
        <v>28833231</v>
      </c>
      <c r="J11" s="60">
        <v>10206929</v>
      </c>
      <c r="K11" s="60">
        <v>15550808</v>
      </c>
      <c r="L11" s="60">
        <v>10733505</v>
      </c>
      <c r="M11" s="60">
        <v>36491242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65324473</v>
      </c>
      <c r="W11" s="60">
        <v>78700002</v>
      </c>
      <c r="X11" s="60">
        <v>-13375529</v>
      </c>
      <c r="Y11" s="61">
        <v>-17</v>
      </c>
      <c r="Z11" s="62">
        <v>157400448</v>
      </c>
    </row>
    <row r="12" spans="1:26" ht="13.5">
      <c r="A12" s="58" t="s">
        <v>38</v>
      </c>
      <c r="B12" s="19">
        <v>8813794</v>
      </c>
      <c r="C12" s="19">
        <v>0</v>
      </c>
      <c r="D12" s="59">
        <v>10584105</v>
      </c>
      <c r="E12" s="60">
        <v>10584105</v>
      </c>
      <c r="F12" s="60">
        <v>799220</v>
      </c>
      <c r="G12" s="60">
        <v>767533</v>
      </c>
      <c r="H12" s="60">
        <v>686858</v>
      </c>
      <c r="I12" s="60">
        <v>2253611</v>
      </c>
      <c r="J12" s="60">
        <v>716048</v>
      </c>
      <c r="K12" s="60">
        <v>732722</v>
      </c>
      <c r="L12" s="60">
        <v>747965</v>
      </c>
      <c r="M12" s="60">
        <v>2196735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4450346</v>
      </c>
      <c r="W12" s="60">
        <v>5292000</v>
      </c>
      <c r="X12" s="60">
        <v>-841654</v>
      </c>
      <c r="Y12" s="61">
        <v>-15.9</v>
      </c>
      <c r="Z12" s="62">
        <v>10584105</v>
      </c>
    </row>
    <row r="13" spans="1:26" ht="13.5">
      <c r="A13" s="58" t="s">
        <v>278</v>
      </c>
      <c r="B13" s="19">
        <v>48971343</v>
      </c>
      <c r="C13" s="19">
        <v>0</v>
      </c>
      <c r="D13" s="59">
        <v>48872180</v>
      </c>
      <c r="E13" s="60">
        <v>48872180</v>
      </c>
      <c r="F13" s="60">
        <v>4072682</v>
      </c>
      <c r="G13" s="60">
        <v>4072682</v>
      </c>
      <c r="H13" s="60">
        <v>3845805</v>
      </c>
      <c r="I13" s="60">
        <v>11991169</v>
      </c>
      <c r="J13" s="60">
        <v>3975892</v>
      </c>
      <c r="K13" s="60">
        <v>3982600</v>
      </c>
      <c r="L13" s="60">
        <v>4042221</v>
      </c>
      <c r="M13" s="60">
        <v>12000713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23991882</v>
      </c>
      <c r="W13" s="60">
        <v>24436002</v>
      </c>
      <c r="X13" s="60">
        <v>-444120</v>
      </c>
      <c r="Y13" s="61">
        <v>-1.82</v>
      </c>
      <c r="Z13" s="62">
        <v>48872180</v>
      </c>
    </row>
    <row r="14" spans="1:26" ht="13.5">
      <c r="A14" s="58" t="s">
        <v>40</v>
      </c>
      <c r="B14" s="19">
        <v>7988243</v>
      </c>
      <c r="C14" s="19">
        <v>0</v>
      </c>
      <c r="D14" s="59">
        <v>7988223</v>
      </c>
      <c r="E14" s="60">
        <v>11250481</v>
      </c>
      <c r="F14" s="60">
        <v>937540</v>
      </c>
      <c r="G14" s="60">
        <v>937540</v>
      </c>
      <c r="H14" s="60">
        <v>937540</v>
      </c>
      <c r="I14" s="60">
        <v>2812620</v>
      </c>
      <c r="J14" s="60">
        <v>937540</v>
      </c>
      <c r="K14" s="60">
        <v>937540</v>
      </c>
      <c r="L14" s="60">
        <v>937539</v>
      </c>
      <c r="M14" s="60">
        <v>2812619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5625239</v>
      </c>
      <c r="W14" s="60">
        <v>3994000</v>
      </c>
      <c r="X14" s="60">
        <v>1631239</v>
      </c>
      <c r="Y14" s="61">
        <v>40.84</v>
      </c>
      <c r="Z14" s="62">
        <v>11250481</v>
      </c>
    </row>
    <row r="15" spans="1:26" ht="13.5">
      <c r="A15" s="58" t="s">
        <v>41</v>
      </c>
      <c r="B15" s="19">
        <v>32470502</v>
      </c>
      <c r="C15" s="19">
        <v>0</v>
      </c>
      <c r="D15" s="59">
        <v>26828433</v>
      </c>
      <c r="E15" s="60">
        <v>26828433</v>
      </c>
      <c r="F15" s="60">
        <v>720091</v>
      </c>
      <c r="G15" s="60">
        <v>2524131</v>
      </c>
      <c r="H15" s="60">
        <v>3681677</v>
      </c>
      <c r="I15" s="60">
        <v>6925899</v>
      </c>
      <c r="J15" s="60">
        <v>3777510</v>
      </c>
      <c r="K15" s="60">
        <v>2298190</v>
      </c>
      <c r="L15" s="60">
        <v>3101308</v>
      </c>
      <c r="M15" s="60">
        <v>9177008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16102907</v>
      </c>
      <c r="W15" s="60">
        <v>13414500</v>
      </c>
      <c r="X15" s="60">
        <v>2688407</v>
      </c>
      <c r="Y15" s="61">
        <v>20.04</v>
      </c>
      <c r="Z15" s="62">
        <v>26828433</v>
      </c>
    </row>
    <row r="16" spans="1:26" ht="13.5">
      <c r="A16" s="69" t="s">
        <v>42</v>
      </c>
      <c r="B16" s="19">
        <v>12233119</v>
      </c>
      <c r="C16" s="19">
        <v>0</v>
      </c>
      <c r="D16" s="59">
        <v>13276808</v>
      </c>
      <c r="E16" s="60">
        <v>12886808</v>
      </c>
      <c r="F16" s="60">
        <v>0</v>
      </c>
      <c r="G16" s="60">
        <v>0</v>
      </c>
      <c r="H16" s="60">
        <v>0</v>
      </c>
      <c r="I16" s="60">
        <v>0</v>
      </c>
      <c r="J16" s="60">
        <v>2854579</v>
      </c>
      <c r="K16" s="60">
        <v>0</v>
      </c>
      <c r="L16" s="60">
        <v>0</v>
      </c>
      <c r="M16" s="60">
        <v>2854579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2854579</v>
      </c>
      <c r="W16" s="60">
        <v>6638502</v>
      </c>
      <c r="X16" s="60">
        <v>-3783923</v>
      </c>
      <c r="Y16" s="61">
        <v>-57</v>
      </c>
      <c r="Z16" s="62">
        <v>12886808</v>
      </c>
    </row>
    <row r="17" spans="1:26" ht="13.5">
      <c r="A17" s="58" t="s">
        <v>43</v>
      </c>
      <c r="B17" s="19">
        <v>296055113</v>
      </c>
      <c r="C17" s="19">
        <v>0</v>
      </c>
      <c r="D17" s="59">
        <v>321345757</v>
      </c>
      <c r="E17" s="60">
        <v>328241440</v>
      </c>
      <c r="F17" s="60">
        <v>21537208</v>
      </c>
      <c r="G17" s="60">
        <v>30493663</v>
      </c>
      <c r="H17" s="60">
        <v>38532855</v>
      </c>
      <c r="I17" s="60">
        <v>90563726</v>
      </c>
      <c r="J17" s="60">
        <v>28586570</v>
      </c>
      <c r="K17" s="60">
        <v>6178653</v>
      </c>
      <c r="L17" s="60">
        <v>30874640</v>
      </c>
      <c r="M17" s="60">
        <v>65639863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156203589</v>
      </c>
      <c r="W17" s="60">
        <v>160672002</v>
      </c>
      <c r="X17" s="60">
        <v>-4468413</v>
      </c>
      <c r="Y17" s="61">
        <v>-2.78</v>
      </c>
      <c r="Z17" s="62">
        <v>328241440</v>
      </c>
    </row>
    <row r="18" spans="1:26" ht="13.5">
      <c r="A18" s="70" t="s">
        <v>44</v>
      </c>
      <c r="B18" s="71">
        <f>SUM(B11:B17)</f>
        <v>517355827</v>
      </c>
      <c r="C18" s="71">
        <f>SUM(C11:C17)</f>
        <v>0</v>
      </c>
      <c r="D18" s="72">
        <f aca="true" t="shared" si="1" ref="D18:Z18">SUM(D11:D17)</f>
        <v>586295954</v>
      </c>
      <c r="E18" s="73">
        <f t="shared" si="1"/>
        <v>596063895</v>
      </c>
      <c r="F18" s="73">
        <f t="shared" si="1"/>
        <v>37165522</v>
      </c>
      <c r="G18" s="73">
        <f t="shared" si="1"/>
        <v>49013798</v>
      </c>
      <c r="H18" s="73">
        <f t="shared" si="1"/>
        <v>57200936</v>
      </c>
      <c r="I18" s="73">
        <f t="shared" si="1"/>
        <v>143380256</v>
      </c>
      <c r="J18" s="73">
        <f t="shared" si="1"/>
        <v>51055068</v>
      </c>
      <c r="K18" s="73">
        <f t="shared" si="1"/>
        <v>29680513</v>
      </c>
      <c r="L18" s="73">
        <f t="shared" si="1"/>
        <v>50437178</v>
      </c>
      <c r="M18" s="73">
        <f t="shared" si="1"/>
        <v>131172759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274553015</v>
      </c>
      <c r="W18" s="73">
        <f t="shared" si="1"/>
        <v>293147008</v>
      </c>
      <c r="X18" s="73">
        <f t="shared" si="1"/>
        <v>-18593993</v>
      </c>
      <c r="Y18" s="67">
        <f>+IF(W18&lt;&gt;0,(X18/W18)*100,0)</f>
        <v>-6.34289025388927</v>
      </c>
      <c r="Z18" s="74">
        <f t="shared" si="1"/>
        <v>596063895</v>
      </c>
    </row>
    <row r="19" spans="1:26" ht="13.5">
      <c r="A19" s="70" t="s">
        <v>45</v>
      </c>
      <c r="B19" s="75">
        <f>+B10-B18</f>
        <v>8729964</v>
      </c>
      <c r="C19" s="75">
        <f>+C10-C18</f>
        <v>0</v>
      </c>
      <c r="D19" s="76">
        <f aca="true" t="shared" si="2" ref="D19:Z19">+D10-D18</f>
        <v>-4430988</v>
      </c>
      <c r="E19" s="77">
        <f t="shared" si="2"/>
        <v>89740762</v>
      </c>
      <c r="F19" s="77">
        <f t="shared" si="2"/>
        <v>123476535</v>
      </c>
      <c r="G19" s="77">
        <f t="shared" si="2"/>
        <v>-28751461</v>
      </c>
      <c r="H19" s="77">
        <f t="shared" si="2"/>
        <v>-45585283</v>
      </c>
      <c r="I19" s="77">
        <f t="shared" si="2"/>
        <v>49139791</v>
      </c>
      <c r="J19" s="77">
        <f t="shared" si="2"/>
        <v>-39305610</v>
      </c>
      <c r="K19" s="77">
        <f t="shared" si="2"/>
        <v>108973686</v>
      </c>
      <c r="L19" s="77">
        <f t="shared" si="2"/>
        <v>-32701884</v>
      </c>
      <c r="M19" s="77">
        <f t="shared" si="2"/>
        <v>36966192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86105983</v>
      </c>
      <c r="W19" s="77">
        <f>IF(E10=E18,0,W10-W18)</f>
        <v>61484664</v>
      </c>
      <c r="X19" s="77">
        <f t="shared" si="2"/>
        <v>24621319</v>
      </c>
      <c r="Y19" s="78">
        <f>+IF(W19&lt;&gt;0,(X19/W19)*100,0)</f>
        <v>40.0446508091839</v>
      </c>
      <c r="Z19" s="79">
        <f t="shared" si="2"/>
        <v>89740762</v>
      </c>
    </row>
    <row r="20" spans="1:26" ht="13.5">
      <c r="A20" s="58" t="s">
        <v>46</v>
      </c>
      <c r="B20" s="19">
        <v>209558920</v>
      </c>
      <c r="C20" s="19">
        <v>0</v>
      </c>
      <c r="D20" s="59">
        <v>342255446</v>
      </c>
      <c r="E20" s="60">
        <v>342255446</v>
      </c>
      <c r="F20" s="60">
        <v>1239409</v>
      </c>
      <c r="G20" s="60">
        <v>11799955</v>
      </c>
      <c r="H20" s="60">
        <v>4983766</v>
      </c>
      <c r="I20" s="60">
        <v>18023130</v>
      </c>
      <c r="J20" s="60">
        <v>15254589</v>
      </c>
      <c r="K20" s="60">
        <v>30153552</v>
      </c>
      <c r="L20" s="60">
        <v>6468026</v>
      </c>
      <c r="M20" s="60">
        <v>51876167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69899297</v>
      </c>
      <c r="W20" s="60">
        <v>171127500</v>
      </c>
      <c r="X20" s="60">
        <v>-101228203</v>
      </c>
      <c r="Y20" s="61">
        <v>-59.15</v>
      </c>
      <c r="Z20" s="62">
        <v>342255446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218288884</v>
      </c>
      <c r="C22" s="86">
        <f>SUM(C19:C21)</f>
        <v>0</v>
      </c>
      <c r="D22" s="87">
        <f aca="true" t="shared" si="3" ref="D22:Z22">SUM(D19:D21)</f>
        <v>337824458</v>
      </c>
      <c r="E22" s="88">
        <f t="shared" si="3"/>
        <v>431996208</v>
      </c>
      <c r="F22" s="88">
        <f t="shared" si="3"/>
        <v>124715944</v>
      </c>
      <c r="G22" s="88">
        <f t="shared" si="3"/>
        <v>-16951506</v>
      </c>
      <c r="H22" s="88">
        <f t="shared" si="3"/>
        <v>-40601517</v>
      </c>
      <c r="I22" s="88">
        <f t="shared" si="3"/>
        <v>67162921</v>
      </c>
      <c r="J22" s="88">
        <f t="shared" si="3"/>
        <v>-24051021</v>
      </c>
      <c r="K22" s="88">
        <f t="shared" si="3"/>
        <v>139127238</v>
      </c>
      <c r="L22" s="88">
        <f t="shared" si="3"/>
        <v>-26233858</v>
      </c>
      <c r="M22" s="88">
        <f t="shared" si="3"/>
        <v>88842359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156005280</v>
      </c>
      <c r="W22" s="88">
        <f t="shared" si="3"/>
        <v>232612164</v>
      </c>
      <c r="X22" s="88">
        <f t="shared" si="3"/>
        <v>-76606884</v>
      </c>
      <c r="Y22" s="89">
        <f>+IF(W22&lt;&gt;0,(X22/W22)*100,0)</f>
        <v>-32.93330954094043</v>
      </c>
      <c r="Z22" s="90">
        <f t="shared" si="3"/>
        <v>431996208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218288884</v>
      </c>
      <c r="C24" s="75">
        <f>SUM(C22:C23)</f>
        <v>0</v>
      </c>
      <c r="D24" s="76">
        <f aca="true" t="shared" si="4" ref="D24:Z24">SUM(D22:D23)</f>
        <v>337824458</v>
      </c>
      <c r="E24" s="77">
        <f t="shared" si="4"/>
        <v>431996208</v>
      </c>
      <c r="F24" s="77">
        <f t="shared" si="4"/>
        <v>124715944</v>
      </c>
      <c r="G24" s="77">
        <f t="shared" si="4"/>
        <v>-16951506</v>
      </c>
      <c r="H24" s="77">
        <f t="shared" si="4"/>
        <v>-40601517</v>
      </c>
      <c r="I24" s="77">
        <f t="shared" si="4"/>
        <v>67162921</v>
      </c>
      <c r="J24" s="77">
        <f t="shared" si="4"/>
        <v>-24051021</v>
      </c>
      <c r="K24" s="77">
        <f t="shared" si="4"/>
        <v>139127238</v>
      </c>
      <c r="L24" s="77">
        <f t="shared" si="4"/>
        <v>-26233858</v>
      </c>
      <c r="M24" s="77">
        <f t="shared" si="4"/>
        <v>88842359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156005280</v>
      </c>
      <c r="W24" s="77">
        <f t="shared" si="4"/>
        <v>232612164</v>
      </c>
      <c r="X24" s="77">
        <f t="shared" si="4"/>
        <v>-76606884</v>
      </c>
      <c r="Y24" s="78">
        <f>+IF(W24&lt;&gt;0,(X24/W24)*100,0)</f>
        <v>-32.93330954094043</v>
      </c>
      <c r="Z24" s="79">
        <f t="shared" si="4"/>
        <v>431996208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1343565759</v>
      </c>
      <c r="C27" s="22">
        <v>0</v>
      </c>
      <c r="D27" s="99">
        <v>368696446</v>
      </c>
      <c r="E27" s="100">
        <v>462867556</v>
      </c>
      <c r="F27" s="100">
        <v>135610</v>
      </c>
      <c r="G27" s="100">
        <v>8747727</v>
      </c>
      <c r="H27" s="100">
        <v>10919383</v>
      </c>
      <c r="I27" s="100">
        <v>19802720</v>
      </c>
      <c r="J27" s="100">
        <v>15466067</v>
      </c>
      <c r="K27" s="100">
        <v>13516597</v>
      </c>
      <c r="L27" s="100">
        <v>8167119</v>
      </c>
      <c r="M27" s="100">
        <v>37149783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56952503</v>
      </c>
      <c r="W27" s="100">
        <v>231433778</v>
      </c>
      <c r="X27" s="100">
        <v>-174481275</v>
      </c>
      <c r="Y27" s="101">
        <v>-75.39</v>
      </c>
      <c r="Z27" s="102">
        <v>462867556</v>
      </c>
    </row>
    <row r="28" spans="1:26" ht="13.5">
      <c r="A28" s="103" t="s">
        <v>46</v>
      </c>
      <c r="B28" s="19">
        <v>969716754</v>
      </c>
      <c r="C28" s="19">
        <v>0</v>
      </c>
      <c r="D28" s="59">
        <v>343086446</v>
      </c>
      <c r="E28" s="60">
        <v>361946118</v>
      </c>
      <c r="F28" s="60">
        <v>13830</v>
      </c>
      <c r="G28" s="60">
        <v>6760060</v>
      </c>
      <c r="H28" s="60">
        <v>7192341</v>
      </c>
      <c r="I28" s="60">
        <v>13966231</v>
      </c>
      <c r="J28" s="60">
        <v>11031406</v>
      </c>
      <c r="K28" s="60">
        <v>10538424</v>
      </c>
      <c r="L28" s="60">
        <v>6726656</v>
      </c>
      <c r="M28" s="60">
        <v>28296486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42262717</v>
      </c>
      <c r="W28" s="60">
        <v>180973059</v>
      </c>
      <c r="X28" s="60">
        <v>-138710342</v>
      </c>
      <c r="Y28" s="61">
        <v>-76.65</v>
      </c>
      <c r="Z28" s="62">
        <v>361946118</v>
      </c>
    </row>
    <row r="29" spans="1:26" ht="13.5">
      <c r="A29" s="58" t="s">
        <v>282</v>
      </c>
      <c r="B29" s="19">
        <v>342721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42228094</v>
      </c>
      <c r="C30" s="19">
        <v>0</v>
      </c>
      <c r="D30" s="59">
        <v>0</v>
      </c>
      <c r="E30" s="60">
        <v>11540640</v>
      </c>
      <c r="F30" s="60">
        <v>0</v>
      </c>
      <c r="G30" s="60">
        <v>0</v>
      </c>
      <c r="H30" s="60">
        <v>196250</v>
      </c>
      <c r="I30" s="60">
        <v>196250</v>
      </c>
      <c r="J30" s="60">
        <v>0</v>
      </c>
      <c r="K30" s="60">
        <v>0</v>
      </c>
      <c r="L30" s="60">
        <v>217593</v>
      </c>
      <c r="M30" s="60">
        <v>217593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413843</v>
      </c>
      <c r="W30" s="60">
        <v>5770320</v>
      </c>
      <c r="X30" s="60">
        <v>-5356477</v>
      </c>
      <c r="Y30" s="61">
        <v>-92.83</v>
      </c>
      <c r="Z30" s="62">
        <v>11540640</v>
      </c>
    </row>
    <row r="31" spans="1:26" ht="13.5">
      <c r="A31" s="58" t="s">
        <v>53</v>
      </c>
      <c r="B31" s="19">
        <v>331278190</v>
      </c>
      <c r="C31" s="19">
        <v>0</v>
      </c>
      <c r="D31" s="59">
        <v>25610000</v>
      </c>
      <c r="E31" s="60">
        <v>89380798</v>
      </c>
      <c r="F31" s="60">
        <v>121780</v>
      </c>
      <c r="G31" s="60">
        <v>1987667</v>
      </c>
      <c r="H31" s="60">
        <v>3530792</v>
      </c>
      <c r="I31" s="60">
        <v>5640239</v>
      </c>
      <c r="J31" s="60">
        <v>4434661</v>
      </c>
      <c r="K31" s="60">
        <v>2978173</v>
      </c>
      <c r="L31" s="60">
        <v>1222870</v>
      </c>
      <c r="M31" s="60">
        <v>8635704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14275943</v>
      </c>
      <c r="W31" s="60">
        <v>44690399</v>
      </c>
      <c r="X31" s="60">
        <v>-30414456</v>
      </c>
      <c r="Y31" s="61">
        <v>-68.06</v>
      </c>
      <c r="Z31" s="62">
        <v>89380798</v>
      </c>
    </row>
    <row r="32" spans="1:26" ht="13.5">
      <c r="A32" s="70" t="s">
        <v>54</v>
      </c>
      <c r="B32" s="22">
        <f>SUM(B28:B31)</f>
        <v>1343565759</v>
      </c>
      <c r="C32" s="22">
        <f>SUM(C28:C31)</f>
        <v>0</v>
      </c>
      <c r="D32" s="99">
        <f aca="true" t="shared" si="5" ref="D32:Z32">SUM(D28:D31)</f>
        <v>368696446</v>
      </c>
      <c r="E32" s="100">
        <f t="shared" si="5"/>
        <v>462867556</v>
      </c>
      <c r="F32" s="100">
        <f t="shared" si="5"/>
        <v>135610</v>
      </c>
      <c r="G32" s="100">
        <f t="shared" si="5"/>
        <v>8747727</v>
      </c>
      <c r="H32" s="100">
        <f t="shared" si="5"/>
        <v>10919383</v>
      </c>
      <c r="I32" s="100">
        <f t="shared" si="5"/>
        <v>19802720</v>
      </c>
      <c r="J32" s="100">
        <f t="shared" si="5"/>
        <v>15466067</v>
      </c>
      <c r="K32" s="100">
        <f t="shared" si="5"/>
        <v>13516597</v>
      </c>
      <c r="L32" s="100">
        <f t="shared" si="5"/>
        <v>8167119</v>
      </c>
      <c r="M32" s="100">
        <f t="shared" si="5"/>
        <v>37149783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56952503</v>
      </c>
      <c r="W32" s="100">
        <f t="shared" si="5"/>
        <v>231433778</v>
      </c>
      <c r="X32" s="100">
        <f t="shared" si="5"/>
        <v>-174481275</v>
      </c>
      <c r="Y32" s="101">
        <f>+IF(W32&lt;&gt;0,(X32/W32)*100,0)</f>
        <v>-75.3914473971038</v>
      </c>
      <c r="Z32" s="102">
        <f t="shared" si="5"/>
        <v>462867556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589963536</v>
      </c>
      <c r="C35" s="19">
        <v>0</v>
      </c>
      <c r="D35" s="59">
        <v>410431000</v>
      </c>
      <c r="E35" s="60">
        <v>410430887</v>
      </c>
      <c r="F35" s="60">
        <v>164211259</v>
      </c>
      <c r="G35" s="60">
        <v>-23578538</v>
      </c>
      <c r="H35" s="60">
        <v>-37654584</v>
      </c>
      <c r="I35" s="60">
        <v>-37654584</v>
      </c>
      <c r="J35" s="60">
        <v>-40524009</v>
      </c>
      <c r="K35" s="60">
        <v>72295369</v>
      </c>
      <c r="L35" s="60">
        <v>-51227520</v>
      </c>
      <c r="M35" s="60">
        <v>-51227520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-51227520</v>
      </c>
      <c r="W35" s="60">
        <v>205215444</v>
      </c>
      <c r="X35" s="60">
        <v>-256442964</v>
      </c>
      <c r="Y35" s="61">
        <v>-124.96</v>
      </c>
      <c r="Z35" s="62">
        <v>410430887</v>
      </c>
    </row>
    <row r="36" spans="1:26" ht="13.5">
      <c r="A36" s="58" t="s">
        <v>57</v>
      </c>
      <c r="B36" s="19">
        <v>1366962878</v>
      </c>
      <c r="C36" s="19">
        <v>0</v>
      </c>
      <c r="D36" s="59">
        <v>2019049000</v>
      </c>
      <c r="E36" s="60">
        <v>2113220113</v>
      </c>
      <c r="F36" s="60">
        <v>132223</v>
      </c>
      <c r="G36" s="60">
        <v>8744322</v>
      </c>
      <c r="H36" s="60">
        <v>-2627589</v>
      </c>
      <c r="I36" s="60">
        <v>-2627589</v>
      </c>
      <c r="J36" s="60">
        <v>9756656</v>
      </c>
      <c r="K36" s="60">
        <v>9507097</v>
      </c>
      <c r="L36" s="60">
        <v>4121456</v>
      </c>
      <c r="M36" s="60">
        <v>4121456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4121456</v>
      </c>
      <c r="W36" s="60">
        <v>1056610057</v>
      </c>
      <c r="X36" s="60">
        <v>-1052488601</v>
      </c>
      <c r="Y36" s="61">
        <v>-99.61</v>
      </c>
      <c r="Z36" s="62">
        <v>2113220113</v>
      </c>
    </row>
    <row r="37" spans="1:26" ht="13.5">
      <c r="A37" s="58" t="s">
        <v>58</v>
      </c>
      <c r="B37" s="19">
        <v>241014221</v>
      </c>
      <c r="C37" s="19">
        <v>0</v>
      </c>
      <c r="D37" s="59">
        <v>119991000</v>
      </c>
      <c r="E37" s="60">
        <v>119991000</v>
      </c>
      <c r="F37" s="60">
        <v>35554857</v>
      </c>
      <c r="G37" s="60">
        <v>-1179586</v>
      </c>
      <c r="H37" s="60">
        <v>9241277</v>
      </c>
      <c r="I37" s="60">
        <v>9241277</v>
      </c>
      <c r="J37" s="60">
        <v>-4986254</v>
      </c>
      <c r="K37" s="60">
        <v>-57301246</v>
      </c>
      <c r="L37" s="60">
        <v>-20872211</v>
      </c>
      <c r="M37" s="60">
        <v>-20872211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-20872211</v>
      </c>
      <c r="W37" s="60">
        <v>59995500</v>
      </c>
      <c r="X37" s="60">
        <v>-80867711</v>
      </c>
      <c r="Y37" s="61">
        <v>-134.79</v>
      </c>
      <c r="Z37" s="62">
        <v>119991000</v>
      </c>
    </row>
    <row r="38" spans="1:26" ht="13.5">
      <c r="A38" s="58" t="s">
        <v>59</v>
      </c>
      <c r="B38" s="19">
        <v>152662096</v>
      </c>
      <c r="C38" s="19">
        <v>0</v>
      </c>
      <c r="D38" s="59">
        <v>160447000</v>
      </c>
      <c r="E38" s="60">
        <v>160447000</v>
      </c>
      <c r="F38" s="60">
        <v>0</v>
      </c>
      <c r="G38" s="60">
        <v>0</v>
      </c>
      <c r="H38" s="60">
        <v>-1552379</v>
      </c>
      <c r="I38" s="60">
        <v>-1552379</v>
      </c>
      <c r="J38" s="60">
        <v>-1730075</v>
      </c>
      <c r="K38" s="60">
        <v>-23526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80223500</v>
      </c>
      <c r="X38" s="60">
        <v>-80223500</v>
      </c>
      <c r="Y38" s="61">
        <v>-100</v>
      </c>
      <c r="Z38" s="62">
        <v>160447000</v>
      </c>
    </row>
    <row r="39" spans="1:26" ht="13.5">
      <c r="A39" s="58" t="s">
        <v>60</v>
      </c>
      <c r="B39" s="19">
        <v>1563250097</v>
      </c>
      <c r="C39" s="19">
        <v>0</v>
      </c>
      <c r="D39" s="59">
        <v>2149042000</v>
      </c>
      <c r="E39" s="60">
        <v>2243213000</v>
      </c>
      <c r="F39" s="60">
        <v>128788625</v>
      </c>
      <c r="G39" s="60">
        <v>-13654630</v>
      </c>
      <c r="H39" s="60">
        <v>-47971071</v>
      </c>
      <c r="I39" s="60">
        <v>-47971071</v>
      </c>
      <c r="J39" s="60">
        <v>-24051024</v>
      </c>
      <c r="K39" s="60">
        <v>139127238</v>
      </c>
      <c r="L39" s="60">
        <v>-26233853</v>
      </c>
      <c r="M39" s="60">
        <v>-26233853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-26233853</v>
      </c>
      <c r="W39" s="60">
        <v>1121606500</v>
      </c>
      <c r="X39" s="60">
        <v>-1147840353</v>
      </c>
      <c r="Y39" s="61">
        <v>-102.34</v>
      </c>
      <c r="Z39" s="62">
        <v>2243213000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280297994</v>
      </c>
      <c r="C42" s="19">
        <v>0</v>
      </c>
      <c r="D42" s="59">
        <v>436879800</v>
      </c>
      <c r="E42" s="60">
        <v>436879800</v>
      </c>
      <c r="F42" s="60">
        <v>194891385</v>
      </c>
      <c r="G42" s="60">
        <v>-4084773</v>
      </c>
      <c r="H42" s="60">
        <v>3104092</v>
      </c>
      <c r="I42" s="60">
        <v>193910704</v>
      </c>
      <c r="J42" s="60">
        <v>-18454387</v>
      </c>
      <c r="K42" s="60">
        <v>96695115</v>
      </c>
      <c r="L42" s="60">
        <v>-20043948</v>
      </c>
      <c r="M42" s="60">
        <v>58196780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252107484</v>
      </c>
      <c r="W42" s="60">
        <v>218444052</v>
      </c>
      <c r="X42" s="60">
        <v>33663432</v>
      </c>
      <c r="Y42" s="61">
        <v>15.41</v>
      </c>
      <c r="Z42" s="62">
        <v>436879800</v>
      </c>
    </row>
    <row r="43" spans="1:26" ht="13.5">
      <c r="A43" s="58" t="s">
        <v>63</v>
      </c>
      <c r="B43" s="19">
        <v>-202443974</v>
      </c>
      <c r="C43" s="19">
        <v>0</v>
      </c>
      <c r="D43" s="59">
        <v>-364271448</v>
      </c>
      <c r="E43" s="60">
        <v>-364271448</v>
      </c>
      <c r="F43" s="60">
        <v>-68931429</v>
      </c>
      <c r="G43" s="60">
        <v>-22501255</v>
      </c>
      <c r="H43" s="60">
        <v>-40312699</v>
      </c>
      <c r="I43" s="60">
        <v>-131745383</v>
      </c>
      <c r="J43" s="60">
        <v>-24933281</v>
      </c>
      <c r="K43" s="60">
        <v>-28982250</v>
      </c>
      <c r="L43" s="60">
        <v>-27944180</v>
      </c>
      <c r="M43" s="60">
        <v>-81859711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-213605094</v>
      </c>
      <c r="W43" s="60">
        <v>-182135724</v>
      </c>
      <c r="X43" s="60">
        <v>-31469370</v>
      </c>
      <c r="Y43" s="61">
        <v>17.28</v>
      </c>
      <c r="Z43" s="62">
        <v>-364271448</v>
      </c>
    </row>
    <row r="44" spans="1:26" ht="13.5">
      <c r="A44" s="58" t="s">
        <v>64</v>
      </c>
      <c r="B44" s="19">
        <v>-4946233</v>
      </c>
      <c r="C44" s="19">
        <v>0</v>
      </c>
      <c r="D44" s="59">
        <v>-6151008</v>
      </c>
      <c r="E44" s="60">
        <v>-6151008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-3948153</v>
      </c>
      <c r="M44" s="60">
        <v>-3948153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-3948153</v>
      </c>
      <c r="W44" s="60">
        <v>-3252504</v>
      </c>
      <c r="X44" s="60">
        <v>-695649</v>
      </c>
      <c r="Y44" s="61">
        <v>21.39</v>
      </c>
      <c r="Z44" s="62">
        <v>-6151008</v>
      </c>
    </row>
    <row r="45" spans="1:26" ht="13.5">
      <c r="A45" s="70" t="s">
        <v>65</v>
      </c>
      <c r="B45" s="22">
        <v>518756278</v>
      </c>
      <c r="C45" s="22">
        <v>0</v>
      </c>
      <c r="D45" s="99">
        <v>378488345</v>
      </c>
      <c r="E45" s="100">
        <v>378488345</v>
      </c>
      <c r="F45" s="100">
        <v>272705750</v>
      </c>
      <c r="G45" s="100">
        <v>246119722</v>
      </c>
      <c r="H45" s="100">
        <v>208911115</v>
      </c>
      <c r="I45" s="100">
        <v>208911115</v>
      </c>
      <c r="J45" s="100">
        <v>165523447</v>
      </c>
      <c r="K45" s="100">
        <v>233236312</v>
      </c>
      <c r="L45" s="100">
        <v>181300031</v>
      </c>
      <c r="M45" s="100">
        <v>181300031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181300031</v>
      </c>
      <c r="W45" s="100">
        <v>345086825</v>
      </c>
      <c r="X45" s="100">
        <v>-163786794</v>
      </c>
      <c r="Y45" s="101">
        <v>-47.46</v>
      </c>
      <c r="Z45" s="102">
        <v>378488345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3548375</v>
      </c>
      <c r="C49" s="52">
        <v>0</v>
      </c>
      <c r="D49" s="129">
        <v>2029961</v>
      </c>
      <c r="E49" s="54">
        <v>1397532</v>
      </c>
      <c r="F49" s="54">
        <v>0</v>
      </c>
      <c r="G49" s="54">
        <v>0</v>
      </c>
      <c r="H49" s="54">
        <v>0</v>
      </c>
      <c r="I49" s="54">
        <v>1148590</v>
      </c>
      <c r="J49" s="54">
        <v>0</v>
      </c>
      <c r="K49" s="54">
        <v>0</v>
      </c>
      <c r="L49" s="54">
        <v>0</v>
      </c>
      <c r="M49" s="54">
        <v>1155977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1573434</v>
      </c>
      <c r="W49" s="54">
        <v>1598813</v>
      </c>
      <c r="X49" s="54">
        <v>38305088</v>
      </c>
      <c r="Y49" s="54">
        <v>50757770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20448760</v>
      </c>
      <c r="C51" s="52">
        <v>0</v>
      </c>
      <c r="D51" s="129">
        <v>15082563</v>
      </c>
      <c r="E51" s="54">
        <v>6167733</v>
      </c>
      <c r="F51" s="54">
        <v>0</v>
      </c>
      <c r="G51" s="54">
        <v>0</v>
      </c>
      <c r="H51" s="54">
        <v>0</v>
      </c>
      <c r="I51" s="54">
        <v>9145606</v>
      </c>
      <c r="J51" s="54">
        <v>0</v>
      </c>
      <c r="K51" s="54">
        <v>0</v>
      </c>
      <c r="L51" s="54">
        <v>0</v>
      </c>
      <c r="M51" s="54">
        <v>11680624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62525286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90.6632428052201</v>
      </c>
      <c r="E58" s="7">
        <f t="shared" si="6"/>
        <v>90.6632428052201</v>
      </c>
      <c r="F58" s="7">
        <f t="shared" si="6"/>
        <v>120.02864737735293</v>
      </c>
      <c r="G58" s="7">
        <f t="shared" si="6"/>
        <v>78.43091993897264</v>
      </c>
      <c r="H58" s="7">
        <f t="shared" si="6"/>
        <v>101.32692588167637</v>
      </c>
      <c r="I58" s="7">
        <f t="shared" si="6"/>
        <v>98.77010754279772</v>
      </c>
      <c r="J58" s="7">
        <f t="shared" si="6"/>
        <v>145.09008012728296</v>
      </c>
      <c r="K58" s="7">
        <f t="shared" si="6"/>
        <v>132.9473652013987</v>
      </c>
      <c r="L58" s="7">
        <f t="shared" si="6"/>
        <v>119.76334930116322</v>
      </c>
      <c r="M58" s="7">
        <f t="shared" si="6"/>
        <v>131.55112030036662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112.9772641943017</v>
      </c>
      <c r="W58" s="7">
        <f t="shared" si="6"/>
        <v>90.66095089541312</v>
      </c>
      <c r="X58" s="7">
        <f t="shared" si="6"/>
        <v>0</v>
      </c>
      <c r="Y58" s="7">
        <f t="shared" si="6"/>
        <v>0</v>
      </c>
      <c r="Z58" s="8">
        <f t="shared" si="6"/>
        <v>90.6632428052201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90.03921389613365</v>
      </c>
      <c r="E60" s="13">
        <f t="shared" si="7"/>
        <v>90.03921389613365</v>
      </c>
      <c r="F60" s="13">
        <f t="shared" si="7"/>
        <v>120.0868605486888</v>
      </c>
      <c r="G60" s="13">
        <f t="shared" si="7"/>
        <v>92.24837902082295</v>
      </c>
      <c r="H60" s="13">
        <f t="shared" si="7"/>
        <v>112.06050802639584</v>
      </c>
      <c r="I60" s="13">
        <f t="shared" si="7"/>
        <v>108.06066516914412</v>
      </c>
      <c r="J60" s="13">
        <f t="shared" si="7"/>
        <v>105.32005704543602</v>
      </c>
      <c r="K60" s="13">
        <f t="shared" si="7"/>
        <v>133.02779126354375</v>
      </c>
      <c r="L60" s="13">
        <f t="shared" si="7"/>
        <v>119.82546196196313</v>
      </c>
      <c r="M60" s="13">
        <f t="shared" si="7"/>
        <v>118.3911648686347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113.03821511416675</v>
      </c>
      <c r="W60" s="13">
        <f t="shared" si="7"/>
        <v>90.0373959759823</v>
      </c>
      <c r="X60" s="13">
        <f t="shared" si="7"/>
        <v>0</v>
      </c>
      <c r="Y60" s="13">
        <f t="shared" si="7"/>
        <v>0</v>
      </c>
      <c r="Z60" s="14">
        <f t="shared" si="7"/>
        <v>90.03921389613365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100.00108341944703</v>
      </c>
      <c r="C62" s="12">
        <f t="shared" si="7"/>
        <v>0</v>
      </c>
      <c r="D62" s="3">
        <f t="shared" si="7"/>
        <v>90.00122089687783</v>
      </c>
      <c r="E62" s="13">
        <f t="shared" si="7"/>
        <v>90.00122089687783</v>
      </c>
      <c r="F62" s="13">
        <f t="shared" si="7"/>
        <v>129.0304046411686</v>
      </c>
      <c r="G62" s="13">
        <f t="shared" si="7"/>
        <v>98.30701768430716</v>
      </c>
      <c r="H62" s="13">
        <f t="shared" si="7"/>
        <v>103.74325009479286</v>
      </c>
      <c r="I62" s="13">
        <f t="shared" si="7"/>
        <v>110.40838040640261</v>
      </c>
      <c r="J62" s="13">
        <f t="shared" si="7"/>
        <v>120.35495838457027</v>
      </c>
      <c r="K62" s="13">
        <f t="shared" si="7"/>
        <v>144.91332587201288</v>
      </c>
      <c r="L62" s="13">
        <f t="shared" si="7"/>
        <v>129.24905878291838</v>
      </c>
      <c r="M62" s="13">
        <f t="shared" si="7"/>
        <v>130.54215531838426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119.64977576888217</v>
      </c>
      <c r="W62" s="13">
        <f t="shared" si="7"/>
        <v>90.00001030278865</v>
      </c>
      <c r="X62" s="13">
        <f t="shared" si="7"/>
        <v>0</v>
      </c>
      <c r="Y62" s="13">
        <f t="shared" si="7"/>
        <v>0</v>
      </c>
      <c r="Z62" s="14">
        <f t="shared" si="7"/>
        <v>90.00122089687783</v>
      </c>
    </row>
    <row r="63" spans="1:26" ht="13.5">
      <c r="A63" s="39" t="s">
        <v>105</v>
      </c>
      <c r="B63" s="12">
        <f t="shared" si="7"/>
        <v>100.00002207763335</v>
      </c>
      <c r="C63" s="12">
        <f t="shared" si="7"/>
        <v>0</v>
      </c>
      <c r="D63" s="3">
        <f t="shared" si="7"/>
        <v>90.00595788085917</v>
      </c>
      <c r="E63" s="13">
        <f t="shared" si="7"/>
        <v>90.00595788085917</v>
      </c>
      <c r="F63" s="13">
        <f t="shared" si="7"/>
        <v>76.66824577194562</v>
      </c>
      <c r="G63" s="13">
        <f t="shared" si="7"/>
        <v>114.20405669599218</v>
      </c>
      <c r="H63" s="13">
        <f t="shared" si="7"/>
        <v>87.49310455860439</v>
      </c>
      <c r="I63" s="13">
        <f t="shared" si="7"/>
        <v>92.65548004191535</v>
      </c>
      <c r="J63" s="13">
        <f t="shared" si="7"/>
        <v>123.50465528977053</v>
      </c>
      <c r="K63" s="13">
        <f t="shared" si="7"/>
        <v>97.8470253519554</v>
      </c>
      <c r="L63" s="13">
        <f t="shared" si="7"/>
        <v>86.99704597720364</v>
      </c>
      <c r="M63" s="13">
        <f t="shared" si="7"/>
        <v>101.26268553192533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96.79563950512646</v>
      </c>
      <c r="W63" s="13">
        <f t="shared" si="7"/>
        <v>89.99993287344182</v>
      </c>
      <c r="X63" s="13">
        <f t="shared" si="7"/>
        <v>0</v>
      </c>
      <c r="Y63" s="13">
        <f t="shared" si="7"/>
        <v>0</v>
      </c>
      <c r="Z63" s="14">
        <f t="shared" si="7"/>
        <v>90.00595788085917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90.00064599003814</v>
      </c>
      <c r="E64" s="13">
        <f t="shared" si="7"/>
        <v>90.00064599003814</v>
      </c>
      <c r="F64" s="13">
        <f t="shared" si="7"/>
        <v>108.88881099543934</v>
      </c>
      <c r="G64" s="13">
        <f t="shared" si="7"/>
        <v>63.79236449794363</v>
      </c>
      <c r="H64" s="13">
        <f t="shared" si="7"/>
        <v>156.08697440070642</v>
      </c>
      <c r="I64" s="13">
        <f t="shared" si="7"/>
        <v>107.88461081008099</v>
      </c>
      <c r="J64" s="13">
        <f t="shared" si="7"/>
        <v>68.97780723107948</v>
      </c>
      <c r="K64" s="13">
        <f t="shared" si="7"/>
        <v>119.00391926485506</v>
      </c>
      <c r="L64" s="13">
        <f t="shared" si="7"/>
        <v>107.60025031332263</v>
      </c>
      <c r="M64" s="13">
        <f t="shared" si="7"/>
        <v>95.68180584858406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101.17253082832423</v>
      </c>
      <c r="W64" s="13">
        <f t="shared" si="7"/>
        <v>90</v>
      </c>
      <c r="X64" s="13">
        <f t="shared" si="7"/>
        <v>0</v>
      </c>
      <c r="Y64" s="13">
        <f t="shared" si="7"/>
        <v>0</v>
      </c>
      <c r="Z64" s="14">
        <f t="shared" si="7"/>
        <v>90.00064599003814</v>
      </c>
    </row>
    <row r="65" spans="1:26" ht="13.5">
      <c r="A65" s="39" t="s">
        <v>107</v>
      </c>
      <c r="B65" s="12">
        <f t="shared" si="7"/>
        <v>99.82377905599</v>
      </c>
      <c r="C65" s="12">
        <f t="shared" si="7"/>
        <v>0</v>
      </c>
      <c r="D65" s="3">
        <f t="shared" si="7"/>
        <v>100.09539608171167</v>
      </c>
      <c r="E65" s="13">
        <f t="shared" si="7"/>
        <v>100.09539608171167</v>
      </c>
      <c r="F65" s="13">
        <f t="shared" si="7"/>
        <v>42.170175657157095</v>
      </c>
      <c r="G65" s="13">
        <f t="shared" si="7"/>
        <v>46.26053300004032</v>
      </c>
      <c r="H65" s="13">
        <f t="shared" si="7"/>
        <v>0</v>
      </c>
      <c r="I65" s="13">
        <f t="shared" si="7"/>
        <v>31.50068451253969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17.728397895116473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100.09539608171167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100.0101509013001</v>
      </c>
      <c r="E66" s="16">
        <f t="shared" si="7"/>
        <v>100.0101509013001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100.0101509013001</v>
      </c>
    </row>
    <row r="67" spans="1:26" ht="13.5" hidden="1">
      <c r="A67" s="41" t="s">
        <v>285</v>
      </c>
      <c r="B67" s="24">
        <v>53829262</v>
      </c>
      <c r="C67" s="24"/>
      <c r="D67" s="25">
        <v>60759468</v>
      </c>
      <c r="E67" s="26">
        <v>60759468</v>
      </c>
      <c r="F67" s="26">
        <v>5021053</v>
      </c>
      <c r="G67" s="26">
        <v>5913414</v>
      </c>
      <c r="H67" s="26">
        <v>5293212</v>
      </c>
      <c r="I67" s="26">
        <v>16227679</v>
      </c>
      <c r="J67" s="26">
        <v>3666791</v>
      </c>
      <c r="K67" s="26">
        <v>4054048</v>
      </c>
      <c r="L67" s="26">
        <v>4691725</v>
      </c>
      <c r="M67" s="26">
        <v>12412564</v>
      </c>
      <c r="N67" s="26"/>
      <c r="O67" s="26"/>
      <c r="P67" s="26"/>
      <c r="Q67" s="26"/>
      <c r="R67" s="26"/>
      <c r="S67" s="26"/>
      <c r="T67" s="26"/>
      <c r="U67" s="26"/>
      <c r="V67" s="26">
        <v>28640243</v>
      </c>
      <c r="W67" s="26">
        <v>30380502</v>
      </c>
      <c r="X67" s="26"/>
      <c r="Y67" s="25"/>
      <c r="Z67" s="27">
        <v>60759468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53801025</v>
      </c>
      <c r="C69" s="19"/>
      <c r="D69" s="20">
        <v>56956850</v>
      </c>
      <c r="E69" s="21">
        <v>56956850</v>
      </c>
      <c r="F69" s="21">
        <v>5018619</v>
      </c>
      <c r="G69" s="21">
        <v>5027671</v>
      </c>
      <c r="H69" s="21">
        <v>4786208</v>
      </c>
      <c r="I69" s="21">
        <v>14832498</v>
      </c>
      <c r="J69" s="21">
        <v>5051412</v>
      </c>
      <c r="K69" s="21">
        <v>4051597</v>
      </c>
      <c r="L69" s="21">
        <v>4689293</v>
      </c>
      <c r="M69" s="21">
        <v>13792302</v>
      </c>
      <c r="N69" s="21"/>
      <c r="O69" s="21"/>
      <c r="P69" s="21"/>
      <c r="Q69" s="21"/>
      <c r="R69" s="21"/>
      <c r="S69" s="21"/>
      <c r="T69" s="21"/>
      <c r="U69" s="21"/>
      <c r="V69" s="21">
        <v>28624800</v>
      </c>
      <c r="W69" s="21">
        <v>28479000</v>
      </c>
      <c r="X69" s="21"/>
      <c r="Y69" s="20"/>
      <c r="Z69" s="23">
        <v>56956850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37658545</v>
      </c>
      <c r="C71" s="19"/>
      <c r="D71" s="20">
        <v>34941526</v>
      </c>
      <c r="E71" s="21">
        <v>34941526</v>
      </c>
      <c r="F71" s="21">
        <v>3545314</v>
      </c>
      <c r="G71" s="21">
        <v>3560049</v>
      </c>
      <c r="H71" s="21">
        <v>3441715</v>
      </c>
      <c r="I71" s="21">
        <v>10547078</v>
      </c>
      <c r="J71" s="21">
        <v>3259368</v>
      </c>
      <c r="K71" s="21">
        <v>2589354</v>
      </c>
      <c r="L71" s="21">
        <v>3099710</v>
      </c>
      <c r="M71" s="21">
        <v>8948432</v>
      </c>
      <c r="N71" s="21"/>
      <c r="O71" s="21"/>
      <c r="P71" s="21"/>
      <c r="Q71" s="21"/>
      <c r="R71" s="21"/>
      <c r="S71" s="21"/>
      <c r="T71" s="21"/>
      <c r="U71" s="21"/>
      <c r="V71" s="21">
        <v>19495510</v>
      </c>
      <c r="W71" s="21">
        <v>17470998</v>
      </c>
      <c r="X71" s="21"/>
      <c r="Y71" s="20"/>
      <c r="Z71" s="23">
        <v>34941526</v>
      </c>
    </row>
    <row r="72" spans="1:26" ht="13.5" hidden="1">
      <c r="A72" s="39" t="s">
        <v>105</v>
      </c>
      <c r="B72" s="19">
        <v>4529471</v>
      </c>
      <c r="C72" s="19"/>
      <c r="D72" s="20">
        <v>5362645</v>
      </c>
      <c r="E72" s="21">
        <v>5362645</v>
      </c>
      <c r="F72" s="21">
        <v>422180</v>
      </c>
      <c r="G72" s="21">
        <v>409200</v>
      </c>
      <c r="H72" s="21">
        <v>400627</v>
      </c>
      <c r="I72" s="21">
        <v>1232007</v>
      </c>
      <c r="J72" s="21">
        <v>329088</v>
      </c>
      <c r="K72" s="21">
        <v>394013</v>
      </c>
      <c r="L72" s="21">
        <v>418751</v>
      </c>
      <c r="M72" s="21">
        <v>1141852</v>
      </c>
      <c r="N72" s="21"/>
      <c r="O72" s="21"/>
      <c r="P72" s="21"/>
      <c r="Q72" s="21"/>
      <c r="R72" s="21"/>
      <c r="S72" s="21"/>
      <c r="T72" s="21"/>
      <c r="U72" s="21"/>
      <c r="V72" s="21">
        <v>2373859</v>
      </c>
      <c r="W72" s="21">
        <v>2681502</v>
      </c>
      <c r="X72" s="21"/>
      <c r="Y72" s="20"/>
      <c r="Z72" s="23">
        <v>5362645</v>
      </c>
    </row>
    <row r="73" spans="1:26" ht="13.5" hidden="1">
      <c r="A73" s="39" t="s">
        <v>106</v>
      </c>
      <c r="B73" s="19">
        <v>11380914</v>
      </c>
      <c r="C73" s="19"/>
      <c r="D73" s="20">
        <v>16439882</v>
      </c>
      <c r="E73" s="21">
        <v>16439882</v>
      </c>
      <c r="F73" s="21">
        <v>1027044</v>
      </c>
      <c r="G73" s="21">
        <v>1033619</v>
      </c>
      <c r="H73" s="21">
        <v>924088</v>
      </c>
      <c r="I73" s="21">
        <v>2984751</v>
      </c>
      <c r="J73" s="21">
        <v>1436549</v>
      </c>
      <c r="K73" s="21">
        <v>1051983</v>
      </c>
      <c r="L73" s="21">
        <v>1160146</v>
      </c>
      <c r="M73" s="21">
        <v>3648678</v>
      </c>
      <c r="N73" s="21"/>
      <c r="O73" s="21"/>
      <c r="P73" s="21"/>
      <c r="Q73" s="21"/>
      <c r="R73" s="21"/>
      <c r="S73" s="21"/>
      <c r="T73" s="21"/>
      <c r="U73" s="21"/>
      <c r="V73" s="21">
        <v>6633429</v>
      </c>
      <c r="W73" s="21">
        <v>8220000</v>
      </c>
      <c r="X73" s="21"/>
      <c r="Y73" s="20"/>
      <c r="Z73" s="23">
        <v>16439882</v>
      </c>
    </row>
    <row r="74" spans="1:26" ht="13.5" hidden="1">
      <c r="A74" s="39" t="s">
        <v>107</v>
      </c>
      <c r="B74" s="19">
        <v>232095</v>
      </c>
      <c r="C74" s="19"/>
      <c r="D74" s="20">
        <v>212797</v>
      </c>
      <c r="E74" s="21">
        <v>212797</v>
      </c>
      <c r="F74" s="21">
        <v>24081</v>
      </c>
      <c r="G74" s="21">
        <v>24803</v>
      </c>
      <c r="H74" s="21">
        <v>19778</v>
      </c>
      <c r="I74" s="21">
        <v>68662</v>
      </c>
      <c r="J74" s="21">
        <v>26407</v>
      </c>
      <c r="K74" s="21">
        <v>16247</v>
      </c>
      <c r="L74" s="21">
        <v>10686</v>
      </c>
      <c r="M74" s="21">
        <v>53340</v>
      </c>
      <c r="N74" s="21"/>
      <c r="O74" s="21"/>
      <c r="P74" s="21"/>
      <c r="Q74" s="21"/>
      <c r="R74" s="21"/>
      <c r="S74" s="21"/>
      <c r="T74" s="21"/>
      <c r="U74" s="21"/>
      <c r="V74" s="21">
        <v>122002</v>
      </c>
      <c r="W74" s="21">
        <v>106500</v>
      </c>
      <c r="X74" s="21"/>
      <c r="Y74" s="20"/>
      <c r="Z74" s="23">
        <v>212797</v>
      </c>
    </row>
    <row r="75" spans="1:26" ht="13.5" hidden="1">
      <c r="A75" s="40" t="s">
        <v>110</v>
      </c>
      <c r="B75" s="28">
        <v>28237</v>
      </c>
      <c r="C75" s="28"/>
      <c r="D75" s="29">
        <v>3802618</v>
      </c>
      <c r="E75" s="30">
        <v>3802618</v>
      </c>
      <c r="F75" s="30">
        <v>2434</v>
      </c>
      <c r="G75" s="30">
        <v>885743</v>
      </c>
      <c r="H75" s="30">
        <v>507004</v>
      </c>
      <c r="I75" s="30">
        <v>1395181</v>
      </c>
      <c r="J75" s="30">
        <v>-1384621</v>
      </c>
      <c r="K75" s="30">
        <v>2451</v>
      </c>
      <c r="L75" s="30">
        <v>2432</v>
      </c>
      <c r="M75" s="30">
        <v>-1379738</v>
      </c>
      <c r="N75" s="30"/>
      <c r="O75" s="30"/>
      <c r="P75" s="30"/>
      <c r="Q75" s="30"/>
      <c r="R75" s="30"/>
      <c r="S75" s="30"/>
      <c r="T75" s="30"/>
      <c r="U75" s="30"/>
      <c r="V75" s="30">
        <v>15443</v>
      </c>
      <c r="W75" s="30">
        <v>1901502</v>
      </c>
      <c r="X75" s="30"/>
      <c r="Y75" s="29"/>
      <c r="Z75" s="31">
        <v>3802618</v>
      </c>
    </row>
    <row r="76" spans="1:26" ht="13.5" hidden="1">
      <c r="A76" s="42" t="s">
        <v>286</v>
      </c>
      <c r="B76" s="32">
        <v>53829262</v>
      </c>
      <c r="C76" s="32"/>
      <c r="D76" s="33">
        <v>55086504</v>
      </c>
      <c r="E76" s="34">
        <v>55086504</v>
      </c>
      <c r="F76" s="34">
        <v>6026702</v>
      </c>
      <c r="G76" s="34">
        <v>4637945</v>
      </c>
      <c r="H76" s="34">
        <v>5363449</v>
      </c>
      <c r="I76" s="34">
        <v>16028096</v>
      </c>
      <c r="J76" s="34">
        <v>5320150</v>
      </c>
      <c r="K76" s="34">
        <v>5389750</v>
      </c>
      <c r="L76" s="34">
        <v>5618967</v>
      </c>
      <c r="M76" s="34">
        <v>16328867</v>
      </c>
      <c r="N76" s="34"/>
      <c r="O76" s="34"/>
      <c r="P76" s="34"/>
      <c r="Q76" s="34"/>
      <c r="R76" s="34"/>
      <c r="S76" s="34"/>
      <c r="T76" s="34"/>
      <c r="U76" s="34"/>
      <c r="V76" s="34">
        <v>32356963</v>
      </c>
      <c r="W76" s="34">
        <v>27543252</v>
      </c>
      <c r="X76" s="34"/>
      <c r="Y76" s="33"/>
      <c r="Z76" s="35">
        <v>55086504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53801025</v>
      </c>
      <c r="C78" s="19"/>
      <c r="D78" s="20">
        <v>51283500</v>
      </c>
      <c r="E78" s="21">
        <v>51283500</v>
      </c>
      <c r="F78" s="21">
        <v>6026702</v>
      </c>
      <c r="G78" s="21">
        <v>4637945</v>
      </c>
      <c r="H78" s="21">
        <v>5363449</v>
      </c>
      <c r="I78" s="21">
        <v>16028096</v>
      </c>
      <c r="J78" s="21">
        <v>5320150</v>
      </c>
      <c r="K78" s="21">
        <v>5389750</v>
      </c>
      <c r="L78" s="21">
        <v>5618967</v>
      </c>
      <c r="M78" s="21">
        <v>16328867</v>
      </c>
      <c r="N78" s="21"/>
      <c r="O78" s="21"/>
      <c r="P78" s="21"/>
      <c r="Q78" s="21"/>
      <c r="R78" s="21"/>
      <c r="S78" s="21"/>
      <c r="T78" s="21"/>
      <c r="U78" s="21"/>
      <c r="V78" s="21">
        <v>32356963</v>
      </c>
      <c r="W78" s="21">
        <v>25641750</v>
      </c>
      <c r="X78" s="21"/>
      <c r="Y78" s="20"/>
      <c r="Z78" s="23">
        <v>51283500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37658953</v>
      </c>
      <c r="C80" s="19"/>
      <c r="D80" s="20">
        <v>31447800</v>
      </c>
      <c r="E80" s="21">
        <v>31447800</v>
      </c>
      <c r="F80" s="21">
        <v>4574533</v>
      </c>
      <c r="G80" s="21">
        <v>3499778</v>
      </c>
      <c r="H80" s="21">
        <v>3570547</v>
      </c>
      <c r="I80" s="21">
        <v>11644858</v>
      </c>
      <c r="J80" s="21">
        <v>3922811</v>
      </c>
      <c r="K80" s="21">
        <v>3752319</v>
      </c>
      <c r="L80" s="21">
        <v>4006346</v>
      </c>
      <c r="M80" s="21">
        <v>11681476</v>
      </c>
      <c r="N80" s="21"/>
      <c r="O80" s="21"/>
      <c r="P80" s="21"/>
      <c r="Q80" s="21"/>
      <c r="R80" s="21"/>
      <c r="S80" s="21"/>
      <c r="T80" s="21"/>
      <c r="U80" s="21"/>
      <c r="V80" s="21">
        <v>23326334</v>
      </c>
      <c r="W80" s="21">
        <v>15723900</v>
      </c>
      <c r="X80" s="21"/>
      <c r="Y80" s="20"/>
      <c r="Z80" s="23">
        <v>31447800</v>
      </c>
    </row>
    <row r="81" spans="1:26" ht="13.5" hidden="1">
      <c r="A81" s="39" t="s">
        <v>105</v>
      </c>
      <c r="B81" s="19">
        <v>4529472</v>
      </c>
      <c r="C81" s="19"/>
      <c r="D81" s="20">
        <v>4826700</v>
      </c>
      <c r="E81" s="21">
        <v>4826700</v>
      </c>
      <c r="F81" s="21">
        <v>323678</v>
      </c>
      <c r="G81" s="21">
        <v>467323</v>
      </c>
      <c r="H81" s="21">
        <v>350521</v>
      </c>
      <c r="I81" s="21">
        <v>1141522</v>
      </c>
      <c r="J81" s="21">
        <v>406439</v>
      </c>
      <c r="K81" s="21">
        <v>385530</v>
      </c>
      <c r="L81" s="21">
        <v>364301</v>
      </c>
      <c r="M81" s="21">
        <v>1156270</v>
      </c>
      <c r="N81" s="21"/>
      <c r="O81" s="21"/>
      <c r="P81" s="21"/>
      <c r="Q81" s="21"/>
      <c r="R81" s="21"/>
      <c r="S81" s="21"/>
      <c r="T81" s="21"/>
      <c r="U81" s="21"/>
      <c r="V81" s="21">
        <v>2297792</v>
      </c>
      <c r="W81" s="21">
        <v>2413350</v>
      </c>
      <c r="X81" s="21"/>
      <c r="Y81" s="20"/>
      <c r="Z81" s="23">
        <v>4826700</v>
      </c>
    </row>
    <row r="82" spans="1:26" ht="13.5" hidden="1">
      <c r="A82" s="39" t="s">
        <v>106</v>
      </c>
      <c r="B82" s="19">
        <v>11380914</v>
      </c>
      <c r="C82" s="19"/>
      <c r="D82" s="20">
        <v>14796000</v>
      </c>
      <c r="E82" s="21">
        <v>14796000</v>
      </c>
      <c r="F82" s="21">
        <v>1118336</v>
      </c>
      <c r="G82" s="21">
        <v>659370</v>
      </c>
      <c r="H82" s="21">
        <v>1442381</v>
      </c>
      <c r="I82" s="21">
        <v>3220087</v>
      </c>
      <c r="J82" s="21">
        <v>990900</v>
      </c>
      <c r="K82" s="21">
        <v>1251901</v>
      </c>
      <c r="L82" s="21">
        <v>1248320</v>
      </c>
      <c r="M82" s="21">
        <v>3491121</v>
      </c>
      <c r="N82" s="21"/>
      <c r="O82" s="21"/>
      <c r="P82" s="21"/>
      <c r="Q82" s="21"/>
      <c r="R82" s="21"/>
      <c r="S82" s="21"/>
      <c r="T82" s="21"/>
      <c r="U82" s="21"/>
      <c r="V82" s="21">
        <v>6711208</v>
      </c>
      <c r="W82" s="21">
        <v>7398000</v>
      </c>
      <c r="X82" s="21"/>
      <c r="Y82" s="20"/>
      <c r="Z82" s="23">
        <v>14796000</v>
      </c>
    </row>
    <row r="83" spans="1:26" ht="13.5" hidden="1">
      <c r="A83" s="39" t="s">
        <v>107</v>
      </c>
      <c r="B83" s="19">
        <v>231686</v>
      </c>
      <c r="C83" s="19"/>
      <c r="D83" s="20">
        <v>213000</v>
      </c>
      <c r="E83" s="21">
        <v>213000</v>
      </c>
      <c r="F83" s="21">
        <v>10155</v>
      </c>
      <c r="G83" s="21">
        <v>11474</v>
      </c>
      <c r="H83" s="21"/>
      <c r="I83" s="21">
        <v>21629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21629</v>
      </c>
      <c r="W83" s="21">
        <v>106500</v>
      </c>
      <c r="X83" s="21"/>
      <c r="Y83" s="20"/>
      <c r="Z83" s="23">
        <v>213000</v>
      </c>
    </row>
    <row r="84" spans="1:26" ht="13.5" hidden="1">
      <c r="A84" s="40" t="s">
        <v>110</v>
      </c>
      <c r="B84" s="28">
        <v>28237</v>
      </c>
      <c r="C84" s="28"/>
      <c r="D84" s="29">
        <v>3803004</v>
      </c>
      <c r="E84" s="30">
        <v>3803004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1901502</v>
      </c>
      <c r="X84" s="30"/>
      <c r="Y84" s="29"/>
      <c r="Z84" s="31">
        <v>3803004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50653391</v>
      </c>
      <c r="D5" s="344">
        <f t="shared" si="0"/>
        <v>0</v>
      </c>
      <c r="E5" s="343">
        <f t="shared" si="0"/>
        <v>33689826</v>
      </c>
      <c r="F5" s="345">
        <f t="shared" si="0"/>
        <v>0</v>
      </c>
      <c r="G5" s="345">
        <f t="shared" si="0"/>
        <v>4887922</v>
      </c>
      <c r="H5" s="343">
        <f t="shared" si="0"/>
        <v>6966260</v>
      </c>
      <c r="I5" s="343">
        <f t="shared" si="0"/>
        <v>9889284</v>
      </c>
      <c r="J5" s="345">
        <f t="shared" si="0"/>
        <v>21743466</v>
      </c>
      <c r="K5" s="345">
        <f t="shared" si="0"/>
        <v>5955789</v>
      </c>
      <c r="L5" s="343">
        <f t="shared" si="0"/>
        <v>-1413185</v>
      </c>
      <c r="M5" s="343">
        <f t="shared" si="0"/>
        <v>6741347</v>
      </c>
      <c r="N5" s="345">
        <f t="shared" si="0"/>
        <v>11283951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33027417</v>
      </c>
      <c r="X5" s="343">
        <f t="shared" si="0"/>
        <v>0</v>
      </c>
      <c r="Y5" s="345">
        <f t="shared" si="0"/>
        <v>33027417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33658176</v>
      </c>
      <c r="F11" s="351">
        <f t="shared" si="3"/>
        <v>0</v>
      </c>
      <c r="G11" s="351">
        <f t="shared" si="3"/>
        <v>4887922</v>
      </c>
      <c r="H11" s="349">
        <f t="shared" si="3"/>
        <v>6957705</v>
      </c>
      <c r="I11" s="349">
        <f t="shared" si="3"/>
        <v>9889284</v>
      </c>
      <c r="J11" s="351">
        <f t="shared" si="3"/>
        <v>21734911</v>
      </c>
      <c r="K11" s="351">
        <f t="shared" si="3"/>
        <v>5955789</v>
      </c>
      <c r="L11" s="349">
        <f t="shared" si="3"/>
        <v>-1546895</v>
      </c>
      <c r="M11" s="349">
        <f t="shared" si="3"/>
        <v>6741347</v>
      </c>
      <c r="N11" s="351">
        <f t="shared" si="3"/>
        <v>11150241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32885152</v>
      </c>
      <c r="X11" s="349">
        <f t="shared" si="3"/>
        <v>0</v>
      </c>
      <c r="Y11" s="351">
        <f t="shared" si="3"/>
        <v>32885152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>
        <v>33658176</v>
      </c>
      <c r="F12" s="59"/>
      <c r="G12" s="59">
        <v>4887922</v>
      </c>
      <c r="H12" s="60">
        <v>6957705</v>
      </c>
      <c r="I12" s="60">
        <v>9889284</v>
      </c>
      <c r="J12" s="59">
        <v>21734911</v>
      </c>
      <c r="K12" s="59">
        <v>5955789</v>
      </c>
      <c r="L12" s="60">
        <v>-1546895</v>
      </c>
      <c r="M12" s="60">
        <v>6741347</v>
      </c>
      <c r="N12" s="59">
        <v>11150241</v>
      </c>
      <c r="O12" s="59"/>
      <c r="P12" s="60"/>
      <c r="Q12" s="60"/>
      <c r="R12" s="59"/>
      <c r="S12" s="59"/>
      <c r="T12" s="60"/>
      <c r="U12" s="60"/>
      <c r="V12" s="59"/>
      <c r="W12" s="59">
        <v>32885152</v>
      </c>
      <c r="X12" s="60"/>
      <c r="Y12" s="59">
        <v>32885152</v>
      </c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50653391</v>
      </c>
      <c r="D15" s="327">
        <f t="shared" si="5"/>
        <v>0</v>
      </c>
      <c r="E15" s="60">
        <f t="shared" si="5"/>
        <v>31650</v>
      </c>
      <c r="F15" s="59">
        <f t="shared" si="5"/>
        <v>0</v>
      </c>
      <c r="G15" s="59">
        <f t="shared" si="5"/>
        <v>0</v>
      </c>
      <c r="H15" s="60">
        <f t="shared" si="5"/>
        <v>8555</v>
      </c>
      <c r="I15" s="60">
        <f t="shared" si="5"/>
        <v>0</v>
      </c>
      <c r="J15" s="59">
        <f t="shared" si="5"/>
        <v>8555</v>
      </c>
      <c r="K15" s="59">
        <f t="shared" si="5"/>
        <v>0</v>
      </c>
      <c r="L15" s="60">
        <f t="shared" si="5"/>
        <v>133710</v>
      </c>
      <c r="M15" s="60">
        <f t="shared" si="5"/>
        <v>0</v>
      </c>
      <c r="N15" s="59">
        <f t="shared" si="5"/>
        <v>133710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142265</v>
      </c>
      <c r="X15" s="60">
        <f t="shared" si="5"/>
        <v>0</v>
      </c>
      <c r="Y15" s="59">
        <f t="shared" si="5"/>
        <v>142265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>
        <v>31650</v>
      </c>
      <c r="F16" s="59"/>
      <c r="G16" s="59"/>
      <c r="H16" s="60">
        <v>8555</v>
      </c>
      <c r="I16" s="60"/>
      <c r="J16" s="59">
        <v>8555</v>
      </c>
      <c r="K16" s="59"/>
      <c r="L16" s="60">
        <v>133710</v>
      </c>
      <c r="M16" s="60"/>
      <c r="N16" s="59">
        <v>133710</v>
      </c>
      <c r="O16" s="59"/>
      <c r="P16" s="60"/>
      <c r="Q16" s="60"/>
      <c r="R16" s="59"/>
      <c r="S16" s="59"/>
      <c r="T16" s="60"/>
      <c r="U16" s="60"/>
      <c r="V16" s="59"/>
      <c r="W16" s="59">
        <v>142265</v>
      </c>
      <c r="X16" s="60"/>
      <c r="Y16" s="59">
        <v>142265</v>
      </c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50653391</v>
      </c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42329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23256</v>
      </c>
      <c r="N22" s="332">
        <f t="shared" si="6"/>
        <v>23256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23256</v>
      </c>
      <c r="X22" s="330">
        <f t="shared" si="6"/>
        <v>0</v>
      </c>
      <c r="Y22" s="332">
        <f t="shared" si="6"/>
        <v>23256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42329</v>
      </c>
      <c r="D32" s="327"/>
      <c r="E32" s="60"/>
      <c r="F32" s="59"/>
      <c r="G32" s="59"/>
      <c r="H32" s="60"/>
      <c r="I32" s="60"/>
      <c r="J32" s="59"/>
      <c r="K32" s="59"/>
      <c r="L32" s="60"/>
      <c r="M32" s="60">
        <v>23256</v>
      </c>
      <c r="N32" s="59">
        <v>23256</v>
      </c>
      <c r="O32" s="59"/>
      <c r="P32" s="60"/>
      <c r="Q32" s="60"/>
      <c r="R32" s="59"/>
      <c r="S32" s="59"/>
      <c r="T32" s="60"/>
      <c r="U32" s="60"/>
      <c r="V32" s="59"/>
      <c r="W32" s="59">
        <v>23256</v>
      </c>
      <c r="X32" s="60"/>
      <c r="Y32" s="59">
        <v>23256</v>
      </c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1412699</v>
      </c>
      <c r="D40" s="331">
        <f t="shared" si="9"/>
        <v>0</v>
      </c>
      <c r="E40" s="330">
        <f t="shared" si="9"/>
        <v>2261922</v>
      </c>
      <c r="F40" s="332">
        <f t="shared" si="9"/>
        <v>0</v>
      </c>
      <c r="G40" s="332">
        <f t="shared" si="9"/>
        <v>8791</v>
      </c>
      <c r="H40" s="330">
        <f t="shared" si="9"/>
        <v>25421</v>
      </c>
      <c r="I40" s="330">
        <f t="shared" si="9"/>
        <v>65290</v>
      </c>
      <c r="J40" s="332">
        <f t="shared" si="9"/>
        <v>99502</v>
      </c>
      <c r="K40" s="332">
        <f t="shared" si="9"/>
        <v>84439</v>
      </c>
      <c r="L40" s="330">
        <f t="shared" si="9"/>
        <v>122933</v>
      </c>
      <c r="M40" s="330">
        <f t="shared" si="9"/>
        <v>51874</v>
      </c>
      <c r="N40" s="332">
        <f t="shared" si="9"/>
        <v>259246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358748</v>
      </c>
      <c r="X40" s="330">
        <f t="shared" si="9"/>
        <v>0</v>
      </c>
      <c r="Y40" s="332">
        <f t="shared" si="9"/>
        <v>358748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>
        <v>1015249</v>
      </c>
      <c r="D41" s="350"/>
      <c r="E41" s="349">
        <v>1199507</v>
      </c>
      <c r="F41" s="351"/>
      <c r="G41" s="351">
        <v>5541</v>
      </c>
      <c r="H41" s="349">
        <v>7951</v>
      </c>
      <c r="I41" s="349">
        <v>27629</v>
      </c>
      <c r="J41" s="351">
        <v>41121</v>
      </c>
      <c r="K41" s="351">
        <v>33995</v>
      </c>
      <c r="L41" s="349">
        <v>93986</v>
      </c>
      <c r="M41" s="349">
        <v>37172</v>
      </c>
      <c r="N41" s="351">
        <v>165153</v>
      </c>
      <c r="O41" s="351"/>
      <c r="P41" s="349"/>
      <c r="Q41" s="349"/>
      <c r="R41" s="351"/>
      <c r="S41" s="351"/>
      <c r="T41" s="349"/>
      <c r="U41" s="349"/>
      <c r="V41" s="351"/>
      <c r="W41" s="351">
        <v>206274</v>
      </c>
      <c r="X41" s="349"/>
      <c r="Y41" s="351">
        <v>206274</v>
      </c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231698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3500</v>
      </c>
      <c r="J42" s="53">
        <f t="shared" si="10"/>
        <v>3500</v>
      </c>
      <c r="K42" s="53">
        <f t="shared" si="10"/>
        <v>13950</v>
      </c>
      <c r="L42" s="54">
        <f t="shared" si="10"/>
        <v>2650</v>
      </c>
      <c r="M42" s="54">
        <f t="shared" si="10"/>
        <v>0</v>
      </c>
      <c r="N42" s="53">
        <f t="shared" si="10"/>
        <v>16600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20100</v>
      </c>
      <c r="X42" s="54">
        <f t="shared" si="10"/>
        <v>0</v>
      </c>
      <c r="Y42" s="53">
        <f t="shared" si="10"/>
        <v>20100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4398</v>
      </c>
      <c r="D43" s="356"/>
      <c r="E43" s="305">
        <v>33391</v>
      </c>
      <c r="F43" s="357"/>
      <c r="G43" s="357"/>
      <c r="H43" s="305"/>
      <c r="I43" s="305"/>
      <c r="J43" s="357"/>
      <c r="K43" s="357"/>
      <c r="L43" s="305">
        <v>74</v>
      </c>
      <c r="M43" s="305"/>
      <c r="N43" s="357">
        <v>74</v>
      </c>
      <c r="O43" s="357"/>
      <c r="P43" s="305"/>
      <c r="Q43" s="305"/>
      <c r="R43" s="357"/>
      <c r="S43" s="357"/>
      <c r="T43" s="305"/>
      <c r="U43" s="305"/>
      <c r="V43" s="357"/>
      <c r="W43" s="357">
        <v>74</v>
      </c>
      <c r="X43" s="305"/>
      <c r="Y43" s="357">
        <v>74</v>
      </c>
      <c r="Z43" s="358"/>
      <c r="AA43" s="303"/>
    </row>
    <row r="44" spans="1:27" ht="13.5">
      <c r="A44" s="348" t="s">
        <v>250</v>
      </c>
      <c r="B44" s="136"/>
      <c r="C44" s="60">
        <v>8456</v>
      </c>
      <c r="D44" s="355"/>
      <c r="E44" s="54">
        <v>247916</v>
      </c>
      <c r="F44" s="53"/>
      <c r="G44" s="53"/>
      <c r="H44" s="54">
        <v>1782</v>
      </c>
      <c r="I44" s="54">
        <v>791</v>
      </c>
      <c r="J44" s="53">
        <v>2573</v>
      </c>
      <c r="K44" s="53">
        <v>942</v>
      </c>
      <c r="L44" s="54">
        <v>686</v>
      </c>
      <c r="M44" s="54"/>
      <c r="N44" s="53">
        <v>1628</v>
      </c>
      <c r="O44" s="53"/>
      <c r="P44" s="54"/>
      <c r="Q44" s="54"/>
      <c r="R44" s="53"/>
      <c r="S44" s="53"/>
      <c r="T44" s="54"/>
      <c r="U44" s="54"/>
      <c r="V44" s="53"/>
      <c r="W44" s="53">
        <v>4201</v>
      </c>
      <c r="X44" s="54"/>
      <c r="Y44" s="53">
        <v>4201</v>
      </c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>
        <v>493759</v>
      </c>
      <c r="F47" s="53"/>
      <c r="G47" s="53">
        <v>3250</v>
      </c>
      <c r="H47" s="54">
        <v>15688</v>
      </c>
      <c r="I47" s="54">
        <v>33370</v>
      </c>
      <c r="J47" s="53">
        <v>52308</v>
      </c>
      <c r="K47" s="53">
        <v>35552</v>
      </c>
      <c r="L47" s="54">
        <v>25537</v>
      </c>
      <c r="M47" s="54">
        <v>2736</v>
      </c>
      <c r="N47" s="53">
        <v>63825</v>
      </c>
      <c r="O47" s="53"/>
      <c r="P47" s="54"/>
      <c r="Q47" s="54"/>
      <c r="R47" s="53"/>
      <c r="S47" s="53"/>
      <c r="T47" s="54"/>
      <c r="U47" s="54"/>
      <c r="V47" s="53"/>
      <c r="W47" s="53">
        <v>116133</v>
      </c>
      <c r="X47" s="54"/>
      <c r="Y47" s="53">
        <v>116133</v>
      </c>
      <c r="Z47" s="94"/>
      <c r="AA47" s="95"/>
    </row>
    <row r="48" spans="1:27" ht="13.5">
      <c r="A48" s="348" t="s">
        <v>254</v>
      </c>
      <c r="B48" s="136"/>
      <c r="C48" s="60">
        <v>321651</v>
      </c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62945</v>
      </c>
      <c r="D49" s="355"/>
      <c r="E49" s="54">
        <v>55651</v>
      </c>
      <c r="F49" s="53"/>
      <c r="G49" s="53"/>
      <c r="H49" s="54"/>
      <c r="I49" s="54"/>
      <c r="J49" s="53"/>
      <c r="K49" s="53"/>
      <c r="L49" s="54"/>
      <c r="M49" s="54">
        <v>11966</v>
      </c>
      <c r="N49" s="53">
        <v>11966</v>
      </c>
      <c r="O49" s="53"/>
      <c r="P49" s="54"/>
      <c r="Q49" s="54"/>
      <c r="R49" s="53"/>
      <c r="S49" s="53"/>
      <c r="T49" s="54"/>
      <c r="U49" s="54"/>
      <c r="V49" s="53"/>
      <c r="W49" s="53">
        <v>11966</v>
      </c>
      <c r="X49" s="54"/>
      <c r="Y49" s="53">
        <v>11966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52108419</v>
      </c>
      <c r="D60" s="333">
        <f t="shared" si="14"/>
        <v>0</v>
      </c>
      <c r="E60" s="219">
        <f t="shared" si="14"/>
        <v>35951748</v>
      </c>
      <c r="F60" s="264">
        <f t="shared" si="14"/>
        <v>0</v>
      </c>
      <c r="G60" s="264">
        <f t="shared" si="14"/>
        <v>4896713</v>
      </c>
      <c r="H60" s="219">
        <f t="shared" si="14"/>
        <v>6991681</v>
      </c>
      <c r="I60" s="219">
        <f t="shared" si="14"/>
        <v>9954574</v>
      </c>
      <c r="J60" s="264">
        <f t="shared" si="14"/>
        <v>21842968</v>
      </c>
      <c r="K60" s="264">
        <f t="shared" si="14"/>
        <v>6040228</v>
      </c>
      <c r="L60" s="219">
        <f t="shared" si="14"/>
        <v>-1290252</v>
      </c>
      <c r="M60" s="219">
        <f t="shared" si="14"/>
        <v>6816477</v>
      </c>
      <c r="N60" s="264">
        <f t="shared" si="14"/>
        <v>11566453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33409421</v>
      </c>
      <c r="X60" s="219">
        <f t="shared" si="14"/>
        <v>0</v>
      </c>
      <c r="Y60" s="264">
        <f t="shared" si="14"/>
        <v>33409421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231698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3500</v>
      </c>
      <c r="J62" s="336">
        <f t="shared" si="15"/>
        <v>3500</v>
      </c>
      <c r="K62" s="336">
        <f t="shared" si="15"/>
        <v>13950</v>
      </c>
      <c r="L62" s="334">
        <f t="shared" si="15"/>
        <v>2650</v>
      </c>
      <c r="M62" s="334">
        <f t="shared" si="15"/>
        <v>0</v>
      </c>
      <c r="N62" s="336">
        <f t="shared" si="15"/>
        <v>16600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20100</v>
      </c>
      <c r="X62" s="334">
        <f t="shared" si="15"/>
        <v>0</v>
      </c>
      <c r="Y62" s="336">
        <f t="shared" si="15"/>
        <v>20100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>
        <v>3500</v>
      </c>
      <c r="J63" s="59">
        <v>3500</v>
      </c>
      <c r="K63" s="59">
        <v>13950</v>
      </c>
      <c r="L63" s="60">
        <v>2650</v>
      </c>
      <c r="M63" s="60"/>
      <c r="N63" s="59">
        <v>16600</v>
      </c>
      <c r="O63" s="59"/>
      <c r="P63" s="60"/>
      <c r="Q63" s="60"/>
      <c r="R63" s="59"/>
      <c r="S63" s="59"/>
      <c r="T63" s="60"/>
      <c r="U63" s="60"/>
      <c r="V63" s="59"/>
      <c r="W63" s="59">
        <v>20100</v>
      </c>
      <c r="X63" s="60"/>
      <c r="Y63" s="59">
        <v>20100</v>
      </c>
      <c r="Z63" s="61"/>
      <c r="AA63" s="62"/>
    </row>
    <row r="64" spans="1:27" ht="13.5">
      <c r="A64" s="348" t="s">
        <v>259</v>
      </c>
      <c r="B64" s="136"/>
      <c r="C64" s="60"/>
      <c r="D64" s="327"/>
      <c r="E64" s="60">
        <v>231698</v>
      </c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459261658</v>
      </c>
      <c r="D5" s="153">
        <f>SUM(D6:D8)</f>
        <v>0</v>
      </c>
      <c r="E5" s="154">
        <f t="shared" si="0"/>
        <v>638955562</v>
      </c>
      <c r="F5" s="100">
        <f t="shared" si="0"/>
        <v>742895253</v>
      </c>
      <c r="G5" s="100">
        <f t="shared" si="0"/>
        <v>83630776</v>
      </c>
      <c r="H5" s="100">
        <f t="shared" si="0"/>
        <v>22281329</v>
      </c>
      <c r="I5" s="100">
        <f t="shared" si="0"/>
        <v>10500246</v>
      </c>
      <c r="J5" s="100">
        <f t="shared" si="0"/>
        <v>116412351</v>
      </c>
      <c r="K5" s="100">
        <f t="shared" si="0"/>
        <v>24016258</v>
      </c>
      <c r="L5" s="100">
        <f t="shared" si="0"/>
        <v>101510829</v>
      </c>
      <c r="M5" s="100">
        <f t="shared" si="0"/>
        <v>10626984</v>
      </c>
      <c r="N5" s="100">
        <f t="shared" si="0"/>
        <v>136154071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252566422</v>
      </c>
      <c r="X5" s="100">
        <f t="shared" si="0"/>
        <v>352331498</v>
      </c>
      <c r="Y5" s="100">
        <f t="shared" si="0"/>
        <v>-99765076</v>
      </c>
      <c r="Z5" s="137">
        <f>+IF(X5&lt;&gt;0,+(Y5/X5)*100,0)</f>
        <v>-28.315684679432206</v>
      </c>
      <c r="AA5" s="153">
        <f>SUM(AA6:AA8)</f>
        <v>742895253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459261658</v>
      </c>
      <c r="D7" s="157"/>
      <c r="E7" s="158">
        <v>638955562</v>
      </c>
      <c r="F7" s="159">
        <v>742895253</v>
      </c>
      <c r="G7" s="159">
        <v>83630776</v>
      </c>
      <c r="H7" s="159">
        <v>22182236</v>
      </c>
      <c r="I7" s="159">
        <v>10500246</v>
      </c>
      <c r="J7" s="159">
        <v>116313258</v>
      </c>
      <c r="K7" s="159">
        <v>24016258</v>
      </c>
      <c r="L7" s="159">
        <v>101510829</v>
      </c>
      <c r="M7" s="159">
        <v>10626984</v>
      </c>
      <c r="N7" s="159">
        <v>136154071</v>
      </c>
      <c r="O7" s="159"/>
      <c r="P7" s="159"/>
      <c r="Q7" s="159"/>
      <c r="R7" s="159"/>
      <c r="S7" s="159"/>
      <c r="T7" s="159"/>
      <c r="U7" s="159"/>
      <c r="V7" s="159"/>
      <c r="W7" s="159">
        <v>252467329</v>
      </c>
      <c r="X7" s="159">
        <v>352331498</v>
      </c>
      <c r="Y7" s="159">
        <v>-99864169</v>
      </c>
      <c r="Z7" s="141">
        <v>-28.34</v>
      </c>
      <c r="AA7" s="157">
        <v>742895253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>
        <v>99093</v>
      </c>
      <c r="I8" s="60"/>
      <c r="J8" s="60">
        <v>99093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99093</v>
      </c>
      <c r="X8" s="60"/>
      <c r="Y8" s="60">
        <v>99093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231687</v>
      </c>
      <c r="D9" s="153">
        <f>SUM(D10:D14)</f>
        <v>0</v>
      </c>
      <c r="E9" s="154">
        <f t="shared" si="1"/>
        <v>18371052</v>
      </c>
      <c r="F9" s="100">
        <f t="shared" si="1"/>
        <v>212797</v>
      </c>
      <c r="G9" s="100">
        <f t="shared" si="1"/>
        <v>7211634</v>
      </c>
      <c r="H9" s="100">
        <f t="shared" si="1"/>
        <v>24803</v>
      </c>
      <c r="I9" s="100">
        <f t="shared" si="1"/>
        <v>19778</v>
      </c>
      <c r="J9" s="100">
        <f t="shared" si="1"/>
        <v>7256215</v>
      </c>
      <c r="K9" s="100">
        <f t="shared" si="1"/>
        <v>26407</v>
      </c>
      <c r="L9" s="100">
        <f t="shared" si="1"/>
        <v>16247</v>
      </c>
      <c r="M9" s="100">
        <f t="shared" si="1"/>
        <v>10686</v>
      </c>
      <c r="N9" s="100">
        <f t="shared" si="1"/>
        <v>53340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7309555</v>
      </c>
      <c r="X9" s="100">
        <f t="shared" si="1"/>
        <v>12212004</v>
      </c>
      <c r="Y9" s="100">
        <f t="shared" si="1"/>
        <v>-4902449</v>
      </c>
      <c r="Z9" s="137">
        <f>+IF(X9&lt;&gt;0,+(Y9/X9)*100,0)</f>
        <v>-40.144508632653576</v>
      </c>
      <c r="AA9" s="153">
        <f>SUM(AA10:AA14)</f>
        <v>212797</v>
      </c>
    </row>
    <row r="10" spans="1:27" ht="13.5">
      <c r="A10" s="138" t="s">
        <v>79</v>
      </c>
      <c r="B10" s="136"/>
      <c r="C10" s="155">
        <v>231687</v>
      </c>
      <c r="D10" s="155"/>
      <c r="E10" s="156">
        <v>212797</v>
      </c>
      <c r="F10" s="60">
        <v>212797</v>
      </c>
      <c r="G10" s="60">
        <v>24010</v>
      </c>
      <c r="H10" s="60">
        <v>24803</v>
      </c>
      <c r="I10" s="60">
        <v>19778</v>
      </c>
      <c r="J10" s="60">
        <v>68591</v>
      </c>
      <c r="K10" s="60">
        <v>26407</v>
      </c>
      <c r="L10" s="60">
        <v>16247</v>
      </c>
      <c r="M10" s="60">
        <v>10686</v>
      </c>
      <c r="N10" s="60">
        <v>53340</v>
      </c>
      <c r="O10" s="60"/>
      <c r="P10" s="60"/>
      <c r="Q10" s="60"/>
      <c r="R10" s="60"/>
      <c r="S10" s="60"/>
      <c r="T10" s="60"/>
      <c r="U10" s="60"/>
      <c r="V10" s="60"/>
      <c r="W10" s="60">
        <v>121931</v>
      </c>
      <c r="X10" s="60">
        <v>106500</v>
      </c>
      <c r="Y10" s="60">
        <v>15431</v>
      </c>
      <c r="Z10" s="140">
        <v>14.49</v>
      </c>
      <c r="AA10" s="155">
        <v>212797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>
        <v>18158255</v>
      </c>
      <c r="F14" s="159"/>
      <c r="G14" s="159">
        <v>7187624</v>
      </c>
      <c r="H14" s="159"/>
      <c r="I14" s="159"/>
      <c r="J14" s="159">
        <v>7187624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7187624</v>
      </c>
      <c r="X14" s="159">
        <v>12105504</v>
      </c>
      <c r="Y14" s="159">
        <v>-4917880</v>
      </c>
      <c r="Z14" s="141">
        <v>-40.63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17050005</v>
      </c>
      <c r="D15" s="153">
        <f>SUM(D16:D18)</f>
        <v>0</v>
      </c>
      <c r="E15" s="154">
        <f t="shared" si="2"/>
        <v>0</v>
      </c>
      <c r="F15" s="100">
        <f t="shared" si="2"/>
        <v>18158255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6046701</v>
      </c>
      <c r="M15" s="100">
        <f t="shared" si="2"/>
        <v>0</v>
      </c>
      <c r="N15" s="100">
        <f t="shared" si="2"/>
        <v>6046701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6046701</v>
      </c>
      <c r="X15" s="100">
        <f t="shared" si="2"/>
        <v>0</v>
      </c>
      <c r="Y15" s="100">
        <f t="shared" si="2"/>
        <v>6046701</v>
      </c>
      <c r="Z15" s="137">
        <f>+IF(X15&lt;&gt;0,+(Y15/X15)*100,0)</f>
        <v>0</v>
      </c>
      <c r="AA15" s="153">
        <f>SUM(AA16:AA18)</f>
        <v>18158255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>
        <v>17050005</v>
      </c>
      <c r="D18" s="155"/>
      <c r="E18" s="156"/>
      <c r="F18" s="60">
        <v>18158255</v>
      </c>
      <c r="G18" s="60"/>
      <c r="H18" s="60"/>
      <c r="I18" s="60"/>
      <c r="J18" s="60"/>
      <c r="K18" s="60"/>
      <c r="L18" s="60">
        <v>6046701</v>
      </c>
      <c r="M18" s="60"/>
      <c r="N18" s="60">
        <v>6046701</v>
      </c>
      <c r="O18" s="60"/>
      <c r="P18" s="60"/>
      <c r="Q18" s="60"/>
      <c r="R18" s="60"/>
      <c r="S18" s="60"/>
      <c r="T18" s="60"/>
      <c r="U18" s="60"/>
      <c r="V18" s="60"/>
      <c r="W18" s="60">
        <v>6046701</v>
      </c>
      <c r="X18" s="60"/>
      <c r="Y18" s="60">
        <v>6046701</v>
      </c>
      <c r="Z18" s="140">
        <v>0</v>
      </c>
      <c r="AA18" s="155">
        <v>18158255</v>
      </c>
    </row>
    <row r="19" spans="1:27" ht="13.5">
      <c r="A19" s="135" t="s">
        <v>88</v>
      </c>
      <c r="B19" s="142"/>
      <c r="C19" s="153">
        <f aca="true" t="shared" si="3" ref="C19:Y19">SUM(C20:C23)</f>
        <v>259101361</v>
      </c>
      <c r="D19" s="153">
        <f>SUM(D20:D23)</f>
        <v>0</v>
      </c>
      <c r="E19" s="154">
        <f t="shared" si="3"/>
        <v>266793798</v>
      </c>
      <c r="F19" s="100">
        <f t="shared" si="3"/>
        <v>266793798</v>
      </c>
      <c r="G19" s="100">
        <f t="shared" si="3"/>
        <v>71039056</v>
      </c>
      <c r="H19" s="100">
        <f t="shared" si="3"/>
        <v>9756160</v>
      </c>
      <c r="I19" s="100">
        <f t="shared" si="3"/>
        <v>6079395</v>
      </c>
      <c r="J19" s="100">
        <f t="shared" si="3"/>
        <v>86874611</v>
      </c>
      <c r="K19" s="100">
        <f t="shared" si="3"/>
        <v>2961382</v>
      </c>
      <c r="L19" s="100">
        <f t="shared" si="3"/>
        <v>61233974</v>
      </c>
      <c r="M19" s="100">
        <f t="shared" si="3"/>
        <v>13565650</v>
      </c>
      <c r="N19" s="100">
        <f t="shared" si="3"/>
        <v>77761006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164635617</v>
      </c>
      <c r="X19" s="100">
        <f t="shared" si="3"/>
        <v>161205664</v>
      </c>
      <c r="Y19" s="100">
        <f t="shared" si="3"/>
        <v>3429953</v>
      </c>
      <c r="Z19" s="137">
        <f>+IF(X19&lt;&gt;0,+(Y19/X19)*100,0)</f>
        <v>2.1276876475010207</v>
      </c>
      <c r="AA19" s="153">
        <f>SUM(AA20:AA23)</f>
        <v>266793798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200034481</v>
      </c>
      <c r="D21" s="155"/>
      <c r="E21" s="156">
        <v>201791271</v>
      </c>
      <c r="F21" s="60">
        <v>201791271</v>
      </c>
      <c r="G21" s="60">
        <v>69589832</v>
      </c>
      <c r="H21" s="60">
        <v>3560049</v>
      </c>
      <c r="I21" s="60">
        <v>3441715</v>
      </c>
      <c r="J21" s="60">
        <v>76591596</v>
      </c>
      <c r="K21" s="60">
        <v>3259368</v>
      </c>
      <c r="L21" s="60">
        <v>58150338</v>
      </c>
      <c r="M21" s="60">
        <v>3099710</v>
      </c>
      <c r="N21" s="60">
        <v>64509416</v>
      </c>
      <c r="O21" s="60"/>
      <c r="P21" s="60"/>
      <c r="Q21" s="60"/>
      <c r="R21" s="60"/>
      <c r="S21" s="60"/>
      <c r="T21" s="60"/>
      <c r="U21" s="60"/>
      <c r="V21" s="60"/>
      <c r="W21" s="60">
        <v>141101012</v>
      </c>
      <c r="X21" s="60">
        <v>128704162</v>
      </c>
      <c r="Y21" s="60">
        <v>12396850</v>
      </c>
      <c r="Z21" s="140">
        <v>9.63</v>
      </c>
      <c r="AA21" s="155">
        <v>201791271</v>
      </c>
    </row>
    <row r="22" spans="1:27" ht="13.5">
      <c r="A22" s="138" t="s">
        <v>91</v>
      </c>
      <c r="B22" s="136"/>
      <c r="C22" s="157">
        <v>47685966</v>
      </c>
      <c r="D22" s="157"/>
      <c r="E22" s="158">
        <v>48562645</v>
      </c>
      <c r="F22" s="159">
        <v>48562645</v>
      </c>
      <c r="G22" s="159">
        <v>422180</v>
      </c>
      <c r="H22" s="159">
        <v>5162492</v>
      </c>
      <c r="I22" s="159">
        <v>1713592</v>
      </c>
      <c r="J22" s="159">
        <v>7298264</v>
      </c>
      <c r="K22" s="159">
        <v>-1734535</v>
      </c>
      <c r="L22" s="159">
        <v>2031653</v>
      </c>
      <c r="M22" s="159">
        <v>9305794</v>
      </c>
      <c r="N22" s="159">
        <v>9602912</v>
      </c>
      <c r="O22" s="159"/>
      <c r="P22" s="159"/>
      <c r="Q22" s="159"/>
      <c r="R22" s="159"/>
      <c r="S22" s="159"/>
      <c r="T22" s="159"/>
      <c r="U22" s="159"/>
      <c r="V22" s="159"/>
      <c r="W22" s="159">
        <v>16901176</v>
      </c>
      <c r="X22" s="159">
        <v>24281502</v>
      </c>
      <c r="Y22" s="159">
        <v>-7380326</v>
      </c>
      <c r="Z22" s="141">
        <v>-30.39</v>
      </c>
      <c r="AA22" s="157">
        <v>48562645</v>
      </c>
    </row>
    <row r="23" spans="1:27" ht="13.5">
      <c r="A23" s="138" t="s">
        <v>92</v>
      </c>
      <c r="B23" s="136"/>
      <c r="C23" s="155">
        <v>11380914</v>
      </c>
      <c r="D23" s="155"/>
      <c r="E23" s="156">
        <v>16439882</v>
      </c>
      <c r="F23" s="60">
        <v>16439882</v>
      </c>
      <c r="G23" s="60">
        <v>1027044</v>
      </c>
      <c r="H23" s="60">
        <v>1033619</v>
      </c>
      <c r="I23" s="60">
        <v>924088</v>
      </c>
      <c r="J23" s="60">
        <v>2984751</v>
      </c>
      <c r="K23" s="60">
        <v>1436549</v>
      </c>
      <c r="L23" s="60">
        <v>1051983</v>
      </c>
      <c r="M23" s="60">
        <v>1160146</v>
      </c>
      <c r="N23" s="60">
        <v>3648678</v>
      </c>
      <c r="O23" s="60"/>
      <c r="P23" s="60"/>
      <c r="Q23" s="60"/>
      <c r="R23" s="60"/>
      <c r="S23" s="60"/>
      <c r="T23" s="60"/>
      <c r="U23" s="60"/>
      <c r="V23" s="60"/>
      <c r="W23" s="60">
        <v>6633429</v>
      </c>
      <c r="X23" s="60">
        <v>8220000</v>
      </c>
      <c r="Y23" s="60">
        <v>-1586571</v>
      </c>
      <c r="Z23" s="140">
        <v>-19.3</v>
      </c>
      <c r="AA23" s="155">
        <v>16439882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735644711</v>
      </c>
      <c r="D25" s="168">
        <f>+D5+D9+D15+D19+D24</f>
        <v>0</v>
      </c>
      <c r="E25" s="169">
        <f t="shared" si="4"/>
        <v>924120412</v>
      </c>
      <c r="F25" s="73">
        <f t="shared" si="4"/>
        <v>1028060103</v>
      </c>
      <c r="G25" s="73">
        <f t="shared" si="4"/>
        <v>161881466</v>
      </c>
      <c r="H25" s="73">
        <f t="shared" si="4"/>
        <v>32062292</v>
      </c>
      <c r="I25" s="73">
        <f t="shared" si="4"/>
        <v>16599419</v>
      </c>
      <c r="J25" s="73">
        <f t="shared" si="4"/>
        <v>210543177</v>
      </c>
      <c r="K25" s="73">
        <f t="shared" si="4"/>
        <v>27004047</v>
      </c>
      <c r="L25" s="73">
        <f t="shared" si="4"/>
        <v>168807751</v>
      </c>
      <c r="M25" s="73">
        <f t="shared" si="4"/>
        <v>24203320</v>
      </c>
      <c r="N25" s="73">
        <f t="shared" si="4"/>
        <v>220015118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430558295</v>
      </c>
      <c r="X25" s="73">
        <f t="shared" si="4"/>
        <v>525749166</v>
      </c>
      <c r="Y25" s="73">
        <f t="shared" si="4"/>
        <v>-95190871</v>
      </c>
      <c r="Z25" s="170">
        <f>+IF(X25&lt;&gt;0,+(Y25/X25)*100,0)</f>
        <v>-18.105757870094273</v>
      </c>
      <c r="AA25" s="168">
        <f>+AA5+AA9+AA15+AA19+AA24</f>
        <v>1028060103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94672120</v>
      </c>
      <c r="D28" s="153">
        <f>SUM(D29:D31)</f>
        <v>0</v>
      </c>
      <c r="E28" s="154">
        <f t="shared" si="5"/>
        <v>120420895</v>
      </c>
      <c r="F28" s="100">
        <f t="shared" si="5"/>
        <v>121779324</v>
      </c>
      <c r="G28" s="100">
        <f t="shared" si="5"/>
        <v>6237041</v>
      </c>
      <c r="H28" s="100">
        <f t="shared" si="5"/>
        <v>6680617</v>
      </c>
      <c r="I28" s="100">
        <f t="shared" si="5"/>
        <v>8155233</v>
      </c>
      <c r="J28" s="100">
        <f t="shared" si="5"/>
        <v>21072891</v>
      </c>
      <c r="K28" s="100">
        <f t="shared" si="5"/>
        <v>12336192</v>
      </c>
      <c r="L28" s="100">
        <f t="shared" si="5"/>
        <v>9426372</v>
      </c>
      <c r="M28" s="100">
        <f t="shared" si="5"/>
        <v>7821285</v>
      </c>
      <c r="N28" s="100">
        <f t="shared" si="5"/>
        <v>29583849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50656740</v>
      </c>
      <c r="X28" s="100">
        <f t="shared" si="5"/>
        <v>60209994</v>
      </c>
      <c r="Y28" s="100">
        <f t="shared" si="5"/>
        <v>-9553254</v>
      </c>
      <c r="Z28" s="137">
        <f>+IF(X28&lt;&gt;0,+(Y28/X28)*100,0)</f>
        <v>-15.866558631445804</v>
      </c>
      <c r="AA28" s="153">
        <f>SUM(AA29:AA31)</f>
        <v>121779324</v>
      </c>
    </row>
    <row r="29" spans="1:27" ht="13.5">
      <c r="A29" s="138" t="s">
        <v>75</v>
      </c>
      <c r="B29" s="136"/>
      <c r="C29" s="155">
        <v>20626455</v>
      </c>
      <c r="D29" s="155"/>
      <c r="E29" s="156">
        <v>25894067</v>
      </c>
      <c r="F29" s="60">
        <v>26687326</v>
      </c>
      <c r="G29" s="60">
        <v>1323657</v>
      </c>
      <c r="H29" s="60">
        <v>1462916</v>
      </c>
      <c r="I29" s="60">
        <v>3142011</v>
      </c>
      <c r="J29" s="60">
        <v>5928584</v>
      </c>
      <c r="K29" s="60">
        <v>1565422</v>
      </c>
      <c r="L29" s="60">
        <v>2207155</v>
      </c>
      <c r="M29" s="60">
        <v>2504310</v>
      </c>
      <c r="N29" s="60">
        <v>6276887</v>
      </c>
      <c r="O29" s="60"/>
      <c r="P29" s="60"/>
      <c r="Q29" s="60"/>
      <c r="R29" s="60"/>
      <c r="S29" s="60"/>
      <c r="T29" s="60"/>
      <c r="U29" s="60"/>
      <c r="V29" s="60"/>
      <c r="W29" s="60">
        <v>12205471</v>
      </c>
      <c r="X29" s="60">
        <v>12946998</v>
      </c>
      <c r="Y29" s="60">
        <v>-741527</v>
      </c>
      <c r="Z29" s="140">
        <v>-5.73</v>
      </c>
      <c r="AA29" s="155">
        <v>26687326</v>
      </c>
    </row>
    <row r="30" spans="1:27" ht="13.5">
      <c r="A30" s="138" t="s">
        <v>76</v>
      </c>
      <c r="B30" s="136"/>
      <c r="C30" s="157">
        <v>30172227</v>
      </c>
      <c r="D30" s="157"/>
      <c r="E30" s="158">
        <v>42610367</v>
      </c>
      <c r="F30" s="159">
        <v>42305267</v>
      </c>
      <c r="G30" s="159">
        <v>1502614</v>
      </c>
      <c r="H30" s="159">
        <v>1666416</v>
      </c>
      <c r="I30" s="159">
        <v>1893717</v>
      </c>
      <c r="J30" s="159">
        <v>5062747</v>
      </c>
      <c r="K30" s="159">
        <v>6921445</v>
      </c>
      <c r="L30" s="159">
        <v>2960690</v>
      </c>
      <c r="M30" s="159">
        <v>1874901</v>
      </c>
      <c r="N30" s="159">
        <v>11757036</v>
      </c>
      <c r="O30" s="159"/>
      <c r="P30" s="159"/>
      <c r="Q30" s="159"/>
      <c r="R30" s="159"/>
      <c r="S30" s="159"/>
      <c r="T30" s="159"/>
      <c r="U30" s="159"/>
      <c r="V30" s="159"/>
      <c r="W30" s="159">
        <v>16819783</v>
      </c>
      <c r="X30" s="159">
        <v>21304998</v>
      </c>
      <c r="Y30" s="159">
        <v>-4485215</v>
      </c>
      <c r="Z30" s="141">
        <v>-21.05</v>
      </c>
      <c r="AA30" s="157">
        <v>42305267</v>
      </c>
    </row>
    <row r="31" spans="1:27" ht="13.5">
      <c r="A31" s="138" t="s">
        <v>77</v>
      </c>
      <c r="B31" s="136"/>
      <c r="C31" s="155">
        <v>43873438</v>
      </c>
      <c r="D31" s="155"/>
      <c r="E31" s="156">
        <v>51916461</v>
      </c>
      <c r="F31" s="60">
        <v>52786731</v>
      </c>
      <c r="G31" s="60">
        <v>3410770</v>
      </c>
      <c r="H31" s="60">
        <v>3551285</v>
      </c>
      <c r="I31" s="60">
        <v>3119505</v>
      </c>
      <c r="J31" s="60">
        <v>10081560</v>
      </c>
      <c r="K31" s="60">
        <v>3849325</v>
      </c>
      <c r="L31" s="60">
        <v>4258527</v>
      </c>
      <c r="M31" s="60">
        <v>3442074</v>
      </c>
      <c r="N31" s="60">
        <v>11549926</v>
      </c>
      <c r="O31" s="60"/>
      <c r="P31" s="60"/>
      <c r="Q31" s="60"/>
      <c r="R31" s="60"/>
      <c r="S31" s="60"/>
      <c r="T31" s="60"/>
      <c r="U31" s="60"/>
      <c r="V31" s="60"/>
      <c r="W31" s="60">
        <v>21631486</v>
      </c>
      <c r="X31" s="60">
        <v>25957998</v>
      </c>
      <c r="Y31" s="60">
        <v>-4326512</v>
      </c>
      <c r="Z31" s="140">
        <v>-16.67</v>
      </c>
      <c r="AA31" s="155">
        <v>52786731</v>
      </c>
    </row>
    <row r="32" spans="1:27" ht="13.5">
      <c r="A32" s="135" t="s">
        <v>78</v>
      </c>
      <c r="B32" s="136"/>
      <c r="C32" s="153">
        <f aca="true" t="shared" si="6" ref="C32:Y32">SUM(C33:C37)</f>
        <v>19855381</v>
      </c>
      <c r="D32" s="153">
        <f>SUM(D33:D37)</f>
        <v>0</v>
      </c>
      <c r="E32" s="154">
        <f t="shared" si="6"/>
        <v>41269420</v>
      </c>
      <c r="F32" s="100">
        <f t="shared" si="6"/>
        <v>23275640</v>
      </c>
      <c r="G32" s="100">
        <f t="shared" si="6"/>
        <v>1572846</v>
      </c>
      <c r="H32" s="100">
        <f t="shared" si="6"/>
        <v>2180908</v>
      </c>
      <c r="I32" s="100">
        <f t="shared" si="6"/>
        <v>1166446</v>
      </c>
      <c r="J32" s="100">
        <f t="shared" si="6"/>
        <v>4920200</v>
      </c>
      <c r="K32" s="100">
        <f t="shared" si="6"/>
        <v>1844133</v>
      </c>
      <c r="L32" s="100">
        <f t="shared" si="6"/>
        <v>2593318</v>
      </c>
      <c r="M32" s="100">
        <f t="shared" si="6"/>
        <v>2686548</v>
      </c>
      <c r="N32" s="100">
        <f t="shared" si="6"/>
        <v>7123999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12044199</v>
      </c>
      <c r="X32" s="100">
        <f t="shared" si="6"/>
        <v>20634498</v>
      </c>
      <c r="Y32" s="100">
        <f t="shared" si="6"/>
        <v>-8590299</v>
      </c>
      <c r="Z32" s="137">
        <f>+IF(X32&lt;&gt;0,+(Y32/X32)*100,0)</f>
        <v>-41.630763200539214</v>
      </c>
      <c r="AA32" s="153">
        <f>SUM(AA33:AA37)</f>
        <v>23275640</v>
      </c>
    </row>
    <row r="33" spans="1:27" ht="13.5">
      <c r="A33" s="138" t="s">
        <v>79</v>
      </c>
      <c r="B33" s="136"/>
      <c r="C33" s="155">
        <v>14202296</v>
      </c>
      <c r="D33" s="155"/>
      <c r="E33" s="156">
        <v>15339811</v>
      </c>
      <c r="F33" s="60">
        <v>15481668</v>
      </c>
      <c r="G33" s="60">
        <v>646942</v>
      </c>
      <c r="H33" s="60">
        <v>915309</v>
      </c>
      <c r="I33" s="60">
        <v>917924</v>
      </c>
      <c r="J33" s="60">
        <v>2480175</v>
      </c>
      <c r="K33" s="60">
        <v>1538799</v>
      </c>
      <c r="L33" s="60">
        <v>2127134</v>
      </c>
      <c r="M33" s="60">
        <v>1484552</v>
      </c>
      <c r="N33" s="60">
        <v>5150485</v>
      </c>
      <c r="O33" s="60"/>
      <c r="P33" s="60"/>
      <c r="Q33" s="60"/>
      <c r="R33" s="60"/>
      <c r="S33" s="60"/>
      <c r="T33" s="60"/>
      <c r="U33" s="60"/>
      <c r="V33" s="60"/>
      <c r="W33" s="60">
        <v>7630660</v>
      </c>
      <c r="X33" s="60">
        <v>7669998</v>
      </c>
      <c r="Y33" s="60">
        <v>-39338</v>
      </c>
      <c r="Z33" s="140">
        <v>-0.51</v>
      </c>
      <c r="AA33" s="155">
        <v>15481668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5653085</v>
      </c>
      <c r="D35" s="155"/>
      <c r="E35" s="156">
        <v>7660446</v>
      </c>
      <c r="F35" s="60">
        <v>7793972</v>
      </c>
      <c r="G35" s="60">
        <v>376048</v>
      </c>
      <c r="H35" s="60">
        <v>277771</v>
      </c>
      <c r="I35" s="60">
        <v>248522</v>
      </c>
      <c r="J35" s="60">
        <v>902341</v>
      </c>
      <c r="K35" s="60">
        <v>305334</v>
      </c>
      <c r="L35" s="60">
        <v>466184</v>
      </c>
      <c r="M35" s="60">
        <v>262508</v>
      </c>
      <c r="N35" s="60">
        <v>1034026</v>
      </c>
      <c r="O35" s="60"/>
      <c r="P35" s="60"/>
      <c r="Q35" s="60"/>
      <c r="R35" s="60"/>
      <c r="S35" s="60"/>
      <c r="T35" s="60"/>
      <c r="U35" s="60"/>
      <c r="V35" s="60"/>
      <c r="W35" s="60">
        <v>1936367</v>
      </c>
      <c r="X35" s="60">
        <v>3829998</v>
      </c>
      <c r="Y35" s="60">
        <v>-1893631</v>
      </c>
      <c r="Z35" s="140">
        <v>-49.44</v>
      </c>
      <c r="AA35" s="155">
        <v>7793972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>
        <v>18269163</v>
      </c>
      <c r="F37" s="159"/>
      <c r="G37" s="159">
        <v>549856</v>
      </c>
      <c r="H37" s="159">
        <v>987828</v>
      </c>
      <c r="I37" s="159"/>
      <c r="J37" s="159">
        <v>1537684</v>
      </c>
      <c r="K37" s="159"/>
      <c r="L37" s="159"/>
      <c r="M37" s="159">
        <v>939488</v>
      </c>
      <c r="N37" s="159">
        <v>939488</v>
      </c>
      <c r="O37" s="159"/>
      <c r="P37" s="159"/>
      <c r="Q37" s="159"/>
      <c r="R37" s="159"/>
      <c r="S37" s="159"/>
      <c r="T37" s="159"/>
      <c r="U37" s="159"/>
      <c r="V37" s="159"/>
      <c r="W37" s="159">
        <v>2477172</v>
      </c>
      <c r="X37" s="159">
        <v>9134502</v>
      </c>
      <c r="Y37" s="159">
        <v>-6657330</v>
      </c>
      <c r="Z37" s="141">
        <v>-72.88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25640732</v>
      </c>
      <c r="D38" s="153">
        <f>SUM(D39:D41)</f>
        <v>0</v>
      </c>
      <c r="E38" s="154">
        <f t="shared" si="7"/>
        <v>28570483</v>
      </c>
      <c r="F38" s="100">
        <f t="shared" si="7"/>
        <v>52983948</v>
      </c>
      <c r="G38" s="100">
        <f t="shared" si="7"/>
        <v>664254</v>
      </c>
      <c r="H38" s="100">
        <f t="shared" si="7"/>
        <v>1032382</v>
      </c>
      <c r="I38" s="100">
        <f t="shared" si="7"/>
        <v>2686081</v>
      </c>
      <c r="J38" s="100">
        <f t="shared" si="7"/>
        <v>4382717</v>
      </c>
      <c r="K38" s="100">
        <f t="shared" si="7"/>
        <v>2240210</v>
      </c>
      <c r="L38" s="100">
        <f t="shared" si="7"/>
        <v>4300160</v>
      </c>
      <c r="M38" s="100">
        <f t="shared" si="7"/>
        <v>1077260</v>
      </c>
      <c r="N38" s="100">
        <f t="shared" si="7"/>
        <v>7617630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12000347</v>
      </c>
      <c r="X38" s="100">
        <f t="shared" si="7"/>
        <v>14284998</v>
      </c>
      <c r="Y38" s="100">
        <f t="shared" si="7"/>
        <v>-2284651</v>
      </c>
      <c r="Z38" s="137">
        <f>+IF(X38&lt;&gt;0,+(Y38/X38)*100,0)</f>
        <v>-15.993358907015597</v>
      </c>
      <c r="AA38" s="153">
        <f>SUM(AA39:AA41)</f>
        <v>52983948</v>
      </c>
    </row>
    <row r="39" spans="1:27" ht="13.5">
      <c r="A39" s="138" t="s">
        <v>85</v>
      </c>
      <c r="B39" s="136"/>
      <c r="C39" s="155">
        <v>15231159</v>
      </c>
      <c r="D39" s="155"/>
      <c r="E39" s="156">
        <v>28570483</v>
      </c>
      <c r="F39" s="60">
        <v>34714785</v>
      </c>
      <c r="G39" s="60">
        <v>664254</v>
      </c>
      <c r="H39" s="60">
        <v>1032382</v>
      </c>
      <c r="I39" s="60">
        <v>1284681</v>
      </c>
      <c r="J39" s="60">
        <v>2981317</v>
      </c>
      <c r="K39" s="60">
        <v>1203346</v>
      </c>
      <c r="L39" s="60">
        <v>2825693</v>
      </c>
      <c r="M39" s="60">
        <v>1077260</v>
      </c>
      <c r="N39" s="60">
        <v>5106299</v>
      </c>
      <c r="O39" s="60"/>
      <c r="P39" s="60"/>
      <c r="Q39" s="60"/>
      <c r="R39" s="60"/>
      <c r="S39" s="60"/>
      <c r="T39" s="60"/>
      <c r="U39" s="60"/>
      <c r="V39" s="60"/>
      <c r="W39" s="60">
        <v>8087616</v>
      </c>
      <c r="X39" s="60">
        <v>14284998</v>
      </c>
      <c r="Y39" s="60">
        <v>-6197382</v>
      </c>
      <c r="Z39" s="140">
        <v>-43.38</v>
      </c>
      <c r="AA39" s="155">
        <v>34714785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>
        <v>10409573</v>
      </c>
      <c r="D41" s="155"/>
      <c r="E41" s="156"/>
      <c r="F41" s="60">
        <v>18269163</v>
      </c>
      <c r="G41" s="60"/>
      <c r="H41" s="60"/>
      <c r="I41" s="60">
        <v>1401400</v>
      </c>
      <c r="J41" s="60">
        <v>1401400</v>
      </c>
      <c r="K41" s="60">
        <v>1036864</v>
      </c>
      <c r="L41" s="60">
        <v>1474467</v>
      </c>
      <c r="M41" s="60"/>
      <c r="N41" s="60">
        <v>2511331</v>
      </c>
      <c r="O41" s="60"/>
      <c r="P41" s="60"/>
      <c r="Q41" s="60"/>
      <c r="R41" s="60"/>
      <c r="S41" s="60"/>
      <c r="T41" s="60"/>
      <c r="U41" s="60"/>
      <c r="V41" s="60"/>
      <c r="W41" s="60">
        <v>3912731</v>
      </c>
      <c r="X41" s="60"/>
      <c r="Y41" s="60">
        <v>3912731</v>
      </c>
      <c r="Z41" s="140">
        <v>0</v>
      </c>
      <c r="AA41" s="155">
        <v>18269163</v>
      </c>
    </row>
    <row r="42" spans="1:27" ht="13.5">
      <c r="A42" s="135" t="s">
        <v>88</v>
      </c>
      <c r="B42" s="142"/>
      <c r="C42" s="153">
        <f aca="true" t="shared" si="8" ref="C42:Y42">SUM(C43:C46)</f>
        <v>377187594</v>
      </c>
      <c r="D42" s="153">
        <f>SUM(D43:D46)</f>
        <v>0</v>
      </c>
      <c r="E42" s="154">
        <f t="shared" si="8"/>
        <v>396035156</v>
      </c>
      <c r="F42" s="100">
        <f t="shared" si="8"/>
        <v>398024983</v>
      </c>
      <c r="G42" s="100">
        <f t="shared" si="8"/>
        <v>28691381</v>
      </c>
      <c r="H42" s="100">
        <f t="shared" si="8"/>
        <v>39119891</v>
      </c>
      <c r="I42" s="100">
        <f t="shared" si="8"/>
        <v>45193176</v>
      </c>
      <c r="J42" s="100">
        <f t="shared" si="8"/>
        <v>113004448</v>
      </c>
      <c r="K42" s="100">
        <f t="shared" si="8"/>
        <v>34634533</v>
      </c>
      <c r="L42" s="100">
        <f t="shared" si="8"/>
        <v>13360663</v>
      </c>
      <c r="M42" s="100">
        <f t="shared" si="8"/>
        <v>38852085</v>
      </c>
      <c r="N42" s="100">
        <f t="shared" si="8"/>
        <v>86847281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199851729</v>
      </c>
      <c r="X42" s="100">
        <f t="shared" si="8"/>
        <v>198016998</v>
      </c>
      <c r="Y42" s="100">
        <f t="shared" si="8"/>
        <v>1834731</v>
      </c>
      <c r="Z42" s="137">
        <f>+IF(X42&lt;&gt;0,+(Y42/X42)*100,0)</f>
        <v>0.9265522750728703</v>
      </c>
      <c r="AA42" s="153">
        <f>SUM(AA43:AA46)</f>
        <v>398024983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296180016</v>
      </c>
      <c r="D44" s="155"/>
      <c r="E44" s="156">
        <v>324827806</v>
      </c>
      <c r="F44" s="60">
        <v>326550150</v>
      </c>
      <c r="G44" s="60">
        <v>25370901</v>
      </c>
      <c r="H44" s="60">
        <v>37417191</v>
      </c>
      <c r="I44" s="60">
        <v>42752114</v>
      </c>
      <c r="J44" s="60">
        <v>105540206</v>
      </c>
      <c r="K44" s="60">
        <v>27233594</v>
      </c>
      <c r="L44" s="60">
        <v>10021159</v>
      </c>
      <c r="M44" s="60">
        <v>27438442</v>
      </c>
      <c r="N44" s="60">
        <v>64693195</v>
      </c>
      <c r="O44" s="60"/>
      <c r="P44" s="60"/>
      <c r="Q44" s="60"/>
      <c r="R44" s="60"/>
      <c r="S44" s="60"/>
      <c r="T44" s="60"/>
      <c r="U44" s="60"/>
      <c r="V44" s="60"/>
      <c r="W44" s="60">
        <v>170233401</v>
      </c>
      <c r="X44" s="60">
        <v>162413502</v>
      </c>
      <c r="Y44" s="60">
        <v>7819899</v>
      </c>
      <c r="Z44" s="140">
        <v>4.81</v>
      </c>
      <c r="AA44" s="155">
        <v>326550150</v>
      </c>
    </row>
    <row r="45" spans="1:27" ht="13.5">
      <c r="A45" s="138" t="s">
        <v>91</v>
      </c>
      <c r="B45" s="136"/>
      <c r="C45" s="157">
        <v>46383171</v>
      </c>
      <c r="D45" s="157"/>
      <c r="E45" s="158">
        <v>45579965</v>
      </c>
      <c r="F45" s="159">
        <v>45830555</v>
      </c>
      <c r="G45" s="159">
        <v>1625120</v>
      </c>
      <c r="H45" s="159">
        <v>463819</v>
      </c>
      <c r="I45" s="159">
        <v>1466070</v>
      </c>
      <c r="J45" s="159">
        <v>3555009</v>
      </c>
      <c r="K45" s="159">
        <v>1198563</v>
      </c>
      <c r="L45" s="159">
        <v>1847993</v>
      </c>
      <c r="M45" s="159">
        <v>9039542</v>
      </c>
      <c r="N45" s="159">
        <v>12086098</v>
      </c>
      <c r="O45" s="159"/>
      <c r="P45" s="159"/>
      <c r="Q45" s="159"/>
      <c r="R45" s="159"/>
      <c r="S45" s="159"/>
      <c r="T45" s="159"/>
      <c r="U45" s="159"/>
      <c r="V45" s="159"/>
      <c r="W45" s="159">
        <v>15641107</v>
      </c>
      <c r="X45" s="159">
        <v>22789998</v>
      </c>
      <c r="Y45" s="159">
        <v>-7148891</v>
      </c>
      <c r="Z45" s="141">
        <v>-31.37</v>
      </c>
      <c r="AA45" s="157">
        <v>45830555</v>
      </c>
    </row>
    <row r="46" spans="1:27" ht="13.5">
      <c r="A46" s="138" t="s">
        <v>92</v>
      </c>
      <c r="B46" s="136"/>
      <c r="C46" s="155">
        <v>34624407</v>
      </c>
      <c r="D46" s="155"/>
      <c r="E46" s="156">
        <v>25627385</v>
      </c>
      <c r="F46" s="60">
        <v>25644278</v>
      </c>
      <c r="G46" s="60">
        <v>1695360</v>
      </c>
      <c r="H46" s="60">
        <v>1238881</v>
      </c>
      <c r="I46" s="60">
        <v>974992</v>
      </c>
      <c r="J46" s="60">
        <v>3909233</v>
      </c>
      <c r="K46" s="60">
        <v>6202376</v>
      </c>
      <c r="L46" s="60">
        <v>1491511</v>
      </c>
      <c r="M46" s="60">
        <v>2374101</v>
      </c>
      <c r="N46" s="60">
        <v>10067988</v>
      </c>
      <c r="O46" s="60"/>
      <c r="P46" s="60"/>
      <c r="Q46" s="60"/>
      <c r="R46" s="60"/>
      <c r="S46" s="60"/>
      <c r="T46" s="60"/>
      <c r="U46" s="60"/>
      <c r="V46" s="60"/>
      <c r="W46" s="60">
        <v>13977221</v>
      </c>
      <c r="X46" s="60">
        <v>12813498</v>
      </c>
      <c r="Y46" s="60">
        <v>1163723</v>
      </c>
      <c r="Z46" s="140">
        <v>9.08</v>
      </c>
      <c r="AA46" s="155">
        <v>25644278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517355827</v>
      </c>
      <c r="D48" s="168">
        <f>+D28+D32+D38+D42+D47</f>
        <v>0</v>
      </c>
      <c r="E48" s="169">
        <f t="shared" si="9"/>
        <v>586295954</v>
      </c>
      <c r="F48" s="73">
        <f t="shared" si="9"/>
        <v>596063895</v>
      </c>
      <c r="G48" s="73">
        <f t="shared" si="9"/>
        <v>37165522</v>
      </c>
      <c r="H48" s="73">
        <f t="shared" si="9"/>
        <v>49013798</v>
      </c>
      <c r="I48" s="73">
        <f t="shared" si="9"/>
        <v>57200936</v>
      </c>
      <c r="J48" s="73">
        <f t="shared" si="9"/>
        <v>143380256</v>
      </c>
      <c r="K48" s="73">
        <f t="shared" si="9"/>
        <v>51055068</v>
      </c>
      <c r="L48" s="73">
        <f t="shared" si="9"/>
        <v>29680513</v>
      </c>
      <c r="M48" s="73">
        <f t="shared" si="9"/>
        <v>50437178</v>
      </c>
      <c r="N48" s="73">
        <f t="shared" si="9"/>
        <v>131172759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274553015</v>
      </c>
      <c r="X48" s="73">
        <f t="shared" si="9"/>
        <v>293146488</v>
      </c>
      <c r="Y48" s="73">
        <f t="shared" si="9"/>
        <v>-18593473</v>
      </c>
      <c r="Z48" s="170">
        <f>+IF(X48&lt;&gt;0,+(Y48/X48)*100,0)</f>
        <v>-6.342724119553497</v>
      </c>
      <c r="AA48" s="168">
        <f>+AA28+AA32+AA38+AA42+AA47</f>
        <v>596063895</v>
      </c>
    </row>
    <row r="49" spans="1:27" ht="13.5">
      <c r="A49" s="148" t="s">
        <v>49</v>
      </c>
      <c r="B49" s="149"/>
      <c r="C49" s="171">
        <f aca="true" t="shared" si="10" ref="C49:Y49">+C25-C48</f>
        <v>218288884</v>
      </c>
      <c r="D49" s="171">
        <f>+D25-D48</f>
        <v>0</v>
      </c>
      <c r="E49" s="172">
        <f t="shared" si="10"/>
        <v>337824458</v>
      </c>
      <c r="F49" s="173">
        <f t="shared" si="10"/>
        <v>431996208</v>
      </c>
      <c r="G49" s="173">
        <f t="shared" si="10"/>
        <v>124715944</v>
      </c>
      <c r="H49" s="173">
        <f t="shared" si="10"/>
        <v>-16951506</v>
      </c>
      <c r="I49" s="173">
        <f t="shared" si="10"/>
        <v>-40601517</v>
      </c>
      <c r="J49" s="173">
        <f t="shared" si="10"/>
        <v>67162921</v>
      </c>
      <c r="K49" s="173">
        <f t="shared" si="10"/>
        <v>-24051021</v>
      </c>
      <c r="L49" s="173">
        <f t="shared" si="10"/>
        <v>139127238</v>
      </c>
      <c r="M49" s="173">
        <f t="shared" si="10"/>
        <v>-26233858</v>
      </c>
      <c r="N49" s="173">
        <f t="shared" si="10"/>
        <v>88842359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156005280</v>
      </c>
      <c r="X49" s="173">
        <f>IF(F25=F48,0,X25-X48)</f>
        <v>232602678</v>
      </c>
      <c r="Y49" s="173">
        <f t="shared" si="10"/>
        <v>-76597398</v>
      </c>
      <c r="Z49" s="174">
        <f>+IF(X49&lt;&gt;0,+(Y49/X49)*100,0)</f>
        <v>-32.93057442786622</v>
      </c>
      <c r="AA49" s="171">
        <f>+AA25-AA48</f>
        <v>431996208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37658545</v>
      </c>
      <c r="D8" s="155">
        <v>0</v>
      </c>
      <c r="E8" s="156">
        <v>34941526</v>
      </c>
      <c r="F8" s="60">
        <v>34941526</v>
      </c>
      <c r="G8" s="60">
        <v>3545314</v>
      </c>
      <c r="H8" s="60">
        <v>3560049</v>
      </c>
      <c r="I8" s="60">
        <v>3441715</v>
      </c>
      <c r="J8" s="60">
        <v>10547078</v>
      </c>
      <c r="K8" s="60">
        <v>3259368</v>
      </c>
      <c r="L8" s="60">
        <v>2589354</v>
      </c>
      <c r="M8" s="60">
        <v>3099710</v>
      </c>
      <c r="N8" s="60">
        <v>8948432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19495510</v>
      </c>
      <c r="X8" s="60">
        <v>17470998</v>
      </c>
      <c r="Y8" s="60">
        <v>2024512</v>
      </c>
      <c r="Z8" s="140">
        <v>11.59</v>
      </c>
      <c r="AA8" s="155">
        <v>34941526</v>
      </c>
    </row>
    <row r="9" spans="1:27" ht="13.5">
      <c r="A9" s="183" t="s">
        <v>105</v>
      </c>
      <c r="B9" s="182"/>
      <c r="C9" s="155">
        <v>4529471</v>
      </c>
      <c r="D9" s="155">
        <v>0</v>
      </c>
      <c r="E9" s="156">
        <v>5362645</v>
      </c>
      <c r="F9" s="60">
        <v>5362645</v>
      </c>
      <c r="G9" s="60">
        <v>422180</v>
      </c>
      <c r="H9" s="60">
        <v>409200</v>
      </c>
      <c r="I9" s="60">
        <v>400627</v>
      </c>
      <c r="J9" s="60">
        <v>1232007</v>
      </c>
      <c r="K9" s="60">
        <v>329088</v>
      </c>
      <c r="L9" s="60">
        <v>394013</v>
      </c>
      <c r="M9" s="60">
        <v>418751</v>
      </c>
      <c r="N9" s="60">
        <v>1141852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2373859</v>
      </c>
      <c r="X9" s="60">
        <v>2681502</v>
      </c>
      <c r="Y9" s="60">
        <v>-307643</v>
      </c>
      <c r="Z9" s="140">
        <v>-11.47</v>
      </c>
      <c r="AA9" s="155">
        <v>5362645</v>
      </c>
    </row>
    <row r="10" spans="1:27" ht="13.5">
      <c r="A10" s="183" t="s">
        <v>106</v>
      </c>
      <c r="B10" s="182"/>
      <c r="C10" s="155">
        <v>11380914</v>
      </c>
      <c r="D10" s="155">
        <v>0</v>
      </c>
      <c r="E10" s="156">
        <v>16439882</v>
      </c>
      <c r="F10" s="54">
        <v>16439882</v>
      </c>
      <c r="G10" s="54">
        <v>1027044</v>
      </c>
      <c r="H10" s="54">
        <v>1033619</v>
      </c>
      <c r="I10" s="54">
        <v>924088</v>
      </c>
      <c r="J10" s="54">
        <v>2984751</v>
      </c>
      <c r="K10" s="54">
        <v>1436549</v>
      </c>
      <c r="L10" s="54">
        <v>1051983</v>
      </c>
      <c r="M10" s="54">
        <v>1160146</v>
      </c>
      <c r="N10" s="54">
        <v>3648678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6633429</v>
      </c>
      <c r="X10" s="54">
        <v>8220000</v>
      </c>
      <c r="Y10" s="54">
        <v>-1586571</v>
      </c>
      <c r="Z10" s="184">
        <v>-19.3</v>
      </c>
      <c r="AA10" s="130">
        <v>16439882</v>
      </c>
    </row>
    <row r="11" spans="1:27" ht="13.5">
      <c r="A11" s="183" t="s">
        <v>107</v>
      </c>
      <c r="B11" s="185"/>
      <c r="C11" s="155">
        <v>232095</v>
      </c>
      <c r="D11" s="155">
        <v>0</v>
      </c>
      <c r="E11" s="156">
        <v>212797</v>
      </c>
      <c r="F11" s="60">
        <v>212797</v>
      </c>
      <c r="G11" s="60">
        <v>24081</v>
      </c>
      <c r="H11" s="60">
        <v>24803</v>
      </c>
      <c r="I11" s="60">
        <v>19778</v>
      </c>
      <c r="J11" s="60">
        <v>68662</v>
      </c>
      <c r="K11" s="60">
        <v>26407</v>
      </c>
      <c r="L11" s="60">
        <v>16247</v>
      </c>
      <c r="M11" s="60">
        <v>10686</v>
      </c>
      <c r="N11" s="60">
        <v>53340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122002</v>
      </c>
      <c r="X11" s="60">
        <v>106500</v>
      </c>
      <c r="Y11" s="60">
        <v>15502</v>
      </c>
      <c r="Z11" s="140">
        <v>14.56</v>
      </c>
      <c r="AA11" s="155">
        <v>212797</v>
      </c>
    </row>
    <row r="12" spans="1:27" ht="13.5">
      <c r="A12" s="183" t="s">
        <v>108</v>
      </c>
      <c r="B12" s="185"/>
      <c r="C12" s="155">
        <v>36579</v>
      </c>
      <c r="D12" s="155">
        <v>0</v>
      </c>
      <c r="E12" s="156">
        <v>0</v>
      </c>
      <c r="F12" s="60">
        <v>0</v>
      </c>
      <c r="G12" s="60">
        <v>2895</v>
      </c>
      <c r="H12" s="60">
        <v>2895</v>
      </c>
      <c r="I12" s="60">
        <v>2807</v>
      </c>
      <c r="J12" s="60">
        <v>8597</v>
      </c>
      <c r="K12" s="60">
        <v>2895</v>
      </c>
      <c r="L12" s="60">
        <v>3070</v>
      </c>
      <c r="M12" s="60">
        <v>2982</v>
      </c>
      <c r="N12" s="60">
        <v>8947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17544</v>
      </c>
      <c r="X12" s="60"/>
      <c r="Y12" s="60">
        <v>17544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32865706</v>
      </c>
      <c r="D13" s="155">
        <v>0</v>
      </c>
      <c r="E13" s="156">
        <v>25112812</v>
      </c>
      <c r="F13" s="60">
        <v>25112812</v>
      </c>
      <c r="G13" s="60">
        <v>3037299</v>
      </c>
      <c r="H13" s="60">
        <v>2437463</v>
      </c>
      <c r="I13" s="60">
        <v>2792489</v>
      </c>
      <c r="J13" s="60">
        <v>8267251</v>
      </c>
      <c r="K13" s="60">
        <v>4465531</v>
      </c>
      <c r="L13" s="60">
        <v>2786347</v>
      </c>
      <c r="M13" s="60">
        <v>3121569</v>
      </c>
      <c r="N13" s="60">
        <v>10373447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18640698</v>
      </c>
      <c r="X13" s="60">
        <v>12566502</v>
      </c>
      <c r="Y13" s="60">
        <v>6074196</v>
      </c>
      <c r="Z13" s="140">
        <v>48.34</v>
      </c>
      <c r="AA13" s="155">
        <v>25112812</v>
      </c>
    </row>
    <row r="14" spans="1:27" ht="13.5">
      <c r="A14" s="181" t="s">
        <v>110</v>
      </c>
      <c r="B14" s="185"/>
      <c r="C14" s="155">
        <v>28237</v>
      </c>
      <c r="D14" s="155">
        <v>0</v>
      </c>
      <c r="E14" s="156">
        <v>3802618</v>
      </c>
      <c r="F14" s="60">
        <v>3802618</v>
      </c>
      <c r="G14" s="60">
        <v>2434</v>
      </c>
      <c r="H14" s="60">
        <v>885743</v>
      </c>
      <c r="I14" s="60">
        <v>507004</v>
      </c>
      <c r="J14" s="60">
        <v>1395181</v>
      </c>
      <c r="K14" s="60">
        <v>-1384621</v>
      </c>
      <c r="L14" s="60">
        <v>2451</v>
      </c>
      <c r="M14" s="60">
        <v>2432</v>
      </c>
      <c r="N14" s="60">
        <v>-1379738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15443</v>
      </c>
      <c r="X14" s="60">
        <v>1901502</v>
      </c>
      <c r="Y14" s="60">
        <v>-1886059</v>
      </c>
      <c r="Z14" s="140">
        <v>-99.19</v>
      </c>
      <c r="AA14" s="155">
        <v>3802618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424058814</v>
      </c>
      <c r="D19" s="155">
        <v>0</v>
      </c>
      <c r="E19" s="156">
        <v>457074554</v>
      </c>
      <c r="F19" s="60">
        <v>457074554</v>
      </c>
      <c r="G19" s="60">
        <v>152509000</v>
      </c>
      <c r="H19" s="60">
        <v>11134330</v>
      </c>
      <c r="I19" s="60">
        <v>1316737</v>
      </c>
      <c r="J19" s="60">
        <v>164960067</v>
      </c>
      <c r="K19" s="60">
        <v>-2063623</v>
      </c>
      <c r="L19" s="60">
        <v>130487640</v>
      </c>
      <c r="M19" s="60">
        <v>8887043</v>
      </c>
      <c r="N19" s="60">
        <v>137311060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302271127</v>
      </c>
      <c r="X19" s="60">
        <v>292225666</v>
      </c>
      <c r="Y19" s="60">
        <v>10045461</v>
      </c>
      <c r="Z19" s="140">
        <v>3.44</v>
      </c>
      <c r="AA19" s="155">
        <v>457074554</v>
      </c>
    </row>
    <row r="20" spans="1:27" ht="13.5">
      <c r="A20" s="181" t="s">
        <v>35</v>
      </c>
      <c r="B20" s="185"/>
      <c r="C20" s="155">
        <v>15295430</v>
      </c>
      <c r="D20" s="155">
        <v>0</v>
      </c>
      <c r="E20" s="156">
        <v>38918132</v>
      </c>
      <c r="F20" s="54">
        <v>142857823</v>
      </c>
      <c r="G20" s="54">
        <v>71810</v>
      </c>
      <c r="H20" s="54">
        <v>774235</v>
      </c>
      <c r="I20" s="54">
        <v>2210408</v>
      </c>
      <c r="J20" s="54">
        <v>3056453</v>
      </c>
      <c r="K20" s="54">
        <v>5677864</v>
      </c>
      <c r="L20" s="54">
        <v>1323094</v>
      </c>
      <c r="M20" s="54">
        <v>1031975</v>
      </c>
      <c r="N20" s="54">
        <v>8032933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11089386</v>
      </c>
      <c r="X20" s="54">
        <v>19459002</v>
      </c>
      <c r="Y20" s="54">
        <v>-8369616</v>
      </c>
      <c r="Z20" s="184">
        <v>-43.01</v>
      </c>
      <c r="AA20" s="130">
        <v>142857823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526085791</v>
      </c>
      <c r="D22" s="188">
        <f>SUM(D5:D21)</f>
        <v>0</v>
      </c>
      <c r="E22" s="189">
        <f t="shared" si="0"/>
        <v>581864966</v>
      </c>
      <c r="F22" s="190">
        <f t="shared" si="0"/>
        <v>685804657</v>
      </c>
      <c r="G22" s="190">
        <f t="shared" si="0"/>
        <v>160642057</v>
      </c>
      <c r="H22" s="190">
        <f t="shared" si="0"/>
        <v>20262337</v>
      </c>
      <c r="I22" s="190">
        <f t="shared" si="0"/>
        <v>11615653</v>
      </c>
      <c r="J22" s="190">
        <f t="shared" si="0"/>
        <v>192520047</v>
      </c>
      <c r="K22" s="190">
        <f t="shared" si="0"/>
        <v>11749458</v>
      </c>
      <c r="L22" s="190">
        <f t="shared" si="0"/>
        <v>138654199</v>
      </c>
      <c r="M22" s="190">
        <f t="shared" si="0"/>
        <v>17735294</v>
      </c>
      <c r="N22" s="190">
        <f t="shared" si="0"/>
        <v>168138951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360658998</v>
      </c>
      <c r="X22" s="190">
        <f t="shared" si="0"/>
        <v>354631672</v>
      </c>
      <c r="Y22" s="190">
        <f t="shared" si="0"/>
        <v>6027326</v>
      </c>
      <c r="Z22" s="191">
        <f>+IF(X22&lt;&gt;0,+(Y22/X22)*100,0)</f>
        <v>1.6996017208525018</v>
      </c>
      <c r="AA22" s="188">
        <f>SUM(AA5:AA21)</f>
        <v>685804657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110823713</v>
      </c>
      <c r="D25" s="155">
        <v>0</v>
      </c>
      <c r="E25" s="156">
        <v>157400448</v>
      </c>
      <c r="F25" s="60">
        <v>157400448</v>
      </c>
      <c r="G25" s="60">
        <v>9098781</v>
      </c>
      <c r="H25" s="60">
        <v>10218249</v>
      </c>
      <c r="I25" s="60">
        <v>9516201</v>
      </c>
      <c r="J25" s="60">
        <v>28833231</v>
      </c>
      <c r="K25" s="60">
        <v>10206929</v>
      </c>
      <c r="L25" s="60">
        <v>15550808</v>
      </c>
      <c r="M25" s="60">
        <v>10733505</v>
      </c>
      <c r="N25" s="60">
        <v>36491242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65324473</v>
      </c>
      <c r="X25" s="60">
        <v>78700002</v>
      </c>
      <c r="Y25" s="60">
        <v>-13375529</v>
      </c>
      <c r="Z25" s="140">
        <v>-17</v>
      </c>
      <c r="AA25" s="155">
        <v>157400448</v>
      </c>
    </row>
    <row r="26" spans="1:27" ht="13.5">
      <c r="A26" s="183" t="s">
        <v>38</v>
      </c>
      <c r="B26" s="182"/>
      <c r="C26" s="155">
        <v>8813794</v>
      </c>
      <c r="D26" s="155">
        <v>0</v>
      </c>
      <c r="E26" s="156">
        <v>10584105</v>
      </c>
      <c r="F26" s="60">
        <v>10584105</v>
      </c>
      <c r="G26" s="60">
        <v>799220</v>
      </c>
      <c r="H26" s="60">
        <v>767533</v>
      </c>
      <c r="I26" s="60">
        <v>686858</v>
      </c>
      <c r="J26" s="60">
        <v>2253611</v>
      </c>
      <c r="K26" s="60">
        <v>716048</v>
      </c>
      <c r="L26" s="60">
        <v>732722</v>
      </c>
      <c r="M26" s="60">
        <v>747965</v>
      </c>
      <c r="N26" s="60">
        <v>2196735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4450346</v>
      </c>
      <c r="X26" s="60">
        <v>5292000</v>
      </c>
      <c r="Y26" s="60">
        <v>-841654</v>
      </c>
      <c r="Z26" s="140">
        <v>-15.9</v>
      </c>
      <c r="AA26" s="155">
        <v>10584105</v>
      </c>
    </row>
    <row r="27" spans="1:27" ht="13.5">
      <c r="A27" s="183" t="s">
        <v>118</v>
      </c>
      <c r="B27" s="182"/>
      <c r="C27" s="155">
        <v>4329873</v>
      </c>
      <c r="D27" s="155">
        <v>0</v>
      </c>
      <c r="E27" s="156">
        <v>3793322</v>
      </c>
      <c r="F27" s="60">
        <v>3793322</v>
      </c>
      <c r="G27" s="60">
        <v>316111</v>
      </c>
      <c r="H27" s="60">
        <v>316111</v>
      </c>
      <c r="I27" s="60">
        <v>316111</v>
      </c>
      <c r="J27" s="60">
        <v>948333</v>
      </c>
      <c r="K27" s="60">
        <v>316111</v>
      </c>
      <c r="L27" s="60">
        <v>316111</v>
      </c>
      <c r="M27" s="60">
        <v>316111</v>
      </c>
      <c r="N27" s="60">
        <v>948333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1896666</v>
      </c>
      <c r="X27" s="60">
        <v>1896498</v>
      </c>
      <c r="Y27" s="60">
        <v>168</v>
      </c>
      <c r="Z27" s="140">
        <v>0.01</v>
      </c>
      <c r="AA27" s="155">
        <v>3793322</v>
      </c>
    </row>
    <row r="28" spans="1:27" ht="13.5">
      <c r="A28" s="183" t="s">
        <v>39</v>
      </c>
      <c r="B28" s="182"/>
      <c r="C28" s="155">
        <v>48971343</v>
      </c>
      <c r="D28" s="155">
        <v>0</v>
      </c>
      <c r="E28" s="156">
        <v>48872180</v>
      </c>
      <c r="F28" s="60">
        <v>48872180</v>
      </c>
      <c r="G28" s="60">
        <v>4072682</v>
      </c>
      <c r="H28" s="60">
        <v>4072682</v>
      </c>
      <c r="I28" s="60">
        <v>3845805</v>
      </c>
      <c r="J28" s="60">
        <v>11991169</v>
      </c>
      <c r="K28" s="60">
        <v>3975892</v>
      </c>
      <c r="L28" s="60">
        <v>3982600</v>
      </c>
      <c r="M28" s="60">
        <v>4042221</v>
      </c>
      <c r="N28" s="60">
        <v>12000713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23991882</v>
      </c>
      <c r="X28" s="60">
        <v>24436002</v>
      </c>
      <c r="Y28" s="60">
        <v>-444120</v>
      </c>
      <c r="Z28" s="140">
        <v>-1.82</v>
      </c>
      <c r="AA28" s="155">
        <v>48872180</v>
      </c>
    </row>
    <row r="29" spans="1:27" ht="13.5">
      <c r="A29" s="183" t="s">
        <v>40</v>
      </c>
      <c r="B29" s="182"/>
      <c r="C29" s="155">
        <v>7988243</v>
      </c>
      <c r="D29" s="155">
        <v>0</v>
      </c>
      <c r="E29" s="156">
        <v>7988223</v>
      </c>
      <c r="F29" s="60">
        <v>11250481</v>
      </c>
      <c r="G29" s="60">
        <v>937540</v>
      </c>
      <c r="H29" s="60">
        <v>937540</v>
      </c>
      <c r="I29" s="60">
        <v>937540</v>
      </c>
      <c r="J29" s="60">
        <v>2812620</v>
      </c>
      <c r="K29" s="60">
        <v>937540</v>
      </c>
      <c r="L29" s="60">
        <v>937540</v>
      </c>
      <c r="M29" s="60">
        <v>937539</v>
      </c>
      <c r="N29" s="60">
        <v>2812619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5625239</v>
      </c>
      <c r="X29" s="60">
        <v>3994000</v>
      </c>
      <c r="Y29" s="60">
        <v>1631239</v>
      </c>
      <c r="Z29" s="140">
        <v>40.84</v>
      </c>
      <c r="AA29" s="155">
        <v>11250481</v>
      </c>
    </row>
    <row r="30" spans="1:27" ht="13.5">
      <c r="A30" s="183" t="s">
        <v>119</v>
      </c>
      <c r="B30" s="182"/>
      <c r="C30" s="155">
        <v>32470502</v>
      </c>
      <c r="D30" s="155">
        <v>0</v>
      </c>
      <c r="E30" s="156">
        <v>26461614</v>
      </c>
      <c r="F30" s="60">
        <v>26461614</v>
      </c>
      <c r="G30" s="60">
        <v>706641</v>
      </c>
      <c r="H30" s="60">
        <v>2508716</v>
      </c>
      <c r="I30" s="60">
        <v>3662318</v>
      </c>
      <c r="J30" s="60">
        <v>6877675</v>
      </c>
      <c r="K30" s="60">
        <v>3754748</v>
      </c>
      <c r="L30" s="60">
        <v>2256494</v>
      </c>
      <c r="M30" s="60">
        <v>3093766</v>
      </c>
      <c r="N30" s="60">
        <v>9105008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15982683</v>
      </c>
      <c r="X30" s="60">
        <v>13231002</v>
      </c>
      <c r="Y30" s="60">
        <v>2751681</v>
      </c>
      <c r="Z30" s="140">
        <v>20.8</v>
      </c>
      <c r="AA30" s="155">
        <v>26461614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366819</v>
      </c>
      <c r="F31" s="60">
        <v>366819</v>
      </c>
      <c r="G31" s="60">
        <v>13450</v>
      </c>
      <c r="H31" s="60">
        <v>15415</v>
      </c>
      <c r="I31" s="60">
        <v>19359</v>
      </c>
      <c r="J31" s="60">
        <v>48224</v>
      </c>
      <c r="K31" s="60">
        <v>22762</v>
      </c>
      <c r="L31" s="60">
        <v>41696</v>
      </c>
      <c r="M31" s="60">
        <v>7542</v>
      </c>
      <c r="N31" s="60">
        <v>72000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120224</v>
      </c>
      <c r="X31" s="60">
        <v>183498</v>
      </c>
      <c r="Y31" s="60">
        <v>-63274</v>
      </c>
      <c r="Z31" s="140">
        <v>-34.48</v>
      </c>
      <c r="AA31" s="155">
        <v>366819</v>
      </c>
    </row>
    <row r="32" spans="1:27" ht="13.5">
      <c r="A32" s="183" t="s">
        <v>121</v>
      </c>
      <c r="B32" s="182"/>
      <c r="C32" s="155">
        <v>82515035</v>
      </c>
      <c r="D32" s="155">
        <v>0</v>
      </c>
      <c r="E32" s="156">
        <v>95956966</v>
      </c>
      <c r="F32" s="60">
        <v>95956966</v>
      </c>
      <c r="G32" s="60">
        <v>6414499</v>
      </c>
      <c r="H32" s="60">
        <v>6524461</v>
      </c>
      <c r="I32" s="60">
        <v>13685463</v>
      </c>
      <c r="J32" s="60">
        <v>26624423</v>
      </c>
      <c r="K32" s="60">
        <v>12250968</v>
      </c>
      <c r="L32" s="60">
        <v>-2503591</v>
      </c>
      <c r="M32" s="60">
        <v>6078595</v>
      </c>
      <c r="N32" s="60">
        <v>15825972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42450395</v>
      </c>
      <c r="X32" s="60">
        <v>47978502</v>
      </c>
      <c r="Y32" s="60">
        <v>-5528107</v>
      </c>
      <c r="Z32" s="140">
        <v>-11.52</v>
      </c>
      <c r="AA32" s="155">
        <v>95956966</v>
      </c>
    </row>
    <row r="33" spans="1:27" ht="13.5">
      <c r="A33" s="183" t="s">
        <v>42</v>
      </c>
      <c r="B33" s="182"/>
      <c r="C33" s="155">
        <v>12233119</v>
      </c>
      <c r="D33" s="155">
        <v>0</v>
      </c>
      <c r="E33" s="156">
        <v>13276808</v>
      </c>
      <c r="F33" s="60">
        <v>12886808</v>
      </c>
      <c r="G33" s="60">
        <v>0</v>
      </c>
      <c r="H33" s="60">
        <v>0</v>
      </c>
      <c r="I33" s="60">
        <v>0</v>
      </c>
      <c r="J33" s="60">
        <v>0</v>
      </c>
      <c r="K33" s="60">
        <v>2854579</v>
      </c>
      <c r="L33" s="60">
        <v>0</v>
      </c>
      <c r="M33" s="60">
        <v>0</v>
      </c>
      <c r="N33" s="60">
        <v>2854579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2854579</v>
      </c>
      <c r="X33" s="60">
        <v>6638502</v>
      </c>
      <c r="Y33" s="60">
        <v>-3783923</v>
      </c>
      <c r="Z33" s="140">
        <v>-57</v>
      </c>
      <c r="AA33" s="155">
        <v>12886808</v>
      </c>
    </row>
    <row r="34" spans="1:27" ht="13.5">
      <c r="A34" s="183" t="s">
        <v>43</v>
      </c>
      <c r="B34" s="182"/>
      <c r="C34" s="155">
        <v>209017675</v>
      </c>
      <c r="D34" s="155">
        <v>0</v>
      </c>
      <c r="E34" s="156">
        <v>221595469</v>
      </c>
      <c r="F34" s="60">
        <v>228491152</v>
      </c>
      <c r="G34" s="60">
        <v>14806598</v>
      </c>
      <c r="H34" s="60">
        <v>23653091</v>
      </c>
      <c r="I34" s="60">
        <v>24531281</v>
      </c>
      <c r="J34" s="60">
        <v>62990970</v>
      </c>
      <c r="K34" s="60">
        <v>16019491</v>
      </c>
      <c r="L34" s="60">
        <v>8366133</v>
      </c>
      <c r="M34" s="60">
        <v>24479934</v>
      </c>
      <c r="N34" s="60">
        <v>48865558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111856528</v>
      </c>
      <c r="X34" s="60">
        <v>110797002</v>
      </c>
      <c r="Y34" s="60">
        <v>1059526</v>
      </c>
      <c r="Z34" s="140">
        <v>0.96</v>
      </c>
      <c r="AA34" s="155">
        <v>228491152</v>
      </c>
    </row>
    <row r="35" spans="1:27" ht="13.5">
      <c r="A35" s="181" t="s">
        <v>122</v>
      </c>
      <c r="B35" s="185"/>
      <c r="C35" s="155">
        <v>192530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517355827</v>
      </c>
      <c r="D36" s="188">
        <f>SUM(D25:D35)</f>
        <v>0</v>
      </c>
      <c r="E36" s="189">
        <f t="shared" si="1"/>
        <v>586295954</v>
      </c>
      <c r="F36" s="190">
        <f t="shared" si="1"/>
        <v>596063895</v>
      </c>
      <c r="G36" s="190">
        <f t="shared" si="1"/>
        <v>37165522</v>
      </c>
      <c r="H36" s="190">
        <f t="shared" si="1"/>
        <v>49013798</v>
      </c>
      <c r="I36" s="190">
        <f t="shared" si="1"/>
        <v>57200936</v>
      </c>
      <c r="J36" s="190">
        <f t="shared" si="1"/>
        <v>143380256</v>
      </c>
      <c r="K36" s="190">
        <f t="shared" si="1"/>
        <v>51055068</v>
      </c>
      <c r="L36" s="190">
        <f t="shared" si="1"/>
        <v>29680513</v>
      </c>
      <c r="M36" s="190">
        <f t="shared" si="1"/>
        <v>50437178</v>
      </c>
      <c r="N36" s="190">
        <f t="shared" si="1"/>
        <v>131172759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274553015</v>
      </c>
      <c r="X36" s="190">
        <f t="shared" si="1"/>
        <v>293147008</v>
      </c>
      <c r="Y36" s="190">
        <f t="shared" si="1"/>
        <v>-18593993</v>
      </c>
      <c r="Z36" s="191">
        <f>+IF(X36&lt;&gt;0,+(Y36/X36)*100,0)</f>
        <v>-6.34289025388927</v>
      </c>
      <c r="AA36" s="188">
        <f>SUM(AA25:AA35)</f>
        <v>596063895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8729964</v>
      </c>
      <c r="D38" s="199">
        <f>+D22-D36</f>
        <v>0</v>
      </c>
      <c r="E38" s="200">
        <f t="shared" si="2"/>
        <v>-4430988</v>
      </c>
      <c r="F38" s="106">
        <f t="shared" si="2"/>
        <v>89740762</v>
      </c>
      <c r="G38" s="106">
        <f t="shared" si="2"/>
        <v>123476535</v>
      </c>
      <c r="H38" s="106">
        <f t="shared" si="2"/>
        <v>-28751461</v>
      </c>
      <c r="I38" s="106">
        <f t="shared" si="2"/>
        <v>-45585283</v>
      </c>
      <c r="J38" s="106">
        <f t="shared" si="2"/>
        <v>49139791</v>
      </c>
      <c r="K38" s="106">
        <f t="shared" si="2"/>
        <v>-39305610</v>
      </c>
      <c r="L38" s="106">
        <f t="shared" si="2"/>
        <v>108973686</v>
      </c>
      <c r="M38" s="106">
        <f t="shared" si="2"/>
        <v>-32701884</v>
      </c>
      <c r="N38" s="106">
        <f t="shared" si="2"/>
        <v>36966192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86105983</v>
      </c>
      <c r="X38" s="106">
        <f>IF(F22=F36,0,X22-X36)</f>
        <v>61484664</v>
      </c>
      <c r="Y38" s="106">
        <f t="shared" si="2"/>
        <v>24621319</v>
      </c>
      <c r="Z38" s="201">
        <f>+IF(X38&lt;&gt;0,+(Y38/X38)*100,0)</f>
        <v>40.0446508091839</v>
      </c>
      <c r="AA38" s="199">
        <f>+AA22-AA36</f>
        <v>89740762</v>
      </c>
    </row>
    <row r="39" spans="1:27" ht="13.5">
      <c r="A39" s="181" t="s">
        <v>46</v>
      </c>
      <c r="B39" s="185"/>
      <c r="C39" s="155">
        <v>209558920</v>
      </c>
      <c r="D39" s="155">
        <v>0</v>
      </c>
      <c r="E39" s="156">
        <v>342255446</v>
      </c>
      <c r="F39" s="60">
        <v>342255446</v>
      </c>
      <c r="G39" s="60">
        <v>1239409</v>
      </c>
      <c r="H39" s="60">
        <v>11799955</v>
      </c>
      <c r="I39" s="60">
        <v>4983766</v>
      </c>
      <c r="J39" s="60">
        <v>18023130</v>
      </c>
      <c r="K39" s="60">
        <v>15254589</v>
      </c>
      <c r="L39" s="60">
        <v>30153552</v>
      </c>
      <c r="M39" s="60">
        <v>6468026</v>
      </c>
      <c r="N39" s="60">
        <v>51876167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69899297</v>
      </c>
      <c r="X39" s="60">
        <v>171127500</v>
      </c>
      <c r="Y39" s="60">
        <v>-101228203</v>
      </c>
      <c r="Z39" s="140">
        <v>-59.15</v>
      </c>
      <c r="AA39" s="155">
        <v>342255446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218288884</v>
      </c>
      <c r="D42" s="206">
        <f>SUM(D38:D41)</f>
        <v>0</v>
      </c>
      <c r="E42" s="207">
        <f t="shared" si="3"/>
        <v>337824458</v>
      </c>
      <c r="F42" s="88">
        <f t="shared" si="3"/>
        <v>431996208</v>
      </c>
      <c r="G42" s="88">
        <f t="shared" si="3"/>
        <v>124715944</v>
      </c>
      <c r="H42" s="88">
        <f t="shared" si="3"/>
        <v>-16951506</v>
      </c>
      <c r="I42" s="88">
        <f t="shared" si="3"/>
        <v>-40601517</v>
      </c>
      <c r="J42" s="88">
        <f t="shared" si="3"/>
        <v>67162921</v>
      </c>
      <c r="K42" s="88">
        <f t="shared" si="3"/>
        <v>-24051021</v>
      </c>
      <c r="L42" s="88">
        <f t="shared" si="3"/>
        <v>139127238</v>
      </c>
      <c r="M42" s="88">
        <f t="shared" si="3"/>
        <v>-26233858</v>
      </c>
      <c r="N42" s="88">
        <f t="shared" si="3"/>
        <v>88842359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156005280</v>
      </c>
      <c r="X42" s="88">
        <f t="shared" si="3"/>
        <v>232612164</v>
      </c>
      <c r="Y42" s="88">
        <f t="shared" si="3"/>
        <v>-76606884</v>
      </c>
      <c r="Z42" s="208">
        <f>+IF(X42&lt;&gt;0,+(Y42/X42)*100,0)</f>
        <v>-32.93330954094043</v>
      </c>
      <c r="AA42" s="206">
        <f>SUM(AA38:AA41)</f>
        <v>431996208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218288884</v>
      </c>
      <c r="D44" s="210">
        <f>+D42-D43</f>
        <v>0</v>
      </c>
      <c r="E44" s="211">
        <f t="shared" si="4"/>
        <v>337824458</v>
      </c>
      <c r="F44" s="77">
        <f t="shared" si="4"/>
        <v>431996208</v>
      </c>
      <c r="G44" s="77">
        <f t="shared" si="4"/>
        <v>124715944</v>
      </c>
      <c r="H44" s="77">
        <f t="shared" si="4"/>
        <v>-16951506</v>
      </c>
      <c r="I44" s="77">
        <f t="shared" si="4"/>
        <v>-40601517</v>
      </c>
      <c r="J44" s="77">
        <f t="shared" si="4"/>
        <v>67162921</v>
      </c>
      <c r="K44" s="77">
        <f t="shared" si="4"/>
        <v>-24051021</v>
      </c>
      <c r="L44" s="77">
        <f t="shared" si="4"/>
        <v>139127238</v>
      </c>
      <c r="M44" s="77">
        <f t="shared" si="4"/>
        <v>-26233858</v>
      </c>
      <c r="N44" s="77">
        <f t="shared" si="4"/>
        <v>88842359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156005280</v>
      </c>
      <c r="X44" s="77">
        <f t="shared" si="4"/>
        <v>232612164</v>
      </c>
      <c r="Y44" s="77">
        <f t="shared" si="4"/>
        <v>-76606884</v>
      </c>
      <c r="Z44" s="212">
        <f>+IF(X44&lt;&gt;0,+(Y44/X44)*100,0)</f>
        <v>-32.93330954094043</v>
      </c>
      <c r="AA44" s="210">
        <f>+AA42-AA43</f>
        <v>431996208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218288884</v>
      </c>
      <c r="D46" s="206">
        <f>SUM(D44:D45)</f>
        <v>0</v>
      </c>
      <c r="E46" s="207">
        <f t="shared" si="5"/>
        <v>337824458</v>
      </c>
      <c r="F46" s="88">
        <f t="shared" si="5"/>
        <v>431996208</v>
      </c>
      <c r="G46" s="88">
        <f t="shared" si="5"/>
        <v>124715944</v>
      </c>
      <c r="H46" s="88">
        <f t="shared" si="5"/>
        <v>-16951506</v>
      </c>
      <c r="I46" s="88">
        <f t="shared" si="5"/>
        <v>-40601517</v>
      </c>
      <c r="J46" s="88">
        <f t="shared" si="5"/>
        <v>67162921</v>
      </c>
      <c r="K46" s="88">
        <f t="shared" si="5"/>
        <v>-24051021</v>
      </c>
      <c r="L46" s="88">
        <f t="shared" si="5"/>
        <v>139127238</v>
      </c>
      <c r="M46" s="88">
        <f t="shared" si="5"/>
        <v>-26233858</v>
      </c>
      <c r="N46" s="88">
        <f t="shared" si="5"/>
        <v>88842359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156005280</v>
      </c>
      <c r="X46" s="88">
        <f t="shared" si="5"/>
        <v>232612164</v>
      </c>
      <c r="Y46" s="88">
        <f t="shared" si="5"/>
        <v>-76606884</v>
      </c>
      <c r="Z46" s="208">
        <f>+IF(X46&lt;&gt;0,+(Y46/X46)*100,0)</f>
        <v>-32.93330954094043</v>
      </c>
      <c r="AA46" s="206">
        <f>SUM(AA44:AA45)</f>
        <v>431996208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218288884</v>
      </c>
      <c r="D48" s="217">
        <f>SUM(D46:D47)</f>
        <v>0</v>
      </c>
      <c r="E48" s="218">
        <f t="shared" si="6"/>
        <v>337824458</v>
      </c>
      <c r="F48" s="219">
        <f t="shared" si="6"/>
        <v>431996208</v>
      </c>
      <c r="G48" s="219">
        <f t="shared" si="6"/>
        <v>124715944</v>
      </c>
      <c r="H48" s="220">
        <f t="shared" si="6"/>
        <v>-16951506</v>
      </c>
      <c r="I48" s="220">
        <f t="shared" si="6"/>
        <v>-40601517</v>
      </c>
      <c r="J48" s="220">
        <f t="shared" si="6"/>
        <v>67162921</v>
      </c>
      <c r="K48" s="220">
        <f t="shared" si="6"/>
        <v>-24051021</v>
      </c>
      <c r="L48" s="220">
        <f t="shared" si="6"/>
        <v>139127238</v>
      </c>
      <c r="M48" s="219">
        <f t="shared" si="6"/>
        <v>-26233858</v>
      </c>
      <c r="N48" s="219">
        <f t="shared" si="6"/>
        <v>88842359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156005280</v>
      </c>
      <c r="X48" s="220">
        <f t="shared" si="6"/>
        <v>232612164</v>
      </c>
      <c r="Y48" s="220">
        <f t="shared" si="6"/>
        <v>-76606884</v>
      </c>
      <c r="Z48" s="221">
        <f>+IF(X48&lt;&gt;0,+(Y48/X48)*100,0)</f>
        <v>-32.93330954094043</v>
      </c>
      <c r="AA48" s="222">
        <f>SUM(AA46:AA47)</f>
        <v>431996208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69086821</v>
      </c>
      <c r="D5" s="153">
        <f>SUM(D6:D8)</f>
        <v>0</v>
      </c>
      <c r="E5" s="154">
        <f t="shared" si="0"/>
        <v>2150000</v>
      </c>
      <c r="F5" s="100">
        <f t="shared" si="0"/>
        <v>13037022</v>
      </c>
      <c r="G5" s="100">
        <f t="shared" si="0"/>
        <v>0</v>
      </c>
      <c r="H5" s="100">
        <f t="shared" si="0"/>
        <v>0</v>
      </c>
      <c r="I5" s="100">
        <f t="shared" si="0"/>
        <v>283939</v>
      </c>
      <c r="J5" s="100">
        <f t="shared" si="0"/>
        <v>283939</v>
      </c>
      <c r="K5" s="100">
        <f t="shared" si="0"/>
        <v>739537</v>
      </c>
      <c r="L5" s="100">
        <f t="shared" si="0"/>
        <v>220505</v>
      </c>
      <c r="M5" s="100">
        <f t="shared" si="0"/>
        <v>98361</v>
      </c>
      <c r="N5" s="100">
        <f t="shared" si="0"/>
        <v>1058403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1342342</v>
      </c>
      <c r="X5" s="100">
        <f t="shared" si="0"/>
        <v>1075002</v>
      </c>
      <c r="Y5" s="100">
        <f t="shared" si="0"/>
        <v>267340</v>
      </c>
      <c r="Z5" s="137">
        <f>+IF(X5&lt;&gt;0,+(Y5/X5)*100,0)</f>
        <v>24.868790941784294</v>
      </c>
      <c r="AA5" s="153">
        <f>SUM(AA6:AA8)</f>
        <v>13037022</v>
      </c>
    </row>
    <row r="6" spans="1:27" ht="13.5">
      <c r="A6" s="138" t="s">
        <v>75</v>
      </c>
      <c r="B6" s="136"/>
      <c r="C6" s="155">
        <v>2738139</v>
      </c>
      <c r="D6" s="155"/>
      <c r="E6" s="156">
        <v>50000</v>
      </c>
      <c r="F6" s="60">
        <v>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25002</v>
      </c>
      <c r="Y6" s="60">
        <v>-25002</v>
      </c>
      <c r="Z6" s="140">
        <v>-100</v>
      </c>
      <c r="AA6" s="62">
        <v>50000</v>
      </c>
    </row>
    <row r="7" spans="1:27" ht="13.5">
      <c r="A7" s="138" t="s">
        <v>76</v>
      </c>
      <c r="B7" s="136"/>
      <c r="C7" s="157">
        <v>3868234</v>
      </c>
      <c r="D7" s="157"/>
      <c r="E7" s="158">
        <v>900000</v>
      </c>
      <c r="F7" s="159">
        <v>1293900</v>
      </c>
      <c r="G7" s="159"/>
      <c r="H7" s="159"/>
      <c r="I7" s="159"/>
      <c r="J7" s="159"/>
      <c r="K7" s="159"/>
      <c r="L7" s="159">
        <v>102233</v>
      </c>
      <c r="M7" s="159">
        <v>4758</v>
      </c>
      <c r="N7" s="159">
        <v>106991</v>
      </c>
      <c r="O7" s="159"/>
      <c r="P7" s="159"/>
      <c r="Q7" s="159"/>
      <c r="R7" s="159"/>
      <c r="S7" s="159"/>
      <c r="T7" s="159"/>
      <c r="U7" s="159"/>
      <c r="V7" s="159"/>
      <c r="W7" s="159">
        <v>106991</v>
      </c>
      <c r="X7" s="159">
        <v>450000</v>
      </c>
      <c r="Y7" s="159">
        <v>-343009</v>
      </c>
      <c r="Z7" s="141">
        <v>-76.22</v>
      </c>
      <c r="AA7" s="225">
        <v>1293900</v>
      </c>
    </row>
    <row r="8" spans="1:27" ht="13.5">
      <c r="A8" s="138" t="s">
        <v>77</v>
      </c>
      <c r="B8" s="136"/>
      <c r="C8" s="155">
        <v>62480448</v>
      </c>
      <c r="D8" s="155"/>
      <c r="E8" s="156">
        <v>1200000</v>
      </c>
      <c r="F8" s="60">
        <v>11693122</v>
      </c>
      <c r="G8" s="60"/>
      <c r="H8" s="60"/>
      <c r="I8" s="60">
        <v>283939</v>
      </c>
      <c r="J8" s="60">
        <v>283939</v>
      </c>
      <c r="K8" s="60">
        <v>739537</v>
      </c>
      <c r="L8" s="60">
        <v>118272</v>
      </c>
      <c r="M8" s="60">
        <v>93603</v>
      </c>
      <c r="N8" s="60">
        <v>951412</v>
      </c>
      <c r="O8" s="60"/>
      <c r="P8" s="60"/>
      <c r="Q8" s="60"/>
      <c r="R8" s="60"/>
      <c r="S8" s="60"/>
      <c r="T8" s="60"/>
      <c r="U8" s="60"/>
      <c r="V8" s="60"/>
      <c r="W8" s="60">
        <v>1235351</v>
      </c>
      <c r="X8" s="60">
        <v>600000</v>
      </c>
      <c r="Y8" s="60">
        <v>635351</v>
      </c>
      <c r="Z8" s="140">
        <v>105.89</v>
      </c>
      <c r="AA8" s="62">
        <v>11693122</v>
      </c>
    </row>
    <row r="9" spans="1:27" ht="13.5">
      <c r="A9" s="135" t="s">
        <v>78</v>
      </c>
      <c r="B9" s="136"/>
      <c r="C9" s="153">
        <f aca="true" t="shared" si="1" ref="C9:Y9">SUM(C10:C14)</f>
        <v>6278284</v>
      </c>
      <c r="D9" s="153">
        <f>SUM(D10:D14)</f>
        <v>0</v>
      </c>
      <c r="E9" s="154">
        <f t="shared" si="1"/>
        <v>8680000</v>
      </c>
      <c r="F9" s="100">
        <f t="shared" si="1"/>
        <v>15117617</v>
      </c>
      <c r="G9" s="100">
        <f t="shared" si="1"/>
        <v>119819</v>
      </c>
      <c r="H9" s="100">
        <f t="shared" si="1"/>
        <v>1580349</v>
      </c>
      <c r="I9" s="100">
        <f t="shared" si="1"/>
        <v>2476997</v>
      </c>
      <c r="J9" s="100">
        <f t="shared" si="1"/>
        <v>4177165</v>
      </c>
      <c r="K9" s="100">
        <f t="shared" si="1"/>
        <v>2007823</v>
      </c>
      <c r="L9" s="100">
        <f t="shared" si="1"/>
        <v>252303</v>
      </c>
      <c r="M9" s="100">
        <f t="shared" si="1"/>
        <v>257997</v>
      </c>
      <c r="N9" s="100">
        <f t="shared" si="1"/>
        <v>2518123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6695288</v>
      </c>
      <c r="X9" s="100">
        <f t="shared" si="1"/>
        <v>4339998</v>
      </c>
      <c r="Y9" s="100">
        <f t="shared" si="1"/>
        <v>2355290</v>
      </c>
      <c r="Z9" s="137">
        <f>+IF(X9&lt;&gt;0,+(Y9/X9)*100,0)</f>
        <v>54.26937984764049</v>
      </c>
      <c r="AA9" s="102">
        <f>SUM(AA10:AA14)</f>
        <v>15117617</v>
      </c>
    </row>
    <row r="10" spans="1:27" ht="13.5">
      <c r="A10" s="138" t="s">
        <v>79</v>
      </c>
      <c r="B10" s="136"/>
      <c r="C10" s="155">
        <v>6278284</v>
      </c>
      <c r="D10" s="155"/>
      <c r="E10" s="156">
        <v>7480000</v>
      </c>
      <c r="F10" s="60">
        <v>13667617</v>
      </c>
      <c r="G10" s="60">
        <v>119819</v>
      </c>
      <c r="H10" s="60">
        <v>1580349</v>
      </c>
      <c r="I10" s="60">
        <v>2476997</v>
      </c>
      <c r="J10" s="60">
        <v>4177165</v>
      </c>
      <c r="K10" s="60">
        <v>2007823</v>
      </c>
      <c r="L10" s="60">
        <v>218103</v>
      </c>
      <c r="M10" s="60">
        <v>257997</v>
      </c>
      <c r="N10" s="60">
        <v>2483923</v>
      </c>
      <c r="O10" s="60"/>
      <c r="P10" s="60"/>
      <c r="Q10" s="60"/>
      <c r="R10" s="60"/>
      <c r="S10" s="60"/>
      <c r="T10" s="60"/>
      <c r="U10" s="60"/>
      <c r="V10" s="60"/>
      <c r="W10" s="60">
        <v>6661088</v>
      </c>
      <c r="X10" s="60">
        <v>3739998</v>
      </c>
      <c r="Y10" s="60">
        <v>2921090</v>
      </c>
      <c r="Z10" s="140">
        <v>78.1</v>
      </c>
      <c r="AA10" s="62">
        <v>13667617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1200000</v>
      </c>
      <c r="F12" s="60">
        <v>1450000</v>
      </c>
      <c r="G12" s="60"/>
      <c r="H12" s="60"/>
      <c r="I12" s="60"/>
      <c r="J12" s="60"/>
      <c r="K12" s="60"/>
      <c r="L12" s="60">
        <v>34200</v>
      </c>
      <c r="M12" s="60"/>
      <c r="N12" s="60">
        <v>34200</v>
      </c>
      <c r="O12" s="60"/>
      <c r="P12" s="60"/>
      <c r="Q12" s="60"/>
      <c r="R12" s="60"/>
      <c r="S12" s="60"/>
      <c r="T12" s="60"/>
      <c r="U12" s="60"/>
      <c r="V12" s="60"/>
      <c r="W12" s="60">
        <v>34200</v>
      </c>
      <c r="X12" s="60">
        <v>600000</v>
      </c>
      <c r="Y12" s="60">
        <v>-565800</v>
      </c>
      <c r="Z12" s="140">
        <v>-94.3</v>
      </c>
      <c r="AA12" s="62">
        <v>1450000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339957</v>
      </c>
      <c r="D15" s="153">
        <f>SUM(D16:D18)</f>
        <v>0</v>
      </c>
      <c r="E15" s="154">
        <f t="shared" si="2"/>
        <v>40000</v>
      </c>
      <c r="F15" s="100">
        <f t="shared" si="2"/>
        <v>17899672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13240</v>
      </c>
      <c r="L15" s="100">
        <f t="shared" si="2"/>
        <v>215670</v>
      </c>
      <c r="M15" s="100">
        <f t="shared" si="2"/>
        <v>0</v>
      </c>
      <c r="N15" s="100">
        <f t="shared" si="2"/>
        <v>228910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228910</v>
      </c>
      <c r="X15" s="100">
        <f t="shared" si="2"/>
        <v>19998</v>
      </c>
      <c r="Y15" s="100">
        <f t="shared" si="2"/>
        <v>208912</v>
      </c>
      <c r="Z15" s="137">
        <f>+IF(X15&lt;&gt;0,+(Y15/X15)*100,0)</f>
        <v>1044.6644664466448</v>
      </c>
      <c r="AA15" s="102">
        <f>SUM(AA16:AA18)</f>
        <v>17899672</v>
      </c>
    </row>
    <row r="16" spans="1:27" ht="13.5">
      <c r="A16" s="138" t="s">
        <v>85</v>
      </c>
      <c r="B16" s="136"/>
      <c r="C16" s="155">
        <v>339957</v>
      </c>
      <c r="D16" s="155"/>
      <c r="E16" s="156">
        <v>40000</v>
      </c>
      <c r="F16" s="60">
        <v>17899672</v>
      </c>
      <c r="G16" s="60"/>
      <c r="H16" s="60"/>
      <c r="I16" s="60"/>
      <c r="J16" s="60"/>
      <c r="K16" s="60">
        <v>13240</v>
      </c>
      <c r="L16" s="60">
        <v>215670</v>
      </c>
      <c r="M16" s="60"/>
      <c r="N16" s="60">
        <v>228910</v>
      </c>
      <c r="O16" s="60"/>
      <c r="P16" s="60"/>
      <c r="Q16" s="60"/>
      <c r="R16" s="60"/>
      <c r="S16" s="60"/>
      <c r="T16" s="60"/>
      <c r="U16" s="60"/>
      <c r="V16" s="60"/>
      <c r="W16" s="60">
        <v>228910</v>
      </c>
      <c r="X16" s="60">
        <v>19998</v>
      </c>
      <c r="Y16" s="60">
        <v>208912</v>
      </c>
      <c r="Z16" s="140">
        <v>1044.66</v>
      </c>
      <c r="AA16" s="62">
        <v>17899672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1267860697</v>
      </c>
      <c r="D19" s="153">
        <f>SUM(D20:D23)</f>
        <v>0</v>
      </c>
      <c r="E19" s="154">
        <f t="shared" si="3"/>
        <v>357826446</v>
      </c>
      <c r="F19" s="100">
        <f t="shared" si="3"/>
        <v>416813245</v>
      </c>
      <c r="G19" s="100">
        <f t="shared" si="3"/>
        <v>15791</v>
      </c>
      <c r="H19" s="100">
        <f t="shared" si="3"/>
        <v>7167378</v>
      </c>
      <c r="I19" s="100">
        <f t="shared" si="3"/>
        <v>8158447</v>
      </c>
      <c r="J19" s="100">
        <f t="shared" si="3"/>
        <v>15341616</v>
      </c>
      <c r="K19" s="100">
        <f t="shared" si="3"/>
        <v>12705467</v>
      </c>
      <c r="L19" s="100">
        <f t="shared" si="3"/>
        <v>12828119</v>
      </c>
      <c r="M19" s="100">
        <f t="shared" si="3"/>
        <v>7810761</v>
      </c>
      <c r="N19" s="100">
        <f t="shared" si="3"/>
        <v>33344347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48685963</v>
      </c>
      <c r="X19" s="100">
        <f t="shared" si="3"/>
        <v>178913226</v>
      </c>
      <c r="Y19" s="100">
        <f t="shared" si="3"/>
        <v>-130227263</v>
      </c>
      <c r="Z19" s="137">
        <f>+IF(X19&lt;&gt;0,+(Y19/X19)*100,0)</f>
        <v>-72.78794637574754</v>
      </c>
      <c r="AA19" s="102">
        <f>SUM(AA20:AA23)</f>
        <v>416813245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1100067806</v>
      </c>
      <c r="D21" s="155"/>
      <c r="E21" s="156">
        <v>352776446</v>
      </c>
      <c r="F21" s="60">
        <v>385973481</v>
      </c>
      <c r="G21" s="60">
        <v>15791</v>
      </c>
      <c r="H21" s="60">
        <v>7167378</v>
      </c>
      <c r="I21" s="60">
        <v>7962197</v>
      </c>
      <c r="J21" s="60">
        <v>15145366</v>
      </c>
      <c r="K21" s="60">
        <v>12652202</v>
      </c>
      <c r="L21" s="60">
        <v>12386835</v>
      </c>
      <c r="M21" s="60">
        <v>7248161</v>
      </c>
      <c r="N21" s="60">
        <v>32287198</v>
      </c>
      <c r="O21" s="60"/>
      <c r="P21" s="60"/>
      <c r="Q21" s="60"/>
      <c r="R21" s="60"/>
      <c r="S21" s="60"/>
      <c r="T21" s="60"/>
      <c r="U21" s="60"/>
      <c r="V21" s="60"/>
      <c r="W21" s="60">
        <v>47432564</v>
      </c>
      <c r="X21" s="60">
        <v>176388222</v>
      </c>
      <c r="Y21" s="60">
        <v>-128955658</v>
      </c>
      <c r="Z21" s="140">
        <v>-73.11</v>
      </c>
      <c r="AA21" s="62">
        <v>385973481</v>
      </c>
    </row>
    <row r="22" spans="1:27" ht="13.5">
      <c r="A22" s="138" t="s">
        <v>91</v>
      </c>
      <c r="B22" s="136"/>
      <c r="C22" s="157">
        <v>63406848</v>
      </c>
      <c r="D22" s="157"/>
      <c r="E22" s="158">
        <v>5000000</v>
      </c>
      <c r="F22" s="159">
        <v>17780073</v>
      </c>
      <c r="G22" s="159"/>
      <c r="H22" s="159"/>
      <c r="I22" s="159">
        <v>196250</v>
      </c>
      <c r="J22" s="159">
        <v>196250</v>
      </c>
      <c r="K22" s="159">
        <v>53265</v>
      </c>
      <c r="L22" s="159">
        <v>438727</v>
      </c>
      <c r="M22" s="159">
        <v>526032</v>
      </c>
      <c r="N22" s="159">
        <v>1018024</v>
      </c>
      <c r="O22" s="159"/>
      <c r="P22" s="159"/>
      <c r="Q22" s="159"/>
      <c r="R22" s="159"/>
      <c r="S22" s="159"/>
      <c r="T22" s="159"/>
      <c r="U22" s="159"/>
      <c r="V22" s="159"/>
      <c r="W22" s="159">
        <v>1214274</v>
      </c>
      <c r="X22" s="159">
        <v>2500002</v>
      </c>
      <c r="Y22" s="159">
        <v>-1285728</v>
      </c>
      <c r="Z22" s="141">
        <v>-51.43</v>
      </c>
      <c r="AA22" s="225">
        <v>17780073</v>
      </c>
    </row>
    <row r="23" spans="1:27" ht="13.5">
      <c r="A23" s="138" t="s">
        <v>92</v>
      </c>
      <c r="B23" s="136"/>
      <c r="C23" s="155">
        <v>104386043</v>
      </c>
      <c r="D23" s="155"/>
      <c r="E23" s="156">
        <v>50000</v>
      </c>
      <c r="F23" s="60">
        <v>13059691</v>
      </c>
      <c r="G23" s="60"/>
      <c r="H23" s="60"/>
      <c r="I23" s="60"/>
      <c r="J23" s="60"/>
      <c r="K23" s="60"/>
      <c r="L23" s="60">
        <v>2557</v>
      </c>
      <c r="M23" s="60">
        <v>36568</v>
      </c>
      <c r="N23" s="60">
        <v>39125</v>
      </c>
      <c r="O23" s="60"/>
      <c r="P23" s="60"/>
      <c r="Q23" s="60"/>
      <c r="R23" s="60"/>
      <c r="S23" s="60"/>
      <c r="T23" s="60"/>
      <c r="U23" s="60"/>
      <c r="V23" s="60"/>
      <c r="W23" s="60">
        <v>39125</v>
      </c>
      <c r="X23" s="60">
        <v>25002</v>
      </c>
      <c r="Y23" s="60">
        <v>14123</v>
      </c>
      <c r="Z23" s="140">
        <v>56.49</v>
      </c>
      <c r="AA23" s="62">
        <v>13059691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1343565759</v>
      </c>
      <c r="D25" s="217">
        <f>+D5+D9+D15+D19+D24</f>
        <v>0</v>
      </c>
      <c r="E25" s="230">
        <f t="shared" si="4"/>
        <v>368696446</v>
      </c>
      <c r="F25" s="219">
        <f t="shared" si="4"/>
        <v>462867556</v>
      </c>
      <c r="G25" s="219">
        <f t="shared" si="4"/>
        <v>135610</v>
      </c>
      <c r="H25" s="219">
        <f t="shared" si="4"/>
        <v>8747727</v>
      </c>
      <c r="I25" s="219">
        <f t="shared" si="4"/>
        <v>10919383</v>
      </c>
      <c r="J25" s="219">
        <f t="shared" si="4"/>
        <v>19802720</v>
      </c>
      <c r="K25" s="219">
        <f t="shared" si="4"/>
        <v>15466067</v>
      </c>
      <c r="L25" s="219">
        <f t="shared" si="4"/>
        <v>13516597</v>
      </c>
      <c r="M25" s="219">
        <f t="shared" si="4"/>
        <v>8167119</v>
      </c>
      <c r="N25" s="219">
        <f t="shared" si="4"/>
        <v>37149783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56952503</v>
      </c>
      <c r="X25" s="219">
        <f t="shared" si="4"/>
        <v>184348224</v>
      </c>
      <c r="Y25" s="219">
        <f t="shared" si="4"/>
        <v>-127395721</v>
      </c>
      <c r="Z25" s="231">
        <f>+IF(X25&lt;&gt;0,+(Y25/X25)*100,0)</f>
        <v>-69.10602024568459</v>
      </c>
      <c r="AA25" s="232">
        <f>+AA5+AA9+AA15+AA19+AA24</f>
        <v>462867556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969716754</v>
      </c>
      <c r="D28" s="155"/>
      <c r="E28" s="156">
        <v>343086446</v>
      </c>
      <c r="F28" s="60">
        <v>343086446</v>
      </c>
      <c r="G28" s="60">
        <v>13830</v>
      </c>
      <c r="H28" s="60">
        <v>6760060</v>
      </c>
      <c r="I28" s="60">
        <v>7192341</v>
      </c>
      <c r="J28" s="60">
        <v>13966231</v>
      </c>
      <c r="K28" s="60">
        <v>11031406</v>
      </c>
      <c r="L28" s="60">
        <v>10322754</v>
      </c>
      <c r="M28" s="60">
        <v>6726656</v>
      </c>
      <c r="N28" s="60">
        <v>28080816</v>
      </c>
      <c r="O28" s="60"/>
      <c r="P28" s="60"/>
      <c r="Q28" s="60"/>
      <c r="R28" s="60"/>
      <c r="S28" s="60"/>
      <c r="T28" s="60"/>
      <c r="U28" s="60"/>
      <c r="V28" s="60"/>
      <c r="W28" s="60">
        <v>42047047</v>
      </c>
      <c r="X28" s="60"/>
      <c r="Y28" s="60">
        <v>42047047</v>
      </c>
      <c r="Z28" s="140"/>
      <c r="AA28" s="155">
        <v>343086446</v>
      </c>
    </row>
    <row r="29" spans="1:27" ht="13.5">
      <c r="A29" s="234" t="s">
        <v>134</v>
      </c>
      <c r="B29" s="136"/>
      <c r="C29" s="155"/>
      <c r="D29" s="155"/>
      <c r="E29" s="156"/>
      <c r="F29" s="60">
        <v>18859672</v>
      </c>
      <c r="G29" s="60"/>
      <c r="H29" s="60"/>
      <c r="I29" s="60"/>
      <c r="J29" s="60"/>
      <c r="K29" s="60"/>
      <c r="L29" s="60">
        <v>215670</v>
      </c>
      <c r="M29" s="60"/>
      <c r="N29" s="60">
        <v>215670</v>
      </c>
      <c r="O29" s="60"/>
      <c r="P29" s="60"/>
      <c r="Q29" s="60"/>
      <c r="R29" s="60"/>
      <c r="S29" s="60"/>
      <c r="T29" s="60"/>
      <c r="U29" s="60"/>
      <c r="V29" s="60"/>
      <c r="W29" s="60">
        <v>215670</v>
      </c>
      <c r="X29" s="60"/>
      <c r="Y29" s="60">
        <v>215670</v>
      </c>
      <c r="Z29" s="140"/>
      <c r="AA29" s="62">
        <v>18859672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969716754</v>
      </c>
      <c r="D32" s="210">
        <f>SUM(D28:D31)</f>
        <v>0</v>
      </c>
      <c r="E32" s="211">
        <f t="shared" si="5"/>
        <v>343086446</v>
      </c>
      <c r="F32" s="77">
        <f t="shared" si="5"/>
        <v>361946118</v>
      </c>
      <c r="G32" s="77">
        <f t="shared" si="5"/>
        <v>13830</v>
      </c>
      <c r="H32" s="77">
        <f t="shared" si="5"/>
        <v>6760060</v>
      </c>
      <c r="I32" s="77">
        <f t="shared" si="5"/>
        <v>7192341</v>
      </c>
      <c r="J32" s="77">
        <f t="shared" si="5"/>
        <v>13966231</v>
      </c>
      <c r="K32" s="77">
        <f t="shared" si="5"/>
        <v>11031406</v>
      </c>
      <c r="L32" s="77">
        <f t="shared" si="5"/>
        <v>10538424</v>
      </c>
      <c r="M32" s="77">
        <f t="shared" si="5"/>
        <v>6726656</v>
      </c>
      <c r="N32" s="77">
        <f t="shared" si="5"/>
        <v>28296486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42262717</v>
      </c>
      <c r="X32" s="77">
        <f t="shared" si="5"/>
        <v>0</v>
      </c>
      <c r="Y32" s="77">
        <f t="shared" si="5"/>
        <v>42262717</v>
      </c>
      <c r="Z32" s="212">
        <f>+IF(X32&lt;&gt;0,+(Y32/X32)*100,0)</f>
        <v>0</v>
      </c>
      <c r="AA32" s="79">
        <f>SUM(AA28:AA31)</f>
        <v>361946118</v>
      </c>
    </row>
    <row r="33" spans="1:27" ht="13.5">
      <c r="A33" s="237" t="s">
        <v>51</v>
      </c>
      <c r="B33" s="136" t="s">
        <v>137</v>
      </c>
      <c r="C33" s="155">
        <v>342721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42228094</v>
      </c>
      <c r="D34" s="155"/>
      <c r="E34" s="156"/>
      <c r="F34" s="60">
        <v>11540640</v>
      </c>
      <c r="G34" s="60"/>
      <c r="H34" s="60"/>
      <c r="I34" s="60">
        <v>196250</v>
      </c>
      <c r="J34" s="60">
        <v>196250</v>
      </c>
      <c r="K34" s="60"/>
      <c r="L34" s="60"/>
      <c r="M34" s="60">
        <v>217593</v>
      </c>
      <c r="N34" s="60">
        <v>217593</v>
      </c>
      <c r="O34" s="60"/>
      <c r="P34" s="60"/>
      <c r="Q34" s="60"/>
      <c r="R34" s="60"/>
      <c r="S34" s="60"/>
      <c r="T34" s="60"/>
      <c r="U34" s="60"/>
      <c r="V34" s="60"/>
      <c r="W34" s="60">
        <v>413843</v>
      </c>
      <c r="X34" s="60"/>
      <c r="Y34" s="60">
        <v>413843</v>
      </c>
      <c r="Z34" s="140"/>
      <c r="AA34" s="62">
        <v>11540640</v>
      </c>
    </row>
    <row r="35" spans="1:27" ht="13.5">
      <c r="A35" s="237" t="s">
        <v>53</v>
      </c>
      <c r="B35" s="136"/>
      <c r="C35" s="155">
        <v>331278190</v>
      </c>
      <c r="D35" s="155"/>
      <c r="E35" s="156">
        <v>25610000</v>
      </c>
      <c r="F35" s="60">
        <v>89380798</v>
      </c>
      <c r="G35" s="60">
        <v>121780</v>
      </c>
      <c r="H35" s="60">
        <v>1987667</v>
      </c>
      <c r="I35" s="60">
        <v>3530792</v>
      </c>
      <c r="J35" s="60">
        <v>5640239</v>
      </c>
      <c r="K35" s="60">
        <v>4434661</v>
      </c>
      <c r="L35" s="60">
        <v>2978173</v>
      </c>
      <c r="M35" s="60">
        <v>1222870</v>
      </c>
      <c r="N35" s="60">
        <v>8635704</v>
      </c>
      <c r="O35" s="60"/>
      <c r="P35" s="60"/>
      <c r="Q35" s="60"/>
      <c r="R35" s="60"/>
      <c r="S35" s="60"/>
      <c r="T35" s="60"/>
      <c r="U35" s="60"/>
      <c r="V35" s="60"/>
      <c r="W35" s="60">
        <v>14275943</v>
      </c>
      <c r="X35" s="60"/>
      <c r="Y35" s="60">
        <v>14275943</v>
      </c>
      <c r="Z35" s="140"/>
      <c r="AA35" s="62">
        <v>89380798</v>
      </c>
    </row>
    <row r="36" spans="1:27" ht="13.5">
      <c r="A36" s="238" t="s">
        <v>139</v>
      </c>
      <c r="B36" s="149"/>
      <c r="C36" s="222">
        <f aca="true" t="shared" si="6" ref="C36:Y36">SUM(C32:C35)</f>
        <v>1343565759</v>
      </c>
      <c r="D36" s="222">
        <f>SUM(D32:D35)</f>
        <v>0</v>
      </c>
      <c r="E36" s="218">
        <f t="shared" si="6"/>
        <v>368696446</v>
      </c>
      <c r="F36" s="220">
        <f t="shared" si="6"/>
        <v>462867556</v>
      </c>
      <c r="G36" s="220">
        <f t="shared" si="6"/>
        <v>135610</v>
      </c>
      <c r="H36" s="220">
        <f t="shared" si="6"/>
        <v>8747727</v>
      </c>
      <c r="I36" s="220">
        <f t="shared" si="6"/>
        <v>10919383</v>
      </c>
      <c r="J36" s="220">
        <f t="shared" si="6"/>
        <v>19802720</v>
      </c>
      <c r="K36" s="220">
        <f t="shared" si="6"/>
        <v>15466067</v>
      </c>
      <c r="L36" s="220">
        <f t="shared" si="6"/>
        <v>13516597</v>
      </c>
      <c r="M36" s="220">
        <f t="shared" si="6"/>
        <v>8167119</v>
      </c>
      <c r="N36" s="220">
        <f t="shared" si="6"/>
        <v>37149783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56952503</v>
      </c>
      <c r="X36" s="220">
        <f t="shared" si="6"/>
        <v>0</v>
      </c>
      <c r="Y36" s="220">
        <f t="shared" si="6"/>
        <v>56952503</v>
      </c>
      <c r="Z36" s="221">
        <f>+IF(X36&lt;&gt;0,+(Y36/X36)*100,0)</f>
        <v>0</v>
      </c>
      <c r="AA36" s="239">
        <f>SUM(AA32:AA35)</f>
        <v>462867556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38756277</v>
      </c>
      <c r="D6" s="155"/>
      <c r="E6" s="59">
        <v>23490000</v>
      </c>
      <c r="F6" s="60">
        <v>23490000</v>
      </c>
      <c r="G6" s="60">
        <v>134431429</v>
      </c>
      <c r="H6" s="60">
        <v>-56586025</v>
      </c>
      <c r="I6" s="60">
        <v>-27208607</v>
      </c>
      <c r="J6" s="60">
        <v>-27208607</v>
      </c>
      <c r="K6" s="60">
        <v>6612331</v>
      </c>
      <c r="L6" s="60">
        <v>162712865</v>
      </c>
      <c r="M6" s="60">
        <v>-161936280</v>
      </c>
      <c r="N6" s="60">
        <v>-161936280</v>
      </c>
      <c r="O6" s="60"/>
      <c r="P6" s="60"/>
      <c r="Q6" s="60"/>
      <c r="R6" s="60"/>
      <c r="S6" s="60"/>
      <c r="T6" s="60"/>
      <c r="U6" s="60"/>
      <c r="V6" s="60"/>
      <c r="W6" s="60">
        <v>-161936280</v>
      </c>
      <c r="X6" s="60">
        <v>11745000</v>
      </c>
      <c r="Y6" s="60">
        <v>-173681280</v>
      </c>
      <c r="Z6" s="140">
        <v>-1478.77</v>
      </c>
      <c r="AA6" s="62">
        <v>23490000</v>
      </c>
    </row>
    <row r="7" spans="1:27" ht="13.5">
      <c r="A7" s="249" t="s">
        <v>144</v>
      </c>
      <c r="B7" s="182"/>
      <c r="C7" s="155">
        <v>480000000</v>
      </c>
      <c r="D7" s="155"/>
      <c r="E7" s="59">
        <v>355000000</v>
      </c>
      <c r="F7" s="60">
        <v>355000000</v>
      </c>
      <c r="G7" s="60">
        <v>29964557</v>
      </c>
      <c r="H7" s="60">
        <v>30402439</v>
      </c>
      <c r="I7" s="60">
        <v>-10897388</v>
      </c>
      <c r="J7" s="60">
        <v>-10897388</v>
      </c>
      <c r="K7" s="60">
        <v>-49594812</v>
      </c>
      <c r="L7" s="60">
        <v>-90224734</v>
      </c>
      <c r="M7" s="60">
        <v>110224802</v>
      </c>
      <c r="N7" s="60">
        <v>110224802</v>
      </c>
      <c r="O7" s="60"/>
      <c r="P7" s="60"/>
      <c r="Q7" s="60"/>
      <c r="R7" s="60"/>
      <c r="S7" s="60"/>
      <c r="T7" s="60"/>
      <c r="U7" s="60"/>
      <c r="V7" s="60"/>
      <c r="W7" s="60">
        <v>110224802</v>
      </c>
      <c r="X7" s="60">
        <v>177500000</v>
      </c>
      <c r="Y7" s="60">
        <v>-67275198</v>
      </c>
      <c r="Z7" s="140">
        <v>-37.9</v>
      </c>
      <c r="AA7" s="62">
        <v>355000000</v>
      </c>
    </row>
    <row r="8" spans="1:27" ht="13.5">
      <c r="A8" s="249" t="s">
        <v>145</v>
      </c>
      <c r="B8" s="182"/>
      <c r="C8" s="155">
        <v>44203392</v>
      </c>
      <c r="D8" s="155"/>
      <c r="E8" s="59">
        <v>13775000</v>
      </c>
      <c r="F8" s="60">
        <v>13775300</v>
      </c>
      <c r="G8" s="60">
        <v>-18115</v>
      </c>
      <c r="H8" s="60">
        <v>1695318</v>
      </c>
      <c r="I8" s="60">
        <v>-130072</v>
      </c>
      <c r="J8" s="60">
        <v>-130072</v>
      </c>
      <c r="K8" s="60">
        <v>1573830</v>
      </c>
      <c r="L8" s="60">
        <v>-137340</v>
      </c>
      <c r="M8" s="60">
        <v>340715</v>
      </c>
      <c r="N8" s="60">
        <v>340715</v>
      </c>
      <c r="O8" s="60"/>
      <c r="P8" s="60"/>
      <c r="Q8" s="60"/>
      <c r="R8" s="60"/>
      <c r="S8" s="60"/>
      <c r="T8" s="60"/>
      <c r="U8" s="60"/>
      <c r="V8" s="60"/>
      <c r="W8" s="60">
        <v>340715</v>
      </c>
      <c r="X8" s="60">
        <v>6887650</v>
      </c>
      <c r="Y8" s="60">
        <v>-6546935</v>
      </c>
      <c r="Z8" s="140">
        <v>-95.05</v>
      </c>
      <c r="AA8" s="62">
        <v>13775300</v>
      </c>
    </row>
    <row r="9" spans="1:27" ht="13.5">
      <c r="A9" s="249" t="s">
        <v>146</v>
      </c>
      <c r="B9" s="182"/>
      <c r="C9" s="155">
        <v>20412540</v>
      </c>
      <c r="D9" s="155"/>
      <c r="E9" s="59">
        <v>9633000</v>
      </c>
      <c r="F9" s="60">
        <v>9632325</v>
      </c>
      <c r="G9" s="60">
        <v>-21738</v>
      </c>
      <c r="H9" s="60">
        <v>926153</v>
      </c>
      <c r="I9" s="60">
        <v>59072</v>
      </c>
      <c r="J9" s="60">
        <v>59072</v>
      </c>
      <c r="K9" s="60">
        <v>-19066</v>
      </c>
      <c r="L9" s="60">
        <v>19191</v>
      </c>
      <c r="M9" s="60">
        <v>-7622</v>
      </c>
      <c r="N9" s="60">
        <v>-7622</v>
      </c>
      <c r="O9" s="60"/>
      <c r="P9" s="60"/>
      <c r="Q9" s="60"/>
      <c r="R9" s="60"/>
      <c r="S9" s="60"/>
      <c r="T9" s="60"/>
      <c r="U9" s="60"/>
      <c r="V9" s="60"/>
      <c r="W9" s="60">
        <v>-7622</v>
      </c>
      <c r="X9" s="60">
        <v>4816163</v>
      </c>
      <c r="Y9" s="60">
        <v>-4823785</v>
      </c>
      <c r="Z9" s="140">
        <v>-100.16</v>
      </c>
      <c r="AA9" s="62">
        <v>9632325</v>
      </c>
    </row>
    <row r="10" spans="1:27" ht="13.5">
      <c r="A10" s="249" t="s">
        <v>147</v>
      </c>
      <c r="B10" s="182"/>
      <c r="C10" s="155">
        <v>39281</v>
      </c>
      <c r="D10" s="155"/>
      <c r="E10" s="59">
        <v>40000</v>
      </c>
      <c r="F10" s="60">
        <v>40262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20131</v>
      </c>
      <c r="Y10" s="159">
        <v>-20131</v>
      </c>
      <c r="Z10" s="141">
        <v>-100</v>
      </c>
      <c r="AA10" s="225">
        <v>40262</v>
      </c>
    </row>
    <row r="11" spans="1:27" ht="13.5">
      <c r="A11" s="249" t="s">
        <v>148</v>
      </c>
      <c r="B11" s="182"/>
      <c r="C11" s="155">
        <v>6552046</v>
      </c>
      <c r="D11" s="155"/>
      <c r="E11" s="59">
        <v>8493000</v>
      </c>
      <c r="F11" s="60">
        <v>8493000</v>
      </c>
      <c r="G11" s="60">
        <v>-144874</v>
      </c>
      <c r="H11" s="60">
        <v>-16423</v>
      </c>
      <c r="I11" s="60">
        <v>522411</v>
      </c>
      <c r="J11" s="60">
        <v>522411</v>
      </c>
      <c r="K11" s="60">
        <v>903708</v>
      </c>
      <c r="L11" s="60">
        <v>-74613</v>
      </c>
      <c r="M11" s="60">
        <v>150865</v>
      </c>
      <c r="N11" s="60">
        <v>150865</v>
      </c>
      <c r="O11" s="60"/>
      <c r="P11" s="60"/>
      <c r="Q11" s="60"/>
      <c r="R11" s="60"/>
      <c r="S11" s="60"/>
      <c r="T11" s="60"/>
      <c r="U11" s="60"/>
      <c r="V11" s="60"/>
      <c r="W11" s="60">
        <v>150865</v>
      </c>
      <c r="X11" s="60">
        <v>4246500</v>
      </c>
      <c r="Y11" s="60">
        <v>-4095635</v>
      </c>
      <c r="Z11" s="140">
        <v>-96.45</v>
      </c>
      <c r="AA11" s="62">
        <v>8493000</v>
      </c>
    </row>
    <row r="12" spans="1:27" ht="13.5">
      <c r="A12" s="250" t="s">
        <v>56</v>
      </c>
      <c r="B12" s="251"/>
      <c r="C12" s="168">
        <f aca="true" t="shared" si="0" ref="C12:Y12">SUM(C6:C11)</f>
        <v>589963536</v>
      </c>
      <c r="D12" s="168">
        <f>SUM(D6:D11)</f>
        <v>0</v>
      </c>
      <c r="E12" s="72">
        <f t="shared" si="0"/>
        <v>410431000</v>
      </c>
      <c r="F12" s="73">
        <f t="shared" si="0"/>
        <v>410430887</v>
      </c>
      <c r="G12" s="73">
        <f t="shared" si="0"/>
        <v>164211259</v>
      </c>
      <c r="H12" s="73">
        <f t="shared" si="0"/>
        <v>-23578538</v>
      </c>
      <c r="I12" s="73">
        <f t="shared" si="0"/>
        <v>-37654584</v>
      </c>
      <c r="J12" s="73">
        <f t="shared" si="0"/>
        <v>-37654584</v>
      </c>
      <c r="K12" s="73">
        <f t="shared" si="0"/>
        <v>-40524009</v>
      </c>
      <c r="L12" s="73">
        <f t="shared" si="0"/>
        <v>72295369</v>
      </c>
      <c r="M12" s="73">
        <f t="shared" si="0"/>
        <v>-51227520</v>
      </c>
      <c r="N12" s="73">
        <f t="shared" si="0"/>
        <v>-51227520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-51227520</v>
      </c>
      <c r="X12" s="73">
        <f t="shared" si="0"/>
        <v>205215444</v>
      </c>
      <c r="Y12" s="73">
        <f t="shared" si="0"/>
        <v>-256442964</v>
      </c>
      <c r="Z12" s="170">
        <f>+IF(X12&lt;&gt;0,+(Y12/X12)*100,0)</f>
        <v>-124.96279958344655</v>
      </c>
      <c r="AA12" s="74">
        <f>SUM(AA6:AA11)</f>
        <v>410430887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392637</v>
      </c>
      <c r="D15" s="155"/>
      <c r="E15" s="59">
        <v>354000</v>
      </c>
      <c r="F15" s="60">
        <v>354113</v>
      </c>
      <c r="G15" s="60">
        <v>-3387</v>
      </c>
      <c r="H15" s="60">
        <v>-3405</v>
      </c>
      <c r="I15" s="60">
        <v>-3424</v>
      </c>
      <c r="J15" s="60">
        <v>-3424</v>
      </c>
      <c r="K15" s="60">
        <v>-3442</v>
      </c>
      <c r="L15" s="60">
        <v>-3424</v>
      </c>
      <c r="M15" s="60">
        <v>-3443</v>
      </c>
      <c r="N15" s="60">
        <v>-3443</v>
      </c>
      <c r="O15" s="60"/>
      <c r="P15" s="60"/>
      <c r="Q15" s="60"/>
      <c r="R15" s="60"/>
      <c r="S15" s="60"/>
      <c r="T15" s="60"/>
      <c r="U15" s="60"/>
      <c r="V15" s="60"/>
      <c r="W15" s="60">
        <v>-3443</v>
      </c>
      <c r="X15" s="60">
        <v>177057</v>
      </c>
      <c r="Y15" s="60">
        <v>-180500</v>
      </c>
      <c r="Z15" s="140">
        <v>-101.94</v>
      </c>
      <c r="AA15" s="62">
        <v>354113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>
        <v>23004474</v>
      </c>
      <c r="D18" s="155"/>
      <c r="E18" s="59">
        <v>19755000</v>
      </c>
      <c r="F18" s="60">
        <v>19755000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9877500</v>
      </c>
      <c r="Y18" s="60">
        <v>-9877500</v>
      </c>
      <c r="Z18" s="140">
        <v>-100</v>
      </c>
      <c r="AA18" s="62">
        <v>19755000</v>
      </c>
    </row>
    <row r="19" spans="1:27" ht="13.5">
      <c r="A19" s="249" t="s">
        <v>154</v>
      </c>
      <c r="B19" s="182"/>
      <c r="C19" s="155">
        <v>1342633792</v>
      </c>
      <c r="D19" s="155"/>
      <c r="E19" s="59">
        <v>1997112000</v>
      </c>
      <c r="F19" s="60">
        <v>2091283000</v>
      </c>
      <c r="G19" s="60">
        <v>135610</v>
      </c>
      <c r="H19" s="60">
        <v>8747727</v>
      </c>
      <c r="I19" s="60">
        <v>-2483634</v>
      </c>
      <c r="J19" s="60">
        <v>-2483634</v>
      </c>
      <c r="K19" s="60">
        <v>9806942</v>
      </c>
      <c r="L19" s="60">
        <v>9497946</v>
      </c>
      <c r="M19" s="60">
        <v>4181900</v>
      </c>
      <c r="N19" s="60">
        <v>4181900</v>
      </c>
      <c r="O19" s="60"/>
      <c r="P19" s="60"/>
      <c r="Q19" s="60"/>
      <c r="R19" s="60"/>
      <c r="S19" s="60"/>
      <c r="T19" s="60"/>
      <c r="U19" s="60"/>
      <c r="V19" s="60"/>
      <c r="W19" s="60">
        <v>4181900</v>
      </c>
      <c r="X19" s="60">
        <v>1045641500</v>
      </c>
      <c r="Y19" s="60">
        <v>-1041459600</v>
      </c>
      <c r="Z19" s="140">
        <v>-99.6</v>
      </c>
      <c r="AA19" s="62">
        <v>2091283000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931975</v>
      </c>
      <c r="D22" s="155"/>
      <c r="E22" s="59">
        <v>1828000</v>
      </c>
      <c r="F22" s="60">
        <v>1828000</v>
      </c>
      <c r="G22" s="60"/>
      <c r="H22" s="60"/>
      <c r="I22" s="60">
        <v>-140531</v>
      </c>
      <c r="J22" s="60">
        <v>-140531</v>
      </c>
      <c r="K22" s="60">
        <v>-46844</v>
      </c>
      <c r="L22" s="60">
        <v>12575</v>
      </c>
      <c r="M22" s="60">
        <v>-57001</v>
      </c>
      <c r="N22" s="60">
        <v>-57001</v>
      </c>
      <c r="O22" s="60"/>
      <c r="P22" s="60"/>
      <c r="Q22" s="60"/>
      <c r="R22" s="60"/>
      <c r="S22" s="60"/>
      <c r="T22" s="60"/>
      <c r="U22" s="60"/>
      <c r="V22" s="60"/>
      <c r="W22" s="60">
        <v>-57001</v>
      </c>
      <c r="X22" s="60">
        <v>914000</v>
      </c>
      <c r="Y22" s="60">
        <v>-971001</v>
      </c>
      <c r="Z22" s="140">
        <v>-106.24</v>
      </c>
      <c r="AA22" s="62">
        <v>1828000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1366962878</v>
      </c>
      <c r="D24" s="168">
        <f>SUM(D15:D23)</f>
        <v>0</v>
      </c>
      <c r="E24" s="76">
        <f t="shared" si="1"/>
        <v>2019049000</v>
      </c>
      <c r="F24" s="77">
        <f t="shared" si="1"/>
        <v>2113220113</v>
      </c>
      <c r="G24" s="77">
        <f t="shared" si="1"/>
        <v>132223</v>
      </c>
      <c r="H24" s="77">
        <f t="shared" si="1"/>
        <v>8744322</v>
      </c>
      <c r="I24" s="77">
        <f t="shared" si="1"/>
        <v>-2627589</v>
      </c>
      <c r="J24" s="77">
        <f t="shared" si="1"/>
        <v>-2627589</v>
      </c>
      <c r="K24" s="77">
        <f t="shared" si="1"/>
        <v>9756656</v>
      </c>
      <c r="L24" s="77">
        <f t="shared" si="1"/>
        <v>9507097</v>
      </c>
      <c r="M24" s="77">
        <f t="shared" si="1"/>
        <v>4121456</v>
      </c>
      <c r="N24" s="77">
        <f t="shared" si="1"/>
        <v>4121456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4121456</v>
      </c>
      <c r="X24" s="77">
        <f t="shared" si="1"/>
        <v>1056610057</v>
      </c>
      <c r="Y24" s="77">
        <f t="shared" si="1"/>
        <v>-1052488601</v>
      </c>
      <c r="Z24" s="212">
        <f>+IF(X24&lt;&gt;0,+(Y24/X24)*100,0)</f>
        <v>-99.60993594820573</v>
      </c>
      <c r="AA24" s="79">
        <f>SUM(AA15:AA23)</f>
        <v>2113220113</v>
      </c>
    </row>
    <row r="25" spans="1:27" ht="13.5">
      <c r="A25" s="250" t="s">
        <v>159</v>
      </c>
      <c r="B25" s="251"/>
      <c r="C25" s="168">
        <f aca="true" t="shared" si="2" ref="C25:Y25">+C12+C24</f>
        <v>1956926414</v>
      </c>
      <c r="D25" s="168">
        <f>+D12+D24</f>
        <v>0</v>
      </c>
      <c r="E25" s="72">
        <f t="shared" si="2"/>
        <v>2429480000</v>
      </c>
      <c r="F25" s="73">
        <f t="shared" si="2"/>
        <v>2523651000</v>
      </c>
      <c r="G25" s="73">
        <f t="shared" si="2"/>
        <v>164343482</v>
      </c>
      <c r="H25" s="73">
        <f t="shared" si="2"/>
        <v>-14834216</v>
      </c>
      <c r="I25" s="73">
        <f t="shared" si="2"/>
        <v>-40282173</v>
      </c>
      <c r="J25" s="73">
        <f t="shared" si="2"/>
        <v>-40282173</v>
      </c>
      <c r="K25" s="73">
        <f t="shared" si="2"/>
        <v>-30767353</v>
      </c>
      <c r="L25" s="73">
        <f t="shared" si="2"/>
        <v>81802466</v>
      </c>
      <c r="M25" s="73">
        <f t="shared" si="2"/>
        <v>-47106064</v>
      </c>
      <c r="N25" s="73">
        <f t="shared" si="2"/>
        <v>-47106064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-47106064</v>
      </c>
      <c r="X25" s="73">
        <f t="shared" si="2"/>
        <v>1261825501</v>
      </c>
      <c r="Y25" s="73">
        <f t="shared" si="2"/>
        <v>-1308931565</v>
      </c>
      <c r="Z25" s="170">
        <f>+IF(X25&lt;&gt;0,+(Y25/X25)*100,0)</f>
        <v>-103.73316785583017</v>
      </c>
      <c r="AA25" s="74">
        <f>+AA12+AA24</f>
        <v>2523651000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12035986</v>
      </c>
      <c r="D30" s="155"/>
      <c r="E30" s="59">
        <v>13654000</v>
      </c>
      <c r="F30" s="60">
        <v>13654000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6827000</v>
      </c>
      <c r="Y30" s="60">
        <v>-6827000</v>
      </c>
      <c r="Z30" s="140">
        <v>-100</v>
      </c>
      <c r="AA30" s="62">
        <v>13654000</v>
      </c>
    </row>
    <row r="31" spans="1:27" ht="13.5">
      <c r="A31" s="249" t="s">
        <v>163</v>
      </c>
      <c r="B31" s="182"/>
      <c r="C31" s="155">
        <v>9661373</v>
      </c>
      <c r="D31" s="155"/>
      <c r="E31" s="59">
        <v>8655000</v>
      </c>
      <c r="F31" s="60">
        <v>8655000</v>
      </c>
      <c r="G31" s="60">
        <v>-58702</v>
      </c>
      <c r="H31" s="60">
        <v>-56824</v>
      </c>
      <c r="I31" s="60">
        <v>-48224</v>
      </c>
      <c r="J31" s="60">
        <v>-48224</v>
      </c>
      <c r="K31" s="60">
        <v>-3842</v>
      </c>
      <c r="L31" s="60">
        <v>-37682</v>
      </c>
      <c r="M31" s="60">
        <v>-12682</v>
      </c>
      <c r="N31" s="60">
        <v>-12682</v>
      </c>
      <c r="O31" s="60"/>
      <c r="P31" s="60"/>
      <c r="Q31" s="60"/>
      <c r="R31" s="60"/>
      <c r="S31" s="60"/>
      <c r="T31" s="60"/>
      <c r="U31" s="60"/>
      <c r="V31" s="60"/>
      <c r="W31" s="60">
        <v>-12682</v>
      </c>
      <c r="X31" s="60">
        <v>4327500</v>
      </c>
      <c r="Y31" s="60">
        <v>-4340182</v>
      </c>
      <c r="Z31" s="140">
        <v>-100.29</v>
      </c>
      <c r="AA31" s="62">
        <v>8655000</v>
      </c>
    </row>
    <row r="32" spans="1:27" ht="13.5">
      <c r="A32" s="249" t="s">
        <v>164</v>
      </c>
      <c r="B32" s="182"/>
      <c r="C32" s="155">
        <v>214755856</v>
      </c>
      <c r="D32" s="155"/>
      <c r="E32" s="59">
        <v>95209000</v>
      </c>
      <c r="F32" s="60">
        <v>95209000</v>
      </c>
      <c r="G32" s="60">
        <v>35613559</v>
      </c>
      <c r="H32" s="60">
        <v>-1122762</v>
      </c>
      <c r="I32" s="60">
        <v>9289501</v>
      </c>
      <c r="J32" s="60">
        <v>9289501</v>
      </c>
      <c r="K32" s="60">
        <v>-4982412</v>
      </c>
      <c r="L32" s="60">
        <v>-57263564</v>
      </c>
      <c r="M32" s="60">
        <v>-20859529</v>
      </c>
      <c r="N32" s="60">
        <v>-20859529</v>
      </c>
      <c r="O32" s="60"/>
      <c r="P32" s="60"/>
      <c r="Q32" s="60"/>
      <c r="R32" s="60"/>
      <c r="S32" s="60"/>
      <c r="T32" s="60"/>
      <c r="U32" s="60"/>
      <c r="V32" s="60"/>
      <c r="W32" s="60">
        <v>-20859529</v>
      </c>
      <c r="X32" s="60">
        <v>47604500</v>
      </c>
      <c r="Y32" s="60">
        <v>-68464029</v>
      </c>
      <c r="Z32" s="140">
        <v>-143.82</v>
      </c>
      <c r="AA32" s="62">
        <v>95209000</v>
      </c>
    </row>
    <row r="33" spans="1:27" ht="13.5">
      <c r="A33" s="249" t="s">
        <v>165</v>
      </c>
      <c r="B33" s="182"/>
      <c r="C33" s="155">
        <v>4561006</v>
      </c>
      <c r="D33" s="155"/>
      <c r="E33" s="59">
        <v>2473000</v>
      </c>
      <c r="F33" s="60">
        <v>2473000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1236500</v>
      </c>
      <c r="Y33" s="60">
        <v>-1236500</v>
      </c>
      <c r="Z33" s="140">
        <v>-100</v>
      </c>
      <c r="AA33" s="62">
        <v>2473000</v>
      </c>
    </row>
    <row r="34" spans="1:27" ht="13.5">
      <c r="A34" s="250" t="s">
        <v>58</v>
      </c>
      <c r="B34" s="251"/>
      <c r="C34" s="168">
        <f aca="true" t="shared" si="3" ref="C34:Y34">SUM(C29:C33)</f>
        <v>241014221</v>
      </c>
      <c r="D34" s="168">
        <f>SUM(D29:D33)</f>
        <v>0</v>
      </c>
      <c r="E34" s="72">
        <f t="shared" si="3"/>
        <v>119991000</v>
      </c>
      <c r="F34" s="73">
        <f t="shared" si="3"/>
        <v>119991000</v>
      </c>
      <c r="G34" s="73">
        <f t="shared" si="3"/>
        <v>35554857</v>
      </c>
      <c r="H34" s="73">
        <f t="shared" si="3"/>
        <v>-1179586</v>
      </c>
      <c r="I34" s="73">
        <f t="shared" si="3"/>
        <v>9241277</v>
      </c>
      <c r="J34" s="73">
        <f t="shared" si="3"/>
        <v>9241277</v>
      </c>
      <c r="K34" s="73">
        <f t="shared" si="3"/>
        <v>-4986254</v>
      </c>
      <c r="L34" s="73">
        <f t="shared" si="3"/>
        <v>-57301246</v>
      </c>
      <c r="M34" s="73">
        <f t="shared" si="3"/>
        <v>-20872211</v>
      </c>
      <c r="N34" s="73">
        <f t="shared" si="3"/>
        <v>-20872211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-20872211</v>
      </c>
      <c r="X34" s="73">
        <f t="shared" si="3"/>
        <v>59995500</v>
      </c>
      <c r="Y34" s="73">
        <f t="shared" si="3"/>
        <v>-80867711</v>
      </c>
      <c r="Z34" s="170">
        <f>+IF(X34&lt;&gt;0,+(Y34/X34)*100,0)</f>
        <v>-134.7896275554</v>
      </c>
      <c r="AA34" s="74">
        <f>SUM(AA29:AA33)</f>
        <v>119991000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72486892</v>
      </c>
      <c r="D37" s="155"/>
      <c r="E37" s="59">
        <v>63931000</v>
      </c>
      <c r="F37" s="60">
        <v>63931000</v>
      </c>
      <c r="G37" s="60"/>
      <c r="H37" s="60"/>
      <c r="I37" s="60"/>
      <c r="J37" s="60"/>
      <c r="K37" s="60"/>
      <c r="L37" s="60">
        <v>-23526</v>
      </c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31965500</v>
      </c>
      <c r="Y37" s="60">
        <v>-31965500</v>
      </c>
      <c r="Z37" s="140">
        <v>-100</v>
      </c>
      <c r="AA37" s="62">
        <v>63931000</v>
      </c>
    </row>
    <row r="38" spans="1:27" ht="13.5">
      <c r="A38" s="249" t="s">
        <v>165</v>
      </c>
      <c r="B38" s="182"/>
      <c r="C38" s="155">
        <v>80175204</v>
      </c>
      <c r="D38" s="155"/>
      <c r="E38" s="59">
        <v>96516000</v>
      </c>
      <c r="F38" s="60">
        <v>96516000</v>
      </c>
      <c r="G38" s="60"/>
      <c r="H38" s="60"/>
      <c r="I38" s="60">
        <v>-1552379</v>
      </c>
      <c r="J38" s="60">
        <v>-1552379</v>
      </c>
      <c r="K38" s="60">
        <v>-1730075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48258000</v>
      </c>
      <c r="Y38" s="60">
        <v>-48258000</v>
      </c>
      <c r="Z38" s="140">
        <v>-100</v>
      </c>
      <c r="AA38" s="62">
        <v>96516000</v>
      </c>
    </row>
    <row r="39" spans="1:27" ht="13.5">
      <c r="A39" s="250" t="s">
        <v>59</v>
      </c>
      <c r="B39" s="253"/>
      <c r="C39" s="168">
        <f aca="true" t="shared" si="4" ref="C39:Y39">SUM(C37:C38)</f>
        <v>152662096</v>
      </c>
      <c r="D39" s="168">
        <f>SUM(D37:D38)</f>
        <v>0</v>
      </c>
      <c r="E39" s="76">
        <f t="shared" si="4"/>
        <v>160447000</v>
      </c>
      <c r="F39" s="77">
        <f t="shared" si="4"/>
        <v>160447000</v>
      </c>
      <c r="G39" s="77">
        <f t="shared" si="4"/>
        <v>0</v>
      </c>
      <c r="H39" s="77">
        <f t="shared" si="4"/>
        <v>0</v>
      </c>
      <c r="I39" s="77">
        <f t="shared" si="4"/>
        <v>-1552379</v>
      </c>
      <c r="J39" s="77">
        <f t="shared" si="4"/>
        <v>-1552379</v>
      </c>
      <c r="K39" s="77">
        <f t="shared" si="4"/>
        <v>-1730075</v>
      </c>
      <c r="L39" s="77">
        <f t="shared" si="4"/>
        <v>-23526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80223500</v>
      </c>
      <c r="Y39" s="77">
        <f t="shared" si="4"/>
        <v>-80223500</v>
      </c>
      <c r="Z39" s="212">
        <f>+IF(X39&lt;&gt;0,+(Y39/X39)*100,0)</f>
        <v>-100</v>
      </c>
      <c r="AA39" s="79">
        <f>SUM(AA37:AA38)</f>
        <v>160447000</v>
      </c>
    </row>
    <row r="40" spans="1:27" ht="13.5">
      <c r="A40" s="250" t="s">
        <v>167</v>
      </c>
      <c r="B40" s="251"/>
      <c r="C40" s="168">
        <f aca="true" t="shared" si="5" ref="C40:Y40">+C34+C39</f>
        <v>393676317</v>
      </c>
      <c r="D40" s="168">
        <f>+D34+D39</f>
        <v>0</v>
      </c>
      <c r="E40" s="72">
        <f t="shared" si="5"/>
        <v>280438000</v>
      </c>
      <c r="F40" s="73">
        <f t="shared" si="5"/>
        <v>280438000</v>
      </c>
      <c r="G40" s="73">
        <f t="shared" si="5"/>
        <v>35554857</v>
      </c>
      <c r="H40" s="73">
        <f t="shared" si="5"/>
        <v>-1179586</v>
      </c>
      <c r="I40" s="73">
        <f t="shared" si="5"/>
        <v>7688898</v>
      </c>
      <c r="J40" s="73">
        <f t="shared" si="5"/>
        <v>7688898</v>
      </c>
      <c r="K40" s="73">
        <f t="shared" si="5"/>
        <v>-6716329</v>
      </c>
      <c r="L40" s="73">
        <f t="shared" si="5"/>
        <v>-57324772</v>
      </c>
      <c r="M40" s="73">
        <f t="shared" si="5"/>
        <v>-20872211</v>
      </c>
      <c r="N40" s="73">
        <f t="shared" si="5"/>
        <v>-20872211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-20872211</v>
      </c>
      <c r="X40" s="73">
        <f t="shared" si="5"/>
        <v>140219000</v>
      </c>
      <c r="Y40" s="73">
        <f t="shared" si="5"/>
        <v>-161091211</v>
      </c>
      <c r="Z40" s="170">
        <f>+IF(X40&lt;&gt;0,+(Y40/X40)*100,0)</f>
        <v>-114.88543706630342</v>
      </c>
      <c r="AA40" s="74">
        <f>+AA34+AA39</f>
        <v>280438000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1563250097</v>
      </c>
      <c r="D42" s="257">
        <f>+D25-D40</f>
        <v>0</v>
      </c>
      <c r="E42" s="258">
        <f t="shared" si="6"/>
        <v>2149042000</v>
      </c>
      <c r="F42" s="259">
        <f t="shared" si="6"/>
        <v>2243213000</v>
      </c>
      <c r="G42" s="259">
        <f t="shared" si="6"/>
        <v>128788625</v>
      </c>
      <c r="H42" s="259">
        <f t="shared" si="6"/>
        <v>-13654630</v>
      </c>
      <c r="I42" s="259">
        <f t="shared" si="6"/>
        <v>-47971071</v>
      </c>
      <c r="J42" s="259">
        <f t="shared" si="6"/>
        <v>-47971071</v>
      </c>
      <c r="K42" s="259">
        <f t="shared" si="6"/>
        <v>-24051024</v>
      </c>
      <c r="L42" s="259">
        <f t="shared" si="6"/>
        <v>139127238</v>
      </c>
      <c r="M42" s="259">
        <f t="shared" si="6"/>
        <v>-26233853</v>
      </c>
      <c r="N42" s="259">
        <f t="shared" si="6"/>
        <v>-26233853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-26233853</v>
      </c>
      <c r="X42" s="259">
        <f t="shared" si="6"/>
        <v>1121606501</v>
      </c>
      <c r="Y42" s="259">
        <f t="shared" si="6"/>
        <v>-1147840354</v>
      </c>
      <c r="Z42" s="260">
        <f>+IF(X42&lt;&gt;0,+(Y42/X42)*100,0)</f>
        <v>-102.33895336524981</v>
      </c>
      <c r="AA42" s="261">
        <f>+AA25-AA40</f>
        <v>2243213000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1563250097</v>
      </c>
      <c r="D45" s="155"/>
      <c r="E45" s="59">
        <v>1884050000</v>
      </c>
      <c r="F45" s="60">
        <v>1978221000</v>
      </c>
      <c r="G45" s="60">
        <v>128788625</v>
      </c>
      <c r="H45" s="60">
        <v>-13654630</v>
      </c>
      <c r="I45" s="60">
        <v>-47971071</v>
      </c>
      <c r="J45" s="60">
        <v>-47971071</v>
      </c>
      <c r="K45" s="60">
        <v>-24051024</v>
      </c>
      <c r="L45" s="60">
        <v>139127238</v>
      </c>
      <c r="M45" s="60">
        <v>-26233853</v>
      </c>
      <c r="N45" s="60">
        <v>-26233853</v>
      </c>
      <c r="O45" s="60"/>
      <c r="P45" s="60"/>
      <c r="Q45" s="60"/>
      <c r="R45" s="60"/>
      <c r="S45" s="60"/>
      <c r="T45" s="60"/>
      <c r="U45" s="60"/>
      <c r="V45" s="60"/>
      <c r="W45" s="60">
        <v>-26233853</v>
      </c>
      <c r="X45" s="60">
        <v>989110500</v>
      </c>
      <c r="Y45" s="60">
        <v>-1015344353</v>
      </c>
      <c r="Z45" s="139">
        <v>-102.65</v>
      </c>
      <c r="AA45" s="62">
        <v>1978221000</v>
      </c>
    </row>
    <row r="46" spans="1:27" ht="13.5">
      <c r="A46" s="249" t="s">
        <v>171</v>
      </c>
      <c r="B46" s="182"/>
      <c r="C46" s="155"/>
      <c r="D46" s="155"/>
      <c r="E46" s="59">
        <v>264992000</v>
      </c>
      <c r="F46" s="60">
        <v>264992000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132496000</v>
      </c>
      <c r="Y46" s="60">
        <v>-132496000</v>
      </c>
      <c r="Z46" s="139">
        <v>-100</v>
      </c>
      <c r="AA46" s="62">
        <v>264992000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1563250097</v>
      </c>
      <c r="D48" s="217">
        <f>SUM(D45:D47)</f>
        <v>0</v>
      </c>
      <c r="E48" s="264">
        <f t="shared" si="7"/>
        <v>2149042000</v>
      </c>
      <c r="F48" s="219">
        <f t="shared" si="7"/>
        <v>2243213000</v>
      </c>
      <c r="G48" s="219">
        <f t="shared" si="7"/>
        <v>128788625</v>
      </c>
      <c r="H48" s="219">
        <f t="shared" si="7"/>
        <v>-13654630</v>
      </c>
      <c r="I48" s="219">
        <f t="shared" si="7"/>
        <v>-47971071</v>
      </c>
      <c r="J48" s="219">
        <f t="shared" si="7"/>
        <v>-47971071</v>
      </c>
      <c r="K48" s="219">
        <f t="shared" si="7"/>
        <v>-24051024</v>
      </c>
      <c r="L48" s="219">
        <f t="shared" si="7"/>
        <v>139127238</v>
      </c>
      <c r="M48" s="219">
        <f t="shared" si="7"/>
        <v>-26233853</v>
      </c>
      <c r="N48" s="219">
        <f t="shared" si="7"/>
        <v>-26233853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-26233853</v>
      </c>
      <c r="X48" s="219">
        <f t="shared" si="7"/>
        <v>1121606500</v>
      </c>
      <c r="Y48" s="219">
        <f t="shared" si="7"/>
        <v>-1147840353</v>
      </c>
      <c r="Z48" s="265">
        <f>+IF(X48&lt;&gt;0,+(Y48/X48)*100,0)</f>
        <v>-102.33895336733517</v>
      </c>
      <c r="AA48" s="232">
        <f>SUM(AA45:AA47)</f>
        <v>2243213000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58415913</v>
      </c>
      <c r="D6" s="155"/>
      <c r="E6" s="59">
        <v>60410138</v>
      </c>
      <c r="F6" s="60">
        <v>60410138</v>
      </c>
      <c r="G6" s="60">
        <v>95399509</v>
      </c>
      <c r="H6" s="60">
        <v>51856268</v>
      </c>
      <c r="I6" s="60">
        <v>71654336</v>
      </c>
      <c r="J6" s="60">
        <v>218910113</v>
      </c>
      <c r="K6" s="60">
        <v>57144065</v>
      </c>
      <c r="L6" s="60">
        <v>155607884</v>
      </c>
      <c r="M6" s="60">
        <v>67661227</v>
      </c>
      <c r="N6" s="60">
        <v>280413176</v>
      </c>
      <c r="O6" s="60"/>
      <c r="P6" s="60"/>
      <c r="Q6" s="60"/>
      <c r="R6" s="60"/>
      <c r="S6" s="60"/>
      <c r="T6" s="60"/>
      <c r="U6" s="60"/>
      <c r="V6" s="60"/>
      <c r="W6" s="60">
        <v>499323289</v>
      </c>
      <c r="X6" s="60">
        <v>30205248</v>
      </c>
      <c r="Y6" s="60">
        <v>469118041</v>
      </c>
      <c r="Z6" s="140">
        <v>1553.1</v>
      </c>
      <c r="AA6" s="62">
        <v>60410138</v>
      </c>
    </row>
    <row r="7" spans="1:27" ht="13.5">
      <c r="A7" s="249" t="s">
        <v>178</v>
      </c>
      <c r="B7" s="182"/>
      <c r="C7" s="155">
        <v>371631044</v>
      </c>
      <c r="D7" s="155"/>
      <c r="E7" s="59">
        <v>457074554</v>
      </c>
      <c r="F7" s="60">
        <v>457074554</v>
      </c>
      <c r="G7" s="60">
        <v>152509000</v>
      </c>
      <c r="H7" s="60">
        <v>6374000</v>
      </c>
      <c r="I7" s="60"/>
      <c r="J7" s="60">
        <v>158883000</v>
      </c>
      <c r="K7" s="60"/>
      <c r="L7" s="60">
        <v>127249000</v>
      </c>
      <c r="M7" s="60"/>
      <c r="N7" s="60">
        <v>127249000</v>
      </c>
      <c r="O7" s="60"/>
      <c r="P7" s="60"/>
      <c r="Q7" s="60"/>
      <c r="R7" s="60"/>
      <c r="S7" s="60"/>
      <c r="T7" s="60"/>
      <c r="U7" s="60"/>
      <c r="V7" s="60"/>
      <c r="W7" s="60">
        <v>286132000</v>
      </c>
      <c r="X7" s="60">
        <v>228540000</v>
      </c>
      <c r="Y7" s="60">
        <v>57592000</v>
      </c>
      <c r="Z7" s="140">
        <v>25.2</v>
      </c>
      <c r="AA7" s="62">
        <v>457074554</v>
      </c>
    </row>
    <row r="8" spans="1:27" ht="13.5">
      <c r="A8" s="249" t="s">
        <v>179</v>
      </c>
      <c r="B8" s="182"/>
      <c r="C8" s="155">
        <v>277213524</v>
      </c>
      <c r="D8" s="155"/>
      <c r="E8" s="59">
        <v>342255000</v>
      </c>
      <c r="F8" s="60">
        <v>342255000</v>
      </c>
      <c r="G8" s="60">
        <v>51507409</v>
      </c>
      <c r="H8" s="60">
        <v>9353000</v>
      </c>
      <c r="I8" s="60"/>
      <c r="J8" s="60">
        <v>60860409</v>
      </c>
      <c r="K8" s="60"/>
      <c r="L8" s="60"/>
      <c r="M8" s="60">
        <v>2837689</v>
      </c>
      <c r="N8" s="60">
        <v>2837689</v>
      </c>
      <c r="O8" s="60"/>
      <c r="P8" s="60"/>
      <c r="Q8" s="60"/>
      <c r="R8" s="60"/>
      <c r="S8" s="60"/>
      <c r="T8" s="60"/>
      <c r="U8" s="60"/>
      <c r="V8" s="60"/>
      <c r="W8" s="60">
        <v>63698098</v>
      </c>
      <c r="X8" s="60">
        <v>171127500</v>
      </c>
      <c r="Y8" s="60">
        <v>-107429402</v>
      </c>
      <c r="Z8" s="140">
        <v>-62.78</v>
      </c>
      <c r="AA8" s="62">
        <v>342255000</v>
      </c>
    </row>
    <row r="9" spans="1:27" ht="13.5">
      <c r="A9" s="249" t="s">
        <v>180</v>
      </c>
      <c r="B9" s="182"/>
      <c r="C9" s="155">
        <v>32893942</v>
      </c>
      <c r="D9" s="155"/>
      <c r="E9" s="59">
        <v>28916004</v>
      </c>
      <c r="F9" s="60">
        <v>28916004</v>
      </c>
      <c r="G9" s="60">
        <v>306550</v>
      </c>
      <c r="H9" s="60">
        <v>2401876</v>
      </c>
      <c r="I9" s="60">
        <v>11458855</v>
      </c>
      <c r="J9" s="60">
        <v>14167281</v>
      </c>
      <c r="K9" s="60">
        <v>2673343</v>
      </c>
      <c r="L9" s="60">
        <v>1649844</v>
      </c>
      <c r="M9" s="60">
        <v>2456206</v>
      </c>
      <c r="N9" s="60">
        <v>6779393</v>
      </c>
      <c r="O9" s="60"/>
      <c r="P9" s="60"/>
      <c r="Q9" s="60"/>
      <c r="R9" s="60"/>
      <c r="S9" s="60"/>
      <c r="T9" s="60"/>
      <c r="U9" s="60"/>
      <c r="V9" s="60"/>
      <c r="W9" s="60">
        <v>20946674</v>
      </c>
      <c r="X9" s="60">
        <v>14458002</v>
      </c>
      <c r="Y9" s="60">
        <v>6488672</v>
      </c>
      <c r="Z9" s="140">
        <v>44.88</v>
      </c>
      <c r="AA9" s="62">
        <v>28916004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-439635087</v>
      </c>
      <c r="D12" s="155"/>
      <c r="E12" s="59">
        <v>-430510888</v>
      </c>
      <c r="F12" s="60">
        <v>-430510888</v>
      </c>
      <c r="G12" s="60">
        <v>-104831083</v>
      </c>
      <c r="H12" s="60">
        <v>-74069917</v>
      </c>
      <c r="I12" s="60">
        <v>-80009099</v>
      </c>
      <c r="J12" s="60">
        <v>-258910099</v>
      </c>
      <c r="K12" s="60">
        <v>-78271795</v>
      </c>
      <c r="L12" s="60">
        <v>-187811613</v>
      </c>
      <c r="M12" s="60">
        <v>-91321982</v>
      </c>
      <c r="N12" s="60">
        <v>-357405390</v>
      </c>
      <c r="O12" s="60"/>
      <c r="P12" s="60"/>
      <c r="Q12" s="60"/>
      <c r="R12" s="60"/>
      <c r="S12" s="60"/>
      <c r="T12" s="60"/>
      <c r="U12" s="60"/>
      <c r="V12" s="60"/>
      <c r="W12" s="60">
        <v>-616315489</v>
      </c>
      <c r="X12" s="60">
        <v>-215254194</v>
      </c>
      <c r="Y12" s="60">
        <v>-401061295</v>
      </c>
      <c r="Z12" s="140">
        <v>186.32</v>
      </c>
      <c r="AA12" s="62">
        <v>-430510888</v>
      </c>
    </row>
    <row r="13" spans="1:27" ht="13.5">
      <c r="A13" s="249" t="s">
        <v>40</v>
      </c>
      <c r="B13" s="182"/>
      <c r="C13" s="155">
        <v>-7988223</v>
      </c>
      <c r="D13" s="155"/>
      <c r="E13" s="59">
        <v>-7988004</v>
      </c>
      <c r="F13" s="60">
        <v>-7988004</v>
      </c>
      <c r="G13" s="60"/>
      <c r="H13" s="60"/>
      <c r="I13" s="60"/>
      <c r="J13" s="60"/>
      <c r="K13" s="60"/>
      <c r="L13" s="60"/>
      <c r="M13" s="60">
        <v>-1677088</v>
      </c>
      <c r="N13" s="60">
        <v>-1677088</v>
      </c>
      <c r="O13" s="60"/>
      <c r="P13" s="60"/>
      <c r="Q13" s="60"/>
      <c r="R13" s="60"/>
      <c r="S13" s="60"/>
      <c r="T13" s="60"/>
      <c r="U13" s="60"/>
      <c r="V13" s="60"/>
      <c r="W13" s="60">
        <v>-1677088</v>
      </c>
      <c r="X13" s="60">
        <v>-3994002</v>
      </c>
      <c r="Y13" s="60">
        <v>2316914</v>
      </c>
      <c r="Z13" s="140">
        <v>-58.01</v>
      </c>
      <c r="AA13" s="62">
        <v>-7988004</v>
      </c>
    </row>
    <row r="14" spans="1:27" ht="13.5">
      <c r="A14" s="249" t="s">
        <v>42</v>
      </c>
      <c r="B14" s="182"/>
      <c r="C14" s="155">
        <v>-12233119</v>
      </c>
      <c r="D14" s="155"/>
      <c r="E14" s="59">
        <v>-13277004</v>
      </c>
      <c r="F14" s="60">
        <v>-13277004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-6638502</v>
      </c>
      <c r="Y14" s="60">
        <v>6638502</v>
      </c>
      <c r="Z14" s="140">
        <v>-100</v>
      </c>
      <c r="AA14" s="62">
        <v>-13277004</v>
      </c>
    </row>
    <row r="15" spans="1:27" ht="13.5">
      <c r="A15" s="250" t="s">
        <v>184</v>
      </c>
      <c r="B15" s="251"/>
      <c r="C15" s="168">
        <f aca="true" t="shared" si="0" ref="C15:Y15">SUM(C6:C14)</f>
        <v>280297994</v>
      </c>
      <c r="D15" s="168">
        <f>SUM(D6:D14)</f>
        <v>0</v>
      </c>
      <c r="E15" s="72">
        <f t="shared" si="0"/>
        <v>436879800</v>
      </c>
      <c r="F15" s="73">
        <f t="shared" si="0"/>
        <v>436879800</v>
      </c>
      <c r="G15" s="73">
        <f t="shared" si="0"/>
        <v>194891385</v>
      </c>
      <c r="H15" s="73">
        <f t="shared" si="0"/>
        <v>-4084773</v>
      </c>
      <c r="I15" s="73">
        <f t="shared" si="0"/>
        <v>3104092</v>
      </c>
      <c r="J15" s="73">
        <f t="shared" si="0"/>
        <v>193910704</v>
      </c>
      <c r="K15" s="73">
        <f t="shared" si="0"/>
        <v>-18454387</v>
      </c>
      <c r="L15" s="73">
        <f t="shared" si="0"/>
        <v>96695115</v>
      </c>
      <c r="M15" s="73">
        <f t="shared" si="0"/>
        <v>-20043948</v>
      </c>
      <c r="N15" s="73">
        <f t="shared" si="0"/>
        <v>58196780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252107484</v>
      </c>
      <c r="X15" s="73">
        <f t="shared" si="0"/>
        <v>218444052</v>
      </c>
      <c r="Y15" s="73">
        <f t="shared" si="0"/>
        <v>33663432</v>
      </c>
      <c r="Z15" s="170">
        <f>+IF(X15&lt;&gt;0,+(Y15/X15)*100,0)</f>
        <v>15.410550981722313</v>
      </c>
      <c r="AA15" s="74">
        <f>SUM(AA6:AA14)</f>
        <v>436879800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46151</v>
      </c>
      <c r="D21" s="157"/>
      <c r="E21" s="59">
        <v>57000</v>
      </c>
      <c r="F21" s="60">
        <v>57000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28500</v>
      </c>
      <c r="Y21" s="159">
        <v>-28500</v>
      </c>
      <c r="Z21" s="141">
        <v>-100</v>
      </c>
      <c r="AA21" s="225">
        <v>57000</v>
      </c>
    </row>
    <row r="22" spans="1:27" ht="13.5">
      <c r="A22" s="249" t="s">
        <v>189</v>
      </c>
      <c r="B22" s="182"/>
      <c r="C22" s="155"/>
      <c r="D22" s="155"/>
      <c r="E22" s="59">
        <v>4368000</v>
      </c>
      <c r="F22" s="60">
        <v>4368000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2184000</v>
      </c>
      <c r="Y22" s="60">
        <v>-2184000</v>
      </c>
      <c r="Z22" s="140">
        <v>-100</v>
      </c>
      <c r="AA22" s="62">
        <v>4368000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-202490125</v>
      </c>
      <c r="D24" s="155"/>
      <c r="E24" s="59">
        <v>-368696448</v>
      </c>
      <c r="F24" s="60">
        <v>-368696448</v>
      </c>
      <c r="G24" s="60">
        <v>-68931429</v>
      </c>
      <c r="H24" s="60">
        <v>-22501255</v>
      </c>
      <c r="I24" s="60">
        <v>-40312699</v>
      </c>
      <c r="J24" s="60">
        <v>-131745383</v>
      </c>
      <c r="K24" s="60">
        <v>-24933281</v>
      </c>
      <c r="L24" s="60">
        <v>-28982250</v>
      </c>
      <c r="M24" s="60">
        <v>-27944180</v>
      </c>
      <c r="N24" s="60">
        <v>-81859711</v>
      </c>
      <c r="O24" s="60"/>
      <c r="P24" s="60"/>
      <c r="Q24" s="60"/>
      <c r="R24" s="60"/>
      <c r="S24" s="60"/>
      <c r="T24" s="60"/>
      <c r="U24" s="60"/>
      <c r="V24" s="60"/>
      <c r="W24" s="60">
        <v>-213605094</v>
      </c>
      <c r="X24" s="60">
        <v>-184348224</v>
      </c>
      <c r="Y24" s="60">
        <v>-29256870</v>
      </c>
      <c r="Z24" s="140">
        <v>15.87</v>
      </c>
      <c r="AA24" s="62">
        <v>-368696448</v>
      </c>
    </row>
    <row r="25" spans="1:27" ht="13.5">
      <c r="A25" s="250" t="s">
        <v>191</v>
      </c>
      <c r="B25" s="251"/>
      <c r="C25" s="168">
        <f aca="true" t="shared" si="1" ref="C25:Y25">SUM(C19:C24)</f>
        <v>-202443974</v>
      </c>
      <c r="D25" s="168">
        <f>SUM(D19:D24)</f>
        <v>0</v>
      </c>
      <c r="E25" s="72">
        <f t="shared" si="1"/>
        <v>-364271448</v>
      </c>
      <c r="F25" s="73">
        <f t="shared" si="1"/>
        <v>-364271448</v>
      </c>
      <c r="G25" s="73">
        <f t="shared" si="1"/>
        <v>-68931429</v>
      </c>
      <c r="H25" s="73">
        <f t="shared" si="1"/>
        <v>-22501255</v>
      </c>
      <c r="I25" s="73">
        <f t="shared" si="1"/>
        <v>-40312699</v>
      </c>
      <c r="J25" s="73">
        <f t="shared" si="1"/>
        <v>-131745383</v>
      </c>
      <c r="K25" s="73">
        <f t="shared" si="1"/>
        <v>-24933281</v>
      </c>
      <c r="L25" s="73">
        <f t="shared" si="1"/>
        <v>-28982250</v>
      </c>
      <c r="M25" s="73">
        <f t="shared" si="1"/>
        <v>-27944180</v>
      </c>
      <c r="N25" s="73">
        <f t="shared" si="1"/>
        <v>-81859711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-213605094</v>
      </c>
      <c r="X25" s="73">
        <f t="shared" si="1"/>
        <v>-182135724</v>
      </c>
      <c r="Y25" s="73">
        <f t="shared" si="1"/>
        <v>-31469370</v>
      </c>
      <c r="Z25" s="170">
        <f>+IF(X25&lt;&gt;0,+(Y25/X25)*100,0)</f>
        <v>17.277977822736194</v>
      </c>
      <c r="AA25" s="74">
        <f>SUM(AA19:AA24)</f>
        <v>-364271448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786996</v>
      </c>
      <c r="F31" s="60">
        <v>786996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216498</v>
      </c>
      <c r="Y31" s="60">
        <v>-216498</v>
      </c>
      <c r="Z31" s="140">
        <v>-100</v>
      </c>
      <c r="AA31" s="62">
        <v>786996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-4946233</v>
      </c>
      <c r="D33" s="155"/>
      <c r="E33" s="59">
        <v>-6938004</v>
      </c>
      <c r="F33" s="60">
        <v>-6938004</v>
      </c>
      <c r="G33" s="60"/>
      <c r="H33" s="60"/>
      <c r="I33" s="60"/>
      <c r="J33" s="60"/>
      <c r="K33" s="60"/>
      <c r="L33" s="60"/>
      <c r="M33" s="60">
        <v>-3948153</v>
      </c>
      <c r="N33" s="60">
        <v>-3948153</v>
      </c>
      <c r="O33" s="60"/>
      <c r="P33" s="60"/>
      <c r="Q33" s="60"/>
      <c r="R33" s="60"/>
      <c r="S33" s="60"/>
      <c r="T33" s="60"/>
      <c r="U33" s="60"/>
      <c r="V33" s="60"/>
      <c r="W33" s="60">
        <v>-3948153</v>
      </c>
      <c r="X33" s="60">
        <v>-3469002</v>
      </c>
      <c r="Y33" s="60">
        <v>-479151</v>
      </c>
      <c r="Z33" s="140">
        <v>13.81</v>
      </c>
      <c r="AA33" s="62">
        <v>-6938004</v>
      </c>
    </row>
    <row r="34" spans="1:27" ht="13.5">
      <c r="A34" s="250" t="s">
        <v>197</v>
      </c>
      <c r="B34" s="251"/>
      <c r="C34" s="168">
        <f aca="true" t="shared" si="2" ref="C34:Y34">SUM(C29:C33)</f>
        <v>-4946233</v>
      </c>
      <c r="D34" s="168">
        <f>SUM(D29:D33)</f>
        <v>0</v>
      </c>
      <c r="E34" s="72">
        <f t="shared" si="2"/>
        <v>-6151008</v>
      </c>
      <c r="F34" s="73">
        <f t="shared" si="2"/>
        <v>-6151008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-3948153</v>
      </c>
      <c r="N34" s="73">
        <f t="shared" si="2"/>
        <v>-3948153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-3948153</v>
      </c>
      <c r="X34" s="73">
        <f t="shared" si="2"/>
        <v>-3252504</v>
      </c>
      <c r="Y34" s="73">
        <f t="shared" si="2"/>
        <v>-695649</v>
      </c>
      <c r="Z34" s="170">
        <f>+IF(X34&lt;&gt;0,+(Y34/X34)*100,0)</f>
        <v>21.388105902406267</v>
      </c>
      <c r="AA34" s="74">
        <f>SUM(AA29:AA33)</f>
        <v>-6151008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72907787</v>
      </c>
      <c r="D36" s="153">
        <f>+D15+D25+D34</f>
        <v>0</v>
      </c>
      <c r="E36" s="99">
        <f t="shared" si="3"/>
        <v>66457344</v>
      </c>
      <c r="F36" s="100">
        <f t="shared" si="3"/>
        <v>66457344</v>
      </c>
      <c r="G36" s="100">
        <f t="shared" si="3"/>
        <v>125959956</v>
      </c>
      <c r="H36" s="100">
        <f t="shared" si="3"/>
        <v>-26586028</v>
      </c>
      <c r="I36" s="100">
        <f t="shared" si="3"/>
        <v>-37208607</v>
      </c>
      <c r="J36" s="100">
        <f t="shared" si="3"/>
        <v>62165321</v>
      </c>
      <c r="K36" s="100">
        <f t="shared" si="3"/>
        <v>-43387668</v>
      </c>
      <c r="L36" s="100">
        <f t="shared" si="3"/>
        <v>67712865</v>
      </c>
      <c r="M36" s="100">
        <f t="shared" si="3"/>
        <v>-51936281</v>
      </c>
      <c r="N36" s="100">
        <f t="shared" si="3"/>
        <v>-27611084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34554237</v>
      </c>
      <c r="X36" s="100">
        <f t="shared" si="3"/>
        <v>33055824</v>
      </c>
      <c r="Y36" s="100">
        <f t="shared" si="3"/>
        <v>1498413</v>
      </c>
      <c r="Z36" s="137">
        <f>+IF(X36&lt;&gt;0,+(Y36/X36)*100,0)</f>
        <v>4.53297730530027</v>
      </c>
      <c r="AA36" s="102">
        <f>+AA15+AA25+AA34</f>
        <v>66457344</v>
      </c>
    </row>
    <row r="37" spans="1:27" ht="13.5">
      <c r="A37" s="249" t="s">
        <v>199</v>
      </c>
      <c r="B37" s="182"/>
      <c r="C37" s="153">
        <v>445848491</v>
      </c>
      <c r="D37" s="153"/>
      <c r="E37" s="99">
        <v>312031000</v>
      </c>
      <c r="F37" s="100">
        <v>312031000</v>
      </c>
      <c r="G37" s="100">
        <v>146745794</v>
      </c>
      <c r="H37" s="100">
        <v>272705750</v>
      </c>
      <c r="I37" s="100">
        <v>246119722</v>
      </c>
      <c r="J37" s="100">
        <v>146745794</v>
      </c>
      <c r="K37" s="100">
        <v>208911115</v>
      </c>
      <c r="L37" s="100">
        <v>165523447</v>
      </c>
      <c r="M37" s="100">
        <v>233236312</v>
      </c>
      <c r="N37" s="100">
        <v>208911115</v>
      </c>
      <c r="O37" s="100"/>
      <c r="P37" s="100"/>
      <c r="Q37" s="100"/>
      <c r="R37" s="100"/>
      <c r="S37" s="100"/>
      <c r="T37" s="100"/>
      <c r="U37" s="100"/>
      <c r="V37" s="100"/>
      <c r="W37" s="100">
        <v>146745794</v>
      </c>
      <c r="X37" s="100">
        <v>312031000</v>
      </c>
      <c r="Y37" s="100">
        <v>-165285206</v>
      </c>
      <c r="Z37" s="137">
        <v>-52.97</v>
      </c>
      <c r="AA37" s="102">
        <v>312031000</v>
      </c>
    </row>
    <row r="38" spans="1:27" ht="13.5">
      <c r="A38" s="269" t="s">
        <v>200</v>
      </c>
      <c r="B38" s="256"/>
      <c r="C38" s="257">
        <v>518756278</v>
      </c>
      <c r="D38" s="257"/>
      <c r="E38" s="258">
        <v>378488345</v>
      </c>
      <c r="F38" s="259">
        <v>378488345</v>
      </c>
      <c r="G38" s="259">
        <v>272705750</v>
      </c>
      <c r="H38" s="259">
        <v>246119722</v>
      </c>
      <c r="I38" s="259">
        <v>208911115</v>
      </c>
      <c r="J38" s="259">
        <v>208911115</v>
      </c>
      <c r="K38" s="259">
        <v>165523447</v>
      </c>
      <c r="L38" s="259">
        <v>233236312</v>
      </c>
      <c r="M38" s="259">
        <v>181300031</v>
      </c>
      <c r="N38" s="259">
        <v>181300031</v>
      </c>
      <c r="O38" s="259"/>
      <c r="P38" s="259"/>
      <c r="Q38" s="259"/>
      <c r="R38" s="259"/>
      <c r="S38" s="259"/>
      <c r="T38" s="259"/>
      <c r="U38" s="259"/>
      <c r="V38" s="259"/>
      <c r="W38" s="259">
        <v>181300031</v>
      </c>
      <c r="X38" s="259">
        <v>345086825</v>
      </c>
      <c r="Y38" s="259">
        <v>-163786794</v>
      </c>
      <c r="Z38" s="260">
        <v>-47.46</v>
      </c>
      <c r="AA38" s="261">
        <v>378488345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1343565759</v>
      </c>
      <c r="D5" s="200">
        <f t="shared" si="0"/>
        <v>0</v>
      </c>
      <c r="E5" s="106">
        <f t="shared" si="0"/>
        <v>222832000</v>
      </c>
      <c r="F5" s="106">
        <f t="shared" si="0"/>
        <v>317003110</v>
      </c>
      <c r="G5" s="106">
        <f t="shared" si="0"/>
        <v>135610</v>
      </c>
      <c r="H5" s="106">
        <f t="shared" si="0"/>
        <v>8747727</v>
      </c>
      <c r="I5" s="106">
        <f t="shared" si="0"/>
        <v>10919383</v>
      </c>
      <c r="J5" s="106">
        <f t="shared" si="0"/>
        <v>19802720</v>
      </c>
      <c r="K5" s="106">
        <f t="shared" si="0"/>
        <v>15466067</v>
      </c>
      <c r="L5" s="106">
        <f t="shared" si="0"/>
        <v>13516597</v>
      </c>
      <c r="M5" s="106">
        <f t="shared" si="0"/>
        <v>8167119</v>
      </c>
      <c r="N5" s="106">
        <f t="shared" si="0"/>
        <v>37149783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56952503</v>
      </c>
      <c r="X5" s="106">
        <f t="shared" si="0"/>
        <v>158501557</v>
      </c>
      <c r="Y5" s="106">
        <f t="shared" si="0"/>
        <v>-101549054</v>
      </c>
      <c r="Z5" s="201">
        <f>+IF(X5&lt;&gt;0,+(Y5/X5)*100,0)</f>
        <v>-64.06817442178186</v>
      </c>
      <c r="AA5" s="199">
        <f>SUM(AA11:AA18)</f>
        <v>317003110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76778206</v>
      </c>
      <c r="D8" s="156"/>
      <c r="E8" s="60">
        <v>212412000</v>
      </c>
      <c r="F8" s="60">
        <v>245609035</v>
      </c>
      <c r="G8" s="60">
        <v>15791</v>
      </c>
      <c r="H8" s="60">
        <v>7167378</v>
      </c>
      <c r="I8" s="60">
        <v>7962197</v>
      </c>
      <c r="J8" s="60">
        <v>15145366</v>
      </c>
      <c r="K8" s="60">
        <v>12652202</v>
      </c>
      <c r="L8" s="60">
        <v>12386835</v>
      </c>
      <c r="M8" s="60">
        <v>7248161</v>
      </c>
      <c r="N8" s="60">
        <v>32287198</v>
      </c>
      <c r="O8" s="60"/>
      <c r="P8" s="60"/>
      <c r="Q8" s="60"/>
      <c r="R8" s="60"/>
      <c r="S8" s="60"/>
      <c r="T8" s="60"/>
      <c r="U8" s="60"/>
      <c r="V8" s="60"/>
      <c r="W8" s="60">
        <v>47432564</v>
      </c>
      <c r="X8" s="60">
        <v>122804518</v>
      </c>
      <c r="Y8" s="60">
        <v>-75371954</v>
      </c>
      <c r="Z8" s="140">
        <v>-61.38</v>
      </c>
      <c r="AA8" s="155">
        <v>245609035</v>
      </c>
    </row>
    <row r="9" spans="1:27" ht="13.5">
      <c r="A9" s="291" t="s">
        <v>207</v>
      </c>
      <c r="B9" s="142"/>
      <c r="C9" s="62">
        <v>22226105</v>
      </c>
      <c r="D9" s="156"/>
      <c r="E9" s="60">
        <v>5000000</v>
      </c>
      <c r="F9" s="60">
        <v>17780073</v>
      </c>
      <c r="G9" s="60"/>
      <c r="H9" s="60"/>
      <c r="I9" s="60">
        <v>196250</v>
      </c>
      <c r="J9" s="60">
        <v>196250</v>
      </c>
      <c r="K9" s="60">
        <v>53265</v>
      </c>
      <c r="L9" s="60">
        <v>438727</v>
      </c>
      <c r="M9" s="60">
        <v>526032</v>
      </c>
      <c r="N9" s="60">
        <v>1018024</v>
      </c>
      <c r="O9" s="60"/>
      <c r="P9" s="60"/>
      <c r="Q9" s="60"/>
      <c r="R9" s="60"/>
      <c r="S9" s="60"/>
      <c r="T9" s="60"/>
      <c r="U9" s="60"/>
      <c r="V9" s="60"/>
      <c r="W9" s="60">
        <v>1214274</v>
      </c>
      <c r="X9" s="60">
        <v>8890037</v>
      </c>
      <c r="Y9" s="60">
        <v>-7675763</v>
      </c>
      <c r="Z9" s="140">
        <v>-86.34</v>
      </c>
      <c r="AA9" s="155">
        <v>17780073</v>
      </c>
    </row>
    <row r="10" spans="1:27" ht="13.5">
      <c r="A10" s="291" t="s">
        <v>208</v>
      </c>
      <c r="B10" s="142"/>
      <c r="C10" s="62">
        <v>1167593111</v>
      </c>
      <c r="D10" s="156"/>
      <c r="E10" s="60"/>
      <c r="F10" s="60">
        <v>13009691</v>
      </c>
      <c r="G10" s="60"/>
      <c r="H10" s="60"/>
      <c r="I10" s="60"/>
      <c r="J10" s="60"/>
      <c r="K10" s="60"/>
      <c r="L10" s="60"/>
      <c r="M10" s="60">
        <v>36568</v>
      </c>
      <c r="N10" s="60">
        <v>36568</v>
      </c>
      <c r="O10" s="60"/>
      <c r="P10" s="60"/>
      <c r="Q10" s="60"/>
      <c r="R10" s="60"/>
      <c r="S10" s="60"/>
      <c r="T10" s="60"/>
      <c r="U10" s="60"/>
      <c r="V10" s="60"/>
      <c r="W10" s="60">
        <v>36568</v>
      </c>
      <c r="X10" s="60">
        <v>6504846</v>
      </c>
      <c r="Y10" s="60">
        <v>-6468278</v>
      </c>
      <c r="Z10" s="140">
        <v>-99.44</v>
      </c>
      <c r="AA10" s="155">
        <v>13009691</v>
      </c>
    </row>
    <row r="11" spans="1:27" ht="13.5">
      <c r="A11" s="292" t="s">
        <v>209</v>
      </c>
      <c r="B11" s="142"/>
      <c r="C11" s="293">
        <f aca="true" t="shared" si="1" ref="C11:Y11">SUM(C6:C10)</f>
        <v>1266597422</v>
      </c>
      <c r="D11" s="294">
        <f t="shared" si="1"/>
        <v>0</v>
      </c>
      <c r="E11" s="295">
        <f t="shared" si="1"/>
        <v>217412000</v>
      </c>
      <c r="F11" s="295">
        <f t="shared" si="1"/>
        <v>276398799</v>
      </c>
      <c r="G11" s="295">
        <f t="shared" si="1"/>
        <v>15791</v>
      </c>
      <c r="H11" s="295">
        <f t="shared" si="1"/>
        <v>7167378</v>
      </c>
      <c r="I11" s="295">
        <f t="shared" si="1"/>
        <v>8158447</v>
      </c>
      <c r="J11" s="295">
        <f t="shared" si="1"/>
        <v>15341616</v>
      </c>
      <c r="K11" s="295">
        <f t="shared" si="1"/>
        <v>12705467</v>
      </c>
      <c r="L11" s="295">
        <f t="shared" si="1"/>
        <v>12825562</v>
      </c>
      <c r="M11" s="295">
        <f t="shared" si="1"/>
        <v>7810761</v>
      </c>
      <c r="N11" s="295">
        <f t="shared" si="1"/>
        <v>33341790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48683406</v>
      </c>
      <c r="X11" s="295">
        <f t="shared" si="1"/>
        <v>138199401</v>
      </c>
      <c r="Y11" s="295">
        <f t="shared" si="1"/>
        <v>-89515995</v>
      </c>
      <c r="Z11" s="296">
        <f>+IF(X11&lt;&gt;0,+(Y11/X11)*100,0)</f>
        <v>-64.7730701813968</v>
      </c>
      <c r="AA11" s="297">
        <f>SUM(AA6:AA10)</f>
        <v>276398799</v>
      </c>
    </row>
    <row r="12" spans="1:27" ht="13.5">
      <c r="A12" s="298" t="s">
        <v>210</v>
      </c>
      <c r="B12" s="136"/>
      <c r="C12" s="62">
        <v>318132</v>
      </c>
      <c r="D12" s="156"/>
      <c r="E12" s="60">
        <v>280000</v>
      </c>
      <c r="F12" s="60">
        <v>280000</v>
      </c>
      <c r="G12" s="60">
        <v>119819</v>
      </c>
      <c r="H12" s="60">
        <v>1580349</v>
      </c>
      <c r="I12" s="60">
        <v>2476997</v>
      </c>
      <c r="J12" s="60">
        <v>4177165</v>
      </c>
      <c r="K12" s="60">
        <v>1966714</v>
      </c>
      <c r="L12" s="60">
        <v>247169</v>
      </c>
      <c r="M12" s="60">
        <v>242687</v>
      </c>
      <c r="N12" s="60">
        <v>2456570</v>
      </c>
      <c r="O12" s="60"/>
      <c r="P12" s="60"/>
      <c r="Q12" s="60"/>
      <c r="R12" s="60"/>
      <c r="S12" s="60"/>
      <c r="T12" s="60"/>
      <c r="U12" s="60"/>
      <c r="V12" s="60"/>
      <c r="W12" s="60">
        <v>6633735</v>
      </c>
      <c r="X12" s="60">
        <v>140000</v>
      </c>
      <c r="Y12" s="60">
        <v>6493735</v>
      </c>
      <c r="Z12" s="140">
        <v>4638.38</v>
      </c>
      <c r="AA12" s="155">
        <v>280000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75718230</v>
      </c>
      <c r="D15" s="156"/>
      <c r="E15" s="60">
        <v>5140000</v>
      </c>
      <c r="F15" s="60">
        <v>40324311</v>
      </c>
      <c r="G15" s="60"/>
      <c r="H15" s="60"/>
      <c r="I15" s="60">
        <v>283939</v>
      </c>
      <c r="J15" s="60">
        <v>283939</v>
      </c>
      <c r="K15" s="60">
        <v>793886</v>
      </c>
      <c r="L15" s="60">
        <v>443866</v>
      </c>
      <c r="M15" s="60">
        <v>113671</v>
      </c>
      <c r="N15" s="60">
        <v>1351423</v>
      </c>
      <c r="O15" s="60"/>
      <c r="P15" s="60"/>
      <c r="Q15" s="60"/>
      <c r="R15" s="60"/>
      <c r="S15" s="60"/>
      <c r="T15" s="60"/>
      <c r="U15" s="60"/>
      <c r="V15" s="60"/>
      <c r="W15" s="60">
        <v>1635362</v>
      </c>
      <c r="X15" s="60">
        <v>20162156</v>
      </c>
      <c r="Y15" s="60">
        <v>-18526794</v>
      </c>
      <c r="Z15" s="140">
        <v>-91.89</v>
      </c>
      <c r="AA15" s="155">
        <v>40324311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931975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145864446</v>
      </c>
      <c r="F20" s="100">
        <f t="shared" si="2"/>
        <v>145864446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72932223</v>
      </c>
      <c r="Y20" s="100">
        <f t="shared" si="2"/>
        <v>-72932223</v>
      </c>
      <c r="Z20" s="137">
        <f>+IF(X20&lt;&gt;0,+(Y20/X20)*100,0)</f>
        <v>-100</v>
      </c>
      <c r="AA20" s="153">
        <f>SUM(AA26:AA33)</f>
        <v>145864446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140364446</v>
      </c>
      <c r="F23" s="60">
        <v>140364446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70182223</v>
      </c>
      <c r="Y23" s="60">
        <v>-70182223</v>
      </c>
      <c r="Z23" s="140">
        <v>-100</v>
      </c>
      <c r="AA23" s="155">
        <v>140364446</v>
      </c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140364446</v>
      </c>
      <c r="F26" s="295">
        <f t="shared" si="3"/>
        <v>140364446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70182223</v>
      </c>
      <c r="Y26" s="295">
        <f t="shared" si="3"/>
        <v>-70182223</v>
      </c>
      <c r="Z26" s="296">
        <f>+IF(X26&lt;&gt;0,+(Y26/X26)*100,0)</f>
        <v>-100</v>
      </c>
      <c r="AA26" s="297">
        <f>SUM(AA21:AA25)</f>
        <v>140364446</v>
      </c>
    </row>
    <row r="27" spans="1:27" ht="13.5">
      <c r="A27" s="298" t="s">
        <v>210</v>
      </c>
      <c r="B27" s="147"/>
      <c r="C27" s="62"/>
      <c r="D27" s="156"/>
      <c r="E27" s="60">
        <v>5500000</v>
      </c>
      <c r="F27" s="60">
        <v>5500000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2750000</v>
      </c>
      <c r="Y27" s="60">
        <v>-2750000</v>
      </c>
      <c r="Z27" s="140">
        <v>-100</v>
      </c>
      <c r="AA27" s="155">
        <v>5500000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76778206</v>
      </c>
      <c r="D38" s="156">
        <f t="shared" si="4"/>
        <v>0</v>
      </c>
      <c r="E38" s="60">
        <f t="shared" si="4"/>
        <v>352776446</v>
      </c>
      <c r="F38" s="60">
        <f t="shared" si="4"/>
        <v>385973481</v>
      </c>
      <c r="G38" s="60">
        <f t="shared" si="4"/>
        <v>15791</v>
      </c>
      <c r="H38" s="60">
        <f t="shared" si="4"/>
        <v>7167378</v>
      </c>
      <c r="I38" s="60">
        <f t="shared" si="4"/>
        <v>7962197</v>
      </c>
      <c r="J38" s="60">
        <f t="shared" si="4"/>
        <v>15145366</v>
      </c>
      <c r="K38" s="60">
        <f t="shared" si="4"/>
        <v>12652202</v>
      </c>
      <c r="L38" s="60">
        <f t="shared" si="4"/>
        <v>12386835</v>
      </c>
      <c r="M38" s="60">
        <f t="shared" si="4"/>
        <v>7248161</v>
      </c>
      <c r="N38" s="60">
        <f t="shared" si="4"/>
        <v>32287198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47432564</v>
      </c>
      <c r="X38" s="60">
        <f t="shared" si="4"/>
        <v>192986741</v>
      </c>
      <c r="Y38" s="60">
        <f t="shared" si="4"/>
        <v>-145554177</v>
      </c>
      <c r="Z38" s="140">
        <f t="shared" si="5"/>
        <v>-75.42185346297961</v>
      </c>
      <c r="AA38" s="155">
        <f>AA8+AA23</f>
        <v>385973481</v>
      </c>
    </row>
    <row r="39" spans="1:27" ht="13.5">
      <c r="A39" s="291" t="s">
        <v>207</v>
      </c>
      <c r="B39" s="142"/>
      <c r="C39" s="62">
        <f t="shared" si="4"/>
        <v>22226105</v>
      </c>
      <c r="D39" s="156">
        <f t="shared" si="4"/>
        <v>0</v>
      </c>
      <c r="E39" s="60">
        <f t="shared" si="4"/>
        <v>5000000</v>
      </c>
      <c r="F39" s="60">
        <f t="shared" si="4"/>
        <v>17780073</v>
      </c>
      <c r="G39" s="60">
        <f t="shared" si="4"/>
        <v>0</v>
      </c>
      <c r="H39" s="60">
        <f t="shared" si="4"/>
        <v>0</v>
      </c>
      <c r="I39" s="60">
        <f t="shared" si="4"/>
        <v>196250</v>
      </c>
      <c r="J39" s="60">
        <f t="shared" si="4"/>
        <v>196250</v>
      </c>
      <c r="K39" s="60">
        <f t="shared" si="4"/>
        <v>53265</v>
      </c>
      <c r="L39" s="60">
        <f t="shared" si="4"/>
        <v>438727</v>
      </c>
      <c r="M39" s="60">
        <f t="shared" si="4"/>
        <v>526032</v>
      </c>
      <c r="N39" s="60">
        <f t="shared" si="4"/>
        <v>1018024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1214274</v>
      </c>
      <c r="X39" s="60">
        <f t="shared" si="4"/>
        <v>8890037</v>
      </c>
      <c r="Y39" s="60">
        <f t="shared" si="4"/>
        <v>-7675763</v>
      </c>
      <c r="Z39" s="140">
        <f t="shared" si="5"/>
        <v>-86.34118170711776</v>
      </c>
      <c r="AA39" s="155">
        <f>AA9+AA24</f>
        <v>17780073</v>
      </c>
    </row>
    <row r="40" spans="1:27" ht="13.5">
      <c r="A40" s="291" t="s">
        <v>208</v>
      </c>
      <c r="B40" s="142"/>
      <c r="C40" s="62">
        <f t="shared" si="4"/>
        <v>1167593111</v>
      </c>
      <c r="D40" s="156">
        <f t="shared" si="4"/>
        <v>0</v>
      </c>
      <c r="E40" s="60">
        <f t="shared" si="4"/>
        <v>0</v>
      </c>
      <c r="F40" s="60">
        <f t="shared" si="4"/>
        <v>13009691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36568</v>
      </c>
      <c r="N40" s="60">
        <f t="shared" si="4"/>
        <v>36568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36568</v>
      </c>
      <c r="X40" s="60">
        <f t="shared" si="4"/>
        <v>6504846</v>
      </c>
      <c r="Y40" s="60">
        <f t="shared" si="4"/>
        <v>-6468278</v>
      </c>
      <c r="Z40" s="140">
        <f t="shared" si="5"/>
        <v>-99.43783450061693</v>
      </c>
      <c r="AA40" s="155">
        <f>AA10+AA25</f>
        <v>13009691</v>
      </c>
    </row>
    <row r="41" spans="1:27" ht="13.5">
      <c r="A41" s="292" t="s">
        <v>209</v>
      </c>
      <c r="B41" s="142"/>
      <c r="C41" s="293">
        <f aca="true" t="shared" si="6" ref="C41:Y41">SUM(C36:C40)</f>
        <v>1266597422</v>
      </c>
      <c r="D41" s="294">
        <f t="shared" si="6"/>
        <v>0</v>
      </c>
      <c r="E41" s="295">
        <f t="shared" si="6"/>
        <v>357776446</v>
      </c>
      <c r="F41" s="295">
        <f t="shared" si="6"/>
        <v>416763245</v>
      </c>
      <c r="G41" s="295">
        <f t="shared" si="6"/>
        <v>15791</v>
      </c>
      <c r="H41" s="295">
        <f t="shared" si="6"/>
        <v>7167378</v>
      </c>
      <c r="I41" s="295">
        <f t="shared" si="6"/>
        <v>8158447</v>
      </c>
      <c r="J41" s="295">
        <f t="shared" si="6"/>
        <v>15341616</v>
      </c>
      <c r="K41" s="295">
        <f t="shared" si="6"/>
        <v>12705467</v>
      </c>
      <c r="L41" s="295">
        <f t="shared" si="6"/>
        <v>12825562</v>
      </c>
      <c r="M41" s="295">
        <f t="shared" si="6"/>
        <v>7810761</v>
      </c>
      <c r="N41" s="295">
        <f t="shared" si="6"/>
        <v>33341790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48683406</v>
      </c>
      <c r="X41" s="295">
        <f t="shared" si="6"/>
        <v>208381624</v>
      </c>
      <c r="Y41" s="295">
        <f t="shared" si="6"/>
        <v>-159698218</v>
      </c>
      <c r="Z41" s="296">
        <f t="shared" si="5"/>
        <v>-76.63738046306808</v>
      </c>
      <c r="AA41" s="297">
        <f>SUM(AA36:AA40)</f>
        <v>416763245</v>
      </c>
    </row>
    <row r="42" spans="1:27" ht="13.5">
      <c r="A42" s="298" t="s">
        <v>210</v>
      </c>
      <c r="B42" s="136"/>
      <c r="C42" s="95">
        <f aca="true" t="shared" si="7" ref="C42:Y48">C12+C27</f>
        <v>318132</v>
      </c>
      <c r="D42" s="129">
        <f t="shared" si="7"/>
        <v>0</v>
      </c>
      <c r="E42" s="54">
        <f t="shared" si="7"/>
        <v>5780000</v>
      </c>
      <c r="F42" s="54">
        <f t="shared" si="7"/>
        <v>5780000</v>
      </c>
      <c r="G42" s="54">
        <f t="shared" si="7"/>
        <v>119819</v>
      </c>
      <c r="H42" s="54">
        <f t="shared" si="7"/>
        <v>1580349</v>
      </c>
      <c r="I42" s="54">
        <f t="shared" si="7"/>
        <v>2476997</v>
      </c>
      <c r="J42" s="54">
        <f t="shared" si="7"/>
        <v>4177165</v>
      </c>
      <c r="K42" s="54">
        <f t="shared" si="7"/>
        <v>1966714</v>
      </c>
      <c r="L42" s="54">
        <f t="shared" si="7"/>
        <v>247169</v>
      </c>
      <c r="M42" s="54">
        <f t="shared" si="7"/>
        <v>242687</v>
      </c>
      <c r="N42" s="54">
        <f t="shared" si="7"/>
        <v>2456570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6633735</v>
      </c>
      <c r="X42" s="54">
        <f t="shared" si="7"/>
        <v>2890000</v>
      </c>
      <c r="Y42" s="54">
        <f t="shared" si="7"/>
        <v>3743735</v>
      </c>
      <c r="Z42" s="184">
        <f t="shared" si="5"/>
        <v>129.5410034602076</v>
      </c>
      <c r="AA42" s="130">
        <f aca="true" t="shared" si="8" ref="AA42:AA48">AA12+AA27</f>
        <v>5780000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75718230</v>
      </c>
      <c r="D45" s="129">
        <f t="shared" si="7"/>
        <v>0</v>
      </c>
      <c r="E45" s="54">
        <f t="shared" si="7"/>
        <v>5140000</v>
      </c>
      <c r="F45" s="54">
        <f t="shared" si="7"/>
        <v>40324311</v>
      </c>
      <c r="G45" s="54">
        <f t="shared" si="7"/>
        <v>0</v>
      </c>
      <c r="H45" s="54">
        <f t="shared" si="7"/>
        <v>0</v>
      </c>
      <c r="I45" s="54">
        <f t="shared" si="7"/>
        <v>283939</v>
      </c>
      <c r="J45" s="54">
        <f t="shared" si="7"/>
        <v>283939</v>
      </c>
      <c r="K45" s="54">
        <f t="shared" si="7"/>
        <v>793886</v>
      </c>
      <c r="L45" s="54">
        <f t="shared" si="7"/>
        <v>443866</v>
      </c>
      <c r="M45" s="54">
        <f t="shared" si="7"/>
        <v>113671</v>
      </c>
      <c r="N45" s="54">
        <f t="shared" si="7"/>
        <v>1351423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1635362</v>
      </c>
      <c r="X45" s="54">
        <f t="shared" si="7"/>
        <v>20162156</v>
      </c>
      <c r="Y45" s="54">
        <f t="shared" si="7"/>
        <v>-18526794</v>
      </c>
      <c r="Z45" s="184">
        <f t="shared" si="5"/>
        <v>-91.88895274890245</v>
      </c>
      <c r="AA45" s="130">
        <f t="shared" si="8"/>
        <v>40324311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931975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1343565759</v>
      </c>
      <c r="D49" s="218">
        <f t="shared" si="9"/>
        <v>0</v>
      </c>
      <c r="E49" s="220">
        <f t="shared" si="9"/>
        <v>368696446</v>
      </c>
      <c r="F49" s="220">
        <f t="shared" si="9"/>
        <v>462867556</v>
      </c>
      <c r="G49" s="220">
        <f t="shared" si="9"/>
        <v>135610</v>
      </c>
      <c r="H49" s="220">
        <f t="shared" si="9"/>
        <v>8747727</v>
      </c>
      <c r="I49" s="220">
        <f t="shared" si="9"/>
        <v>10919383</v>
      </c>
      <c r="J49" s="220">
        <f t="shared" si="9"/>
        <v>19802720</v>
      </c>
      <c r="K49" s="220">
        <f t="shared" si="9"/>
        <v>15466067</v>
      </c>
      <c r="L49" s="220">
        <f t="shared" si="9"/>
        <v>13516597</v>
      </c>
      <c r="M49" s="220">
        <f t="shared" si="9"/>
        <v>8167119</v>
      </c>
      <c r="N49" s="220">
        <f t="shared" si="9"/>
        <v>37149783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56952503</v>
      </c>
      <c r="X49" s="220">
        <f t="shared" si="9"/>
        <v>231433780</v>
      </c>
      <c r="Y49" s="220">
        <f t="shared" si="9"/>
        <v>-174481277</v>
      </c>
      <c r="Z49" s="221">
        <f t="shared" si="5"/>
        <v>-75.39144760976552</v>
      </c>
      <c r="AA49" s="222">
        <f>SUM(AA41:AA48)</f>
        <v>462867556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52108419</v>
      </c>
      <c r="D51" s="129">
        <f t="shared" si="10"/>
        <v>0</v>
      </c>
      <c r="E51" s="54">
        <f t="shared" si="10"/>
        <v>35951748</v>
      </c>
      <c r="F51" s="54">
        <f t="shared" si="10"/>
        <v>0</v>
      </c>
      <c r="G51" s="54">
        <f t="shared" si="10"/>
        <v>4896713</v>
      </c>
      <c r="H51" s="54">
        <f t="shared" si="10"/>
        <v>6991681</v>
      </c>
      <c r="I51" s="54">
        <f t="shared" si="10"/>
        <v>9954574</v>
      </c>
      <c r="J51" s="54">
        <f t="shared" si="10"/>
        <v>21842968</v>
      </c>
      <c r="K51" s="54">
        <f t="shared" si="10"/>
        <v>6040228</v>
      </c>
      <c r="L51" s="54">
        <f t="shared" si="10"/>
        <v>-1290252</v>
      </c>
      <c r="M51" s="54">
        <f t="shared" si="10"/>
        <v>6816477</v>
      </c>
      <c r="N51" s="54">
        <f t="shared" si="10"/>
        <v>11566453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33409421</v>
      </c>
      <c r="X51" s="54">
        <f t="shared" si="10"/>
        <v>0</v>
      </c>
      <c r="Y51" s="54">
        <f t="shared" si="10"/>
        <v>33409421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33658176</v>
      </c>
      <c r="F54" s="60"/>
      <c r="G54" s="60">
        <v>4887922</v>
      </c>
      <c r="H54" s="60">
        <v>6957705</v>
      </c>
      <c r="I54" s="60">
        <v>9889284</v>
      </c>
      <c r="J54" s="60">
        <v>21734911</v>
      </c>
      <c r="K54" s="60">
        <v>5955789</v>
      </c>
      <c r="L54" s="60">
        <v>-1546895</v>
      </c>
      <c r="M54" s="60">
        <v>6741347</v>
      </c>
      <c r="N54" s="60">
        <v>11150241</v>
      </c>
      <c r="O54" s="60"/>
      <c r="P54" s="60"/>
      <c r="Q54" s="60"/>
      <c r="R54" s="60"/>
      <c r="S54" s="60"/>
      <c r="T54" s="60"/>
      <c r="U54" s="60"/>
      <c r="V54" s="60"/>
      <c r="W54" s="60">
        <v>32885152</v>
      </c>
      <c r="X54" s="60"/>
      <c r="Y54" s="60">
        <v>32885152</v>
      </c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>
        <v>50653391</v>
      </c>
      <c r="D56" s="156"/>
      <c r="E56" s="60">
        <v>31650</v>
      </c>
      <c r="F56" s="60"/>
      <c r="G56" s="60"/>
      <c r="H56" s="60">
        <v>8555</v>
      </c>
      <c r="I56" s="60"/>
      <c r="J56" s="60">
        <v>8555</v>
      </c>
      <c r="K56" s="60"/>
      <c r="L56" s="60">
        <v>133710</v>
      </c>
      <c r="M56" s="60"/>
      <c r="N56" s="60">
        <v>133710</v>
      </c>
      <c r="O56" s="60"/>
      <c r="P56" s="60"/>
      <c r="Q56" s="60"/>
      <c r="R56" s="60"/>
      <c r="S56" s="60"/>
      <c r="T56" s="60"/>
      <c r="U56" s="60"/>
      <c r="V56" s="60"/>
      <c r="W56" s="60">
        <v>142265</v>
      </c>
      <c r="X56" s="60"/>
      <c r="Y56" s="60">
        <v>142265</v>
      </c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50653391</v>
      </c>
      <c r="D57" s="294">
        <f t="shared" si="11"/>
        <v>0</v>
      </c>
      <c r="E57" s="295">
        <f t="shared" si="11"/>
        <v>33689826</v>
      </c>
      <c r="F57" s="295">
        <f t="shared" si="11"/>
        <v>0</v>
      </c>
      <c r="G57" s="295">
        <f t="shared" si="11"/>
        <v>4887922</v>
      </c>
      <c r="H57" s="295">
        <f t="shared" si="11"/>
        <v>6966260</v>
      </c>
      <c r="I57" s="295">
        <f t="shared" si="11"/>
        <v>9889284</v>
      </c>
      <c r="J57" s="295">
        <f t="shared" si="11"/>
        <v>21743466</v>
      </c>
      <c r="K57" s="295">
        <f t="shared" si="11"/>
        <v>5955789</v>
      </c>
      <c r="L57" s="295">
        <f t="shared" si="11"/>
        <v>-1413185</v>
      </c>
      <c r="M57" s="295">
        <f t="shared" si="11"/>
        <v>6741347</v>
      </c>
      <c r="N57" s="295">
        <f t="shared" si="11"/>
        <v>11283951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33027417</v>
      </c>
      <c r="X57" s="295">
        <f t="shared" si="11"/>
        <v>0</v>
      </c>
      <c r="Y57" s="295">
        <f t="shared" si="11"/>
        <v>33027417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>
        <v>42329</v>
      </c>
      <c r="D58" s="156"/>
      <c r="E58" s="60"/>
      <c r="F58" s="60"/>
      <c r="G58" s="60"/>
      <c r="H58" s="60"/>
      <c r="I58" s="60"/>
      <c r="J58" s="60"/>
      <c r="K58" s="60"/>
      <c r="L58" s="60"/>
      <c r="M58" s="60">
        <v>23256</v>
      </c>
      <c r="N58" s="60">
        <v>23256</v>
      </c>
      <c r="O58" s="60"/>
      <c r="P58" s="60"/>
      <c r="Q58" s="60"/>
      <c r="R58" s="60"/>
      <c r="S58" s="60"/>
      <c r="T58" s="60"/>
      <c r="U58" s="60"/>
      <c r="V58" s="60"/>
      <c r="W58" s="60">
        <v>23256</v>
      </c>
      <c r="X58" s="60"/>
      <c r="Y58" s="60">
        <v>23256</v>
      </c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1412699</v>
      </c>
      <c r="D61" s="156"/>
      <c r="E61" s="60">
        <v>2261922</v>
      </c>
      <c r="F61" s="60"/>
      <c r="G61" s="60">
        <v>8791</v>
      </c>
      <c r="H61" s="60">
        <v>25421</v>
      </c>
      <c r="I61" s="60">
        <v>65290</v>
      </c>
      <c r="J61" s="60">
        <v>99502</v>
      </c>
      <c r="K61" s="60">
        <v>84439</v>
      </c>
      <c r="L61" s="60">
        <v>122933</v>
      </c>
      <c r="M61" s="60">
        <v>51874</v>
      </c>
      <c r="N61" s="60">
        <v>259246</v>
      </c>
      <c r="O61" s="60"/>
      <c r="P61" s="60"/>
      <c r="Q61" s="60"/>
      <c r="R61" s="60"/>
      <c r="S61" s="60"/>
      <c r="T61" s="60"/>
      <c r="U61" s="60"/>
      <c r="V61" s="60"/>
      <c r="W61" s="60">
        <v>358748</v>
      </c>
      <c r="X61" s="60"/>
      <c r="Y61" s="60">
        <v>358748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802446</v>
      </c>
      <c r="F66" s="275"/>
      <c r="G66" s="275">
        <v>214443</v>
      </c>
      <c r="H66" s="275">
        <v>196123</v>
      </c>
      <c r="I66" s="275">
        <v>285474</v>
      </c>
      <c r="J66" s="275">
        <v>696040</v>
      </c>
      <c r="K66" s="275">
        <v>574936</v>
      </c>
      <c r="L66" s="275">
        <v>133692</v>
      </c>
      <c r="M66" s="275">
        <v>112805</v>
      </c>
      <c r="N66" s="275">
        <v>821433</v>
      </c>
      <c r="O66" s="275"/>
      <c r="P66" s="275"/>
      <c r="Q66" s="275"/>
      <c r="R66" s="275"/>
      <c r="S66" s="275"/>
      <c r="T66" s="275"/>
      <c r="U66" s="275"/>
      <c r="V66" s="275"/>
      <c r="W66" s="275">
        <v>1517473</v>
      </c>
      <c r="X66" s="275"/>
      <c r="Y66" s="275">
        <v>1517473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33938252</v>
      </c>
      <c r="F67" s="60"/>
      <c r="G67" s="60"/>
      <c r="H67" s="60">
        <v>6761583</v>
      </c>
      <c r="I67" s="60">
        <v>9603810</v>
      </c>
      <c r="J67" s="60">
        <v>16365393</v>
      </c>
      <c r="K67" s="60">
        <v>5380853</v>
      </c>
      <c r="L67" s="60">
        <v>-1679936</v>
      </c>
      <c r="M67" s="60">
        <v>6621224</v>
      </c>
      <c r="N67" s="60">
        <v>10322141</v>
      </c>
      <c r="O67" s="60"/>
      <c r="P67" s="60"/>
      <c r="Q67" s="60"/>
      <c r="R67" s="60"/>
      <c r="S67" s="60"/>
      <c r="T67" s="60"/>
      <c r="U67" s="60"/>
      <c r="V67" s="60"/>
      <c r="W67" s="60">
        <v>26687534</v>
      </c>
      <c r="X67" s="60"/>
      <c r="Y67" s="60">
        <v>26687534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1211302</v>
      </c>
      <c r="F68" s="60"/>
      <c r="G68" s="60">
        <v>4682270</v>
      </c>
      <c r="H68" s="60">
        <v>33976</v>
      </c>
      <c r="I68" s="60">
        <v>65290</v>
      </c>
      <c r="J68" s="60">
        <v>4781536</v>
      </c>
      <c r="K68" s="60">
        <v>84439</v>
      </c>
      <c r="L68" s="60">
        <v>255991</v>
      </c>
      <c r="M68" s="60">
        <v>82948</v>
      </c>
      <c r="N68" s="60">
        <v>423378</v>
      </c>
      <c r="O68" s="60"/>
      <c r="P68" s="60"/>
      <c r="Q68" s="60"/>
      <c r="R68" s="60"/>
      <c r="S68" s="60"/>
      <c r="T68" s="60"/>
      <c r="U68" s="60"/>
      <c r="V68" s="60"/>
      <c r="W68" s="60">
        <v>5204914</v>
      </c>
      <c r="X68" s="60"/>
      <c r="Y68" s="60">
        <v>5204914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35952000</v>
      </c>
      <c r="F69" s="220">
        <f t="shared" si="12"/>
        <v>0</v>
      </c>
      <c r="G69" s="220">
        <f t="shared" si="12"/>
        <v>4896713</v>
      </c>
      <c r="H69" s="220">
        <f t="shared" si="12"/>
        <v>6991682</v>
      </c>
      <c r="I69" s="220">
        <f t="shared" si="12"/>
        <v>9954574</v>
      </c>
      <c r="J69" s="220">
        <f t="shared" si="12"/>
        <v>21842969</v>
      </c>
      <c r="K69" s="220">
        <f t="shared" si="12"/>
        <v>6040228</v>
      </c>
      <c r="L69" s="220">
        <f t="shared" si="12"/>
        <v>-1290253</v>
      </c>
      <c r="M69" s="220">
        <f t="shared" si="12"/>
        <v>6816977</v>
      </c>
      <c r="N69" s="220">
        <f t="shared" si="12"/>
        <v>11566952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33409921</v>
      </c>
      <c r="X69" s="220">
        <f t="shared" si="12"/>
        <v>0</v>
      </c>
      <c r="Y69" s="220">
        <f t="shared" si="12"/>
        <v>33409921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1266597422</v>
      </c>
      <c r="D5" s="344">
        <f t="shared" si="0"/>
        <v>0</v>
      </c>
      <c r="E5" s="343">
        <f t="shared" si="0"/>
        <v>217412000</v>
      </c>
      <c r="F5" s="345">
        <f t="shared" si="0"/>
        <v>276398799</v>
      </c>
      <c r="G5" s="345">
        <f t="shared" si="0"/>
        <v>15791</v>
      </c>
      <c r="H5" s="343">
        <f t="shared" si="0"/>
        <v>7167378</v>
      </c>
      <c r="I5" s="343">
        <f t="shared" si="0"/>
        <v>8158447</v>
      </c>
      <c r="J5" s="345">
        <f t="shared" si="0"/>
        <v>15341616</v>
      </c>
      <c r="K5" s="345">
        <f t="shared" si="0"/>
        <v>12705467</v>
      </c>
      <c r="L5" s="343">
        <f t="shared" si="0"/>
        <v>12825562</v>
      </c>
      <c r="M5" s="343">
        <f t="shared" si="0"/>
        <v>7810761</v>
      </c>
      <c r="N5" s="345">
        <f t="shared" si="0"/>
        <v>33341790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48683406</v>
      </c>
      <c r="X5" s="343">
        <f t="shared" si="0"/>
        <v>138199401</v>
      </c>
      <c r="Y5" s="345">
        <f t="shared" si="0"/>
        <v>-89515995</v>
      </c>
      <c r="Z5" s="346">
        <f>+IF(X5&lt;&gt;0,+(Y5/X5)*100,0)</f>
        <v>-64.7730701813968</v>
      </c>
      <c r="AA5" s="347">
        <f>+AA6+AA8+AA11+AA13+AA15</f>
        <v>276398799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76778206</v>
      </c>
      <c r="D11" s="350">
        <f aca="true" t="shared" si="3" ref="D11:AA11">+D12</f>
        <v>0</v>
      </c>
      <c r="E11" s="349">
        <f t="shared" si="3"/>
        <v>212412000</v>
      </c>
      <c r="F11" s="351">
        <f t="shared" si="3"/>
        <v>245609035</v>
      </c>
      <c r="G11" s="351">
        <f t="shared" si="3"/>
        <v>15791</v>
      </c>
      <c r="H11" s="349">
        <f t="shared" si="3"/>
        <v>7167378</v>
      </c>
      <c r="I11" s="349">
        <f t="shared" si="3"/>
        <v>7962197</v>
      </c>
      <c r="J11" s="351">
        <f t="shared" si="3"/>
        <v>15145366</v>
      </c>
      <c r="K11" s="351">
        <f t="shared" si="3"/>
        <v>12652202</v>
      </c>
      <c r="L11" s="349">
        <f t="shared" si="3"/>
        <v>12386835</v>
      </c>
      <c r="M11" s="349">
        <f t="shared" si="3"/>
        <v>7248161</v>
      </c>
      <c r="N11" s="351">
        <f t="shared" si="3"/>
        <v>32287198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47432564</v>
      </c>
      <c r="X11" s="349">
        <f t="shared" si="3"/>
        <v>122804518</v>
      </c>
      <c r="Y11" s="351">
        <f t="shared" si="3"/>
        <v>-75371954</v>
      </c>
      <c r="Z11" s="352">
        <f>+IF(X11&lt;&gt;0,+(Y11/X11)*100,0)</f>
        <v>-61.375554602966645</v>
      </c>
      <c r="AA11" s="353">
        <f t="shared" si="3"/>
        <v>245609035</v>
      </c>
    </row>
    <row r="12" spans="1:27" ht="13.5">
      <c r="A12" s="291" t="s">
        <v>231</v>
      </c>
      <c r="B12" s="136"/>
      <c r="C12" s="60">
        <v>76778206</v>
      </c>
      <c r="D12" s="327"/>
      <c r="E12" s="60">
        <v>212412000</v>
      </c>
      <c r="F12" s="59">
        <v>245609035</v>
      </c>
      <c r="G12" s="59">
        <v>15791</v>
      </c>
      <c r="H12" s="60">
        <v>7167378</v>
      </c>
      <c r="I12" s="60">
        <v>7962197</v>
      </c>
      <c r="J12" s="59">
        <v>15145366</v>
      </c>
      <c r="K12" s="59">
        <v>12652202</v>
      </c>
      <c r="L12" s="60">
        <v>12386835</v>
      </c>
      <c r="M12" s="60">
        <v>7248161</v>
      </c>
      <c r="N12" s="59">
        <v>32287198</v>
      </c>
      <c r="O12" s="59"/>
      <c r="P12" s="60"/>
      <c r="Q12" s="60"/>
      <c r="R12" s="59"/>
      <c r="S12" s="59"/>
      <c r="T12" s="60"/>
      <c r="U12" s="60"/>
      <c r="V12" s="59"/>
      <c r="W12" s="59">
        <v>47432564</v>
      </c>
      <c r="X12" s="60">
        <v>122804518</v>
      </c>
      <c r="Y12" s="59">
        <v>-75371954</v>
      </c>
      <c r="Z12" s="61">
        <v>-61.38</v>
      </c>
      <c r="AA12" s="62">
        <v>245609035</v>
      </c>
    </row>
    <row r="13" spans="1:27" ht="13.5">
      <c r="A13" s="348" t="s">
        <v>207</v>
      </c>
      <c r="B13" s="136"/>
      <c r="C13" s="275">
        <f>+C14</f>
        <v>22226105</v>
      </c>
      <c r="D13" s="328">
        <f aca="true" t="shared" si="4" ref="D13:AA13">+D14</f>
        <v>0</v>
      </c>
      <c r="E13" s="275">
        <f t="shared" si="4"/>
        <v>5000000</v>
      </c>
      <c r="F13" s="329">
        <f t="shared" si="4"/>
        <v>17780073</v>
      </c>
      <c r="G13" s="329">
        <f t="shared" si="4"/>
        <v>0</v>
      </c>
      <c r="H13" s="275">
        <f t="shared" si="4"/>
        <v>0</v>
      </c>
      <c r="I13" s="275">
        <f t="shared" si="4"/>
        <v>196250</v>
      </c>
      <c r="J13" s="329">
        <f t="shared" si="4"/>
        <v>196250</v>
      </c>
      <c r="K13" s="329">
        <f t="shared" si="4"/>
        <v>53265</v>
      </c>
      <c r="L13" s="275">
        <f t="shared" si="4"/>
        <v>438727</v>
      </c>
      <c r="M13" s="275">
        <f t="shared" si="4"/>
        <v>526032</v>
      </c>
      <c r="N13" s="329">
        <f t="shared" si="4"/>
        <v>1018024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1214274</v>
      </c>
      <c r="X13" s="275">
        <f t="shared" si="4"/>
        <v>8890037</v>
      </c>
      <c r="Y13" s="329">
        <f t="shared" si="4"/>
        <v>-7675763</v>
      </c>
      <c r="Z13" s="322">
        <f>+IF(X13&lt;&gt;0,+(Y13/X13)*100,0)</f>
        <v>-86.34118170711776</v>
      </c>
      <c r="AA13" s="273">
        <f t="shared" si="4"/>
        <v>17780073</v>
      </c>
    </row>
    <row r="14" spans="1:27" ht="13.5">
      <c r="A14" s="291" t="s">
        <v>232</v>
      </c>
      <c r="B14" s="136"/>
      <c r="C14" s="60">
        <v>22226105</v>
      </c>
      <c r="D14" s="327"/>
      <c r="E14" s="60">
        <v>5000000</v>
      </c>
      <c r="F14" s="59">
        <v>17780073</v>
      </c>
      <c r="G14" s="59"/>
      <c r="H14" s="60"/>
      <c r="I14" s="60">
        <v>196250</v>
      </c>
      <c r="J14" s="59">
        <v>196250</v>
      </c>
      <c r="K14" s="59">
        <v>53265</v>
      </c>
      <c r="L14" s="60">
        <v>438727</v>
      </c>
      <c r="M14" s="60">
        <v>526032</v>
      </c>
      <c r="N14" s="59">
        <v>1018024</v>
      </c>
      <c r="O14" s="59"/>
      <c r="P14" s="60"/>
      <c r="Q14" s="60"/>
      <c r="R14" s="59"/>
      <c r="S14" s="59"/>
      <c r="T14" s="60"/>
      <c r="U14" s="60"/>
      <c r="V14" s="59"/>
      <c r="W14" s="59">
        <v>1214274</v>
      </c>
      <c r="X14" s="60">
        <v>8890037</v>
      </c>
      <c r="Y14" s="59">
        <v>-7675763</v>
      </c>
      <c r="Z14" s="61">
        <v>-86.34</v>
      </c>
      <c r="AA14" s="62">
        <v>17780073</v>
      </c>
    </row>
    <row r="15" spans="1:27" ht="13.5">
      <c r="A15" s="348" t="s">
        <v>208</v>
      </c>
      <c r="B15" s="136"/>
      <c r="C15" s="60">
        <f aca="true" t="shared" si="5" ref="C15:Y15">SUM(C16:C20)</f>
        <v>1167593111</v>
      </c>
      <c r="D15" s="327">
        <f t="shared" si="5"/>
        <v>0</v>
      </c>
      <c r="E15" s="60">
        <f t="shared" si="5"/>
        <v>0</v>
      </c>
      <c r="F15" s="59">
        <f t="shared" si="5"/>
        <v>13009691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36568</v>
      </c>
      <c r="N15" s="59">
        <f t="shared" si="5"/>
        <v>36568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36568</v>
      </c>
      <c r="X15" s="60">
        <f t="shared" si="5"/>
        <v>6504846</v>
      </c>
      <c r="Y15" s="59">
        <f t="shared" si="5"/>
        <v>-6468278</v>
      </c>
      <c r="Z15" s="61">
        <f>+IF(X15&lt;&gt;0,+(Y15/X15)*100,0)</f>
        <v>-99.43783450061693</v>
      </c>
      <c r="AA15" s="62">
        <f>SUM(AA16:AA20)</f>
        <v>13009691</v>
      </c>
    </row>
    <row r="16" spans="1:27" ht="13.5">
      <c r="A16" s="291" t="s">
        <v>233</v>
      </c>
      <c r="B16" s="300"/>
      <c r="C16" s="60"/>
      <c r="D16" s="327"/>
      <c r="E16" s="60"/>
      <c r="F16" s="59">
        <v>13009691</v>
      </c>
      <c r="G16" s="59"/>
      <c r="H16" s="60"/>
      <c r="I16" s="60"/>
      <c r="J16" s="59"/>
      <c r="K16" s="59"/>
      <c r="L16" s="60"/>
      <c r="M16" s="60">
        <v>36568</v>
      </c>
      <c r="N16" s="59">
        <v>36568</v>
      </c>
      <c r="O16" s="59"/>
      <c r="P16" s="60"/>
      <c r="Q16" s="60"/>
      <c r="R16" s="59"/>
      <c r="S16" s="59"/>
      <c r="T16" s="60"/>
      <c r="U16" s="60"/>
      <c r="V16" s="59"/>
      <c r="W16" s="59">
        <v>36568</v>
      </c>
      <c r="X16" s="60">
        <v>6504846</v>
      </c>
      <c r="Y16" s="59">
        <v>-6468278</v>
      </c>
      <c r="Z16" s="61">
        <v>-99.44</v>
      </c>
      <c r="AA16" s="62">
        <v>13009691</v>
      </c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1167593111</v>
      </c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318132</v>
      </c>
      <c r="D22" s="331">
        <f t="shared" si="6"/>
        <v>0</v>
      </c>
      <c r="E22" s="330">
        <f t="shared" si="6"/>
        <v>280000</v>
      </c>
      <c r="F22" s="332">
        <f t="shared" si="6"/>
        <v>280000</v>
      </c>
      <c r="G22" s="332">
        <f t="shared" si="6"/>
        <v>119819</v>
      </c>
      <c r="H22" s="330">
        <f t="shared" si="6"/>
        <v>1580349</v>
      </c>
      <c r="I22" s="330">
        <f t="shared" si="6"/>
        <v>2476997</v>
      </c>
      <c r="J22" s="332">
        <f t="shared" si="6"/>
        <v>4177165</v>
      </c>
      <c r="K22" s="332">
        <f t="shared" si="6"/>
        <v>1966714</v>
      </c>
      <c r="L22" s="330">
        <f t="shared" si="6"/>
        <v>247169</v>
      </c>
      <c r="M22" s="330">
        <f t="shared" si="6"/>
        <v>242687</v>
      </c>
      <c r="N22" s="332">
        <f t="shared" si="6"/>
        <v>2456570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6633735</v>
      </c>
      <c r="X22" s="330">
        <f t="shared" si="6"/>
        <v>140000</v>
      </c>
      <c r="Y22" s="332">
        <f t="shared" si="6"/>
        <v>6493735</v>
      </c>
      <c r="Z22" s="323">
        <f>+IF(X22&lt;&gt;0,+(Y22/X22)*100,0)</f>
        <v>4638.382142857143</v>
      </c>
      <c r="AA22" s="337">
        <f>SUM(AA23:AA32)</f>
        <v>280000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318132</v>
      </c>
      <c r="D32" s="327"/>
      <c r="E32" s="60">
        <v>280000</v>
      </c>
      <c r="F32" s="59">
        <v>280000</v>
      </c>
      <c r="G32" s="59">
        <v>119819</v>
      </c>
      <c r="H32" s="60">
        <v>1580349</v>
      </c>
      <c r="I32" s="60">
        <v>2476997</v>
      </c>
      <c r="J32" s="59">
        <v>4177165</v>
      </c>
      <c r="K32" s="59">
        <v>1966714</v>
      </c>
      <c r="L32" s="60">
        <v>247169</v>
      </c>
      <c r="M32" s="60">
        <v>242687</v>
      </c>
      <c r="N32" s="59">
        <v>2456570</v>
      </c>
      <c r="O32" s="59"/>
      <c r="P32" s="60"/>
      <c r="Q32" s="60"/>
      <c r="R32" s="59"/>
      <c r="S32" s="59"/>
      <c r="T32" s="60"/>
      <c r="U32" s="60"/>
      <c r="V32" s="59"/>
      <c r="W32" s="59">
        <v>6633735</v>
      </c>
      <c r="X32" s="60">
        <v>140000</v>
      </c>
      <c r="Y32" s="59">
        <v>6493735</v>
      </c>
      <c r="Z32" s="61">
        <v>4638.38</v>
      </c>
      <c r="AA32" s="62">
        <v>280000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75718230</v>
      </c>
      <c r="D40" s="331">
        <f t="shared" si="9"/>
        <v>0</v>
      </c>
      <c r="E40" s="330">
        <f t="shared" si="9"/>
        <v>5140000</v>
      </c>
      <c r="F40" s="332">
        <f t="shared" si="9"/>
        <v>40324311</v>
      </c>
      <c r="G40" s="332">
        <f t="shared" si="9"/>
        <v>0</v>
      </c>
      <c r="H40" s="330">
        <f t="shared" si="9"/>
        <v>0</v>
      </c>
      <c r="I40" s="330">
        <f t="shared" si="9"/>
        <v>283939</v>
      </c>
      <c r="J40" s="332">
        <f t="shared" si="9"/>
        <v>283939</v>
      </c>
      <c r="K40" s="332">
        <f t="shared" si="9"/>
        <v>793886</v>
      </c>
      <c r="L40" s="330">
        <f t="shared" si="9"/>
        <v>443866</v>
      </c>
      <c r="M40" s="330">
        <f t="shared" si="9"/>
        <v>113671</v>
      </c>
      <c r="N40" s="332">
        <f t="shared" si="9"/>
        <v>1351423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1635362</v>
      </c>
      <c r="X40" s="330">
        <f t="shared" si="9"/>
        <v>20162156</v>
      </c>
      <c r="Y40" s="332">
        <f t="shared" si="9"/>
        <v>-18526794</v>
      </c>
      <c r="Z40" s="323">
        <f>+IF(X40&lt;&gt;0,+(Y40/X40)*100,0)</f>
        <v>-91.88895274890245</v>
      </c>
      <c r="AA40" s="337">
        <f>SUM(AA41:AA49)</f>
        <v>40324311</v>
      </c>
    </row>
    <row r="41" spans="1:27" ht="13.5">
      <c r="A41" s="348" t="s">
        <v>247</v>
      </c>
      <c r="B41" s="142"/>
      <c r="C41" s="349">
        <v>8489743</v>
      </c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1000000</v>
      </c>
      <c r="F42" s="53">
        <f t="shared" si="10"/>
        <v>1000000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500000</v>
      </c>
      <c r="Y42" s="53">
        <f t="shared" si="10"/>
        <v>-500000</v>
      </c>
      <c r="Z42" s="94">
        <f>+IF(X42&lt;&gt;0,+(Y42/X42)*100,0)</f>
        <v>-100</v>
      </c>
      <c r="AA42" s="95">
        <f>+AA62</f>
        <v>1000000</v>
      </c>
    </row>
    <row r="43" spans="1:27" ht="13.5">
      <c r="A43" s="348" t="s">
        <v>249</v>
      </c>
      <c r="B43" s="136"/>
      <c r="C43" s="275">
        <v>2225115</v>
      </c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>
        <v>1967241</v>
      </c>
      <c r="D44" s="355"/>
      <c r="E44" s="54">
        <v>1150000</v>
      </c>
      <c r="F44" s="53">
        <v>1150000</v>
      </c>
      <c r="G44" s="53"/>
      <c r="H44" s="54"/>
      <c r="I44" s="54"/>
      <c r="J44" s="53"/>
      <c r="K44" s="53">
        <v>96069</v>
      </c>
      <c r="L44" s="54">
        <v>125963</v>
      </c>
      <c r="M44" s="54">
        <v>15310</v>
      </c>
      <c r="N44" s="53">
        <v>237342</v>
      </c>
      <c r="O44" s="53"/>
      <c r="P44" s="54"/>
      <c r="Q44" s="54"/>
      <c r="R44" s="53"/>
      <c r="S44" s="53"/>
      <c r="T44" s="54"/>
      <c r="U44" s="54"/>
      <c r="V44" s="53"/>
      <c r="W44" s="53">
        <v>237342</v>
      </c>
      <c r="X44" s="54">
        <v>575000</v>
      </c>
      <c r="Y44" s="53">
        <v>-337658</v>
      </c>
      <c r="Z44" s="94">
        <v>-58.72</v>
      </c>
      <c r="AA44" s="95">
        <v>1150000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>
        <v>10100490</v>
      </c>
      <c r="G47" s="53"/>
      <c r="H47" s="54"/>
      <c r="I47" s="54">
        <v>283939</v>
      </c>
      <c r="J47" s="53">
        <v>283939</v>
      </c>
      <c r="K47" s="53">
        <v>697817</v>
      </c>
      <c r="L47" s="54">
        <v>215670</v>
      </c>
      <c r="M47" s="54">
        <v>68574</v>
      </c>
      <c r="N47" s="53">
        <v>982061</v>
      </c>
      <c r="O47" s="53"/>
      <c r="P47" s="54"/>
      <c r="Q47" s="54"/>
      <c r="R47" s="53"/>
      <c r="S47" s="53"/>
      <c r="T47" s="54"/>
      <c r="U47" s="54"/>
      <c r="V47" s="53"/>
      <c r="W47" s="53">
        <v>1266000</v>
      </c>
      <c r="X47" s="54">
        <v>5050245</v>
      </c>
      <c r="Y47" s="53">
        <v>-3784245</v>
      </c>
      <c r="Z47" s="94">
        <v>-74.93</v>
      </c>
      <c r="AA47" s="95">
        <v>10100490</v>
      </c>
    </row>
    <row r="48" spans="1:27" ht="13.5">
      <c r="A48" s="348" t="s">
        <v>254</v>
      </c>
      <c r="B48" s="136"/>
      <c r="C48" s="60">
        <v>56766179</v>
      </c>
      <c r="D48" s="355"/>
      <c r="E48" s="54"/>
      <c r="F48" s="53">
        <v>17859672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8929836</v>
      </c>
      <c r="Y48" s="53">
        <v>-8929836</v>
      </c>
      <c r="Z48" s="94">
        <v>-100</v>
      </c>
      <c r="AA48" s="95">
        <v>17859672</v>
      </c>
    </row>
    <row r="49" spans="1:27" ht="13.5">
      <c r="A49" s="348" t="s">
        <v>93</v>
      </c>
      <c r="B49" s="136"/>
      <c r="C49" s="54">
        <v>6269952</v>
      </c>
      <c r="D49" s="355"/>
      <c r="E49" s="54">
        <v>2990000</v>
      </c>
      <c r="F49" s="53">
        <v>10214149</v>
      </c>
      <c r="G49" s="53"/>
      <c r="H49" s="54"/>
      <c r="I49" s="54"/>
      <c r="J49" s="53"/>
      <c r="K49" s="53"/>
      <c r="L49" s="54">
        <v>102233</v>
      </c>
      <c r="M49" s="54">
        <v>29787</v>
      </c>
      <c r="N49" s="53">
        <v>132020</v>
      </c>
      <c r="O49" s="53"/>
      <c r="P49" s="54"/>
      <c r="Q49" s="54"/>
      <c r="R49" s="53"/>
      <c r="S49" s="53"/>
      <c r="T49" s="54"/>
      <c r="U49" s="54"/>
      <c r="V49" s="53"/>
      <c r="W49" s="53">
        <v>132020</v>
      </c>
      <c r="X49" s="54">
        <v>5107075</v>
      </c>
      <c r="Y49" s="53">
        <v>-4975055</v>
      </c>
      <c r="Z49" s="94">
        <v>-97.41</v>
      </c>
      <c r="AA49" s="95">
        <v>10214149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931975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>
        <v>931975</v>
      </c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1343565759</v>
      </c>
      <c r="D60" s="333">
        <f t="shared" si="14"/>
        <v>0</v>
      </c>
      <c r="E60" s="219">
        <f t="shared" si="14"/>
        <v>222832000</v>
      </c>
      <c r="F60" s="264">
        <f t="shared" si="14"/>
        <v>317003110</v>
      </c>
      <c r="G60" s="264">
        <f t="shared" si="14"/>
        <v>135610</v>
      </c>
      <c r="H60" s="219">
        <f t="shared" si="14"/>
        <v>8747727</v>
      </c>
      <c r="I60" s="219">
        <f t="shared" si="14"/>
        <v>10919383</v>
      </c>
      <c r="J60" s="264">
        <f t="shared" si="14"/>
        <v>19802720</v>
      </c>
      <c r="K60" s="264">
        <f t="shared" si="14"/>
        <v>15466067</v>
      </c>
      <c r="L60" s="219">
        <f t="shared" si="14"/>
        <v>13516597</v>
      </c>
      <c r="M60" s="219">
        <f t="shared" si="14"/>
        <v>8167119</v>
      </c>
      <c r="N60" s="264">
        <f t="shared" si="14"/>
        <v>37149783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56952503</v>
      </c>
      <c r="X60" s="219">
        <f t="shared" si="14"/>
        <v>158501557</v>
      </c>
      <c r="Y60" s="264">
        <f t="shared" si="14"/>
        <v>-101549054</v>
      </c>
      <c r="Z60" s="324">
        <f>+IF(X60&lt;&gt;0,+(Y60/X60)*100,0)</f>
        <v>-64.06817442178186</v>
      </c>
      <c r="AA60" s="232">
        <f>+AA57+AA54+AA51+AA40+AA37+AA34+AA22+AA5</f>
        <v>317003110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1000000</v>
      </c>
      <c r="F62" s="336">
        <f t="shared" si="15"/>
        <v>1000000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500000</v>
      </c>
      <c r="Y62" s="336">
        <f t="shared" si="15"/>
        <v>-500000</v>
      </c>
      <c r="Z62" s="325">
        <f>+IF(X62&lt;&gt;0,+(Y62/X62)*100,0)</f>
        <v>-100</v>
      </c>
      <c r="AA62" s="338">
        <f>SUM(AA63:AA66)</f>
        <v>1000000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>
        <v>1000000</v>
      </c>
      <c r="F64" s="59">
        <v>1000000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500000</v>
      </c>
      <c r="Y64" s="59">
        <v>-500000</v>
      </c>
      <c r="Z64" s="61">
        <v>-100</v>
      </c>
      <c r="AA64" s="62">
        <v>1000000</v>
      </c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140364446</v>
      </c>
      <c r="F5" s="345">
        <f t="shared" si="0"/>
        <v>140364446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70182223</v>
      </c>
      <c r="Y5" s="345">
        <f t="shared" si="0"/>
        <v>-70182223</v>
      </c>
      <c r="Z5" s="346">
        <f>+IF(X5&lt;&gt;0,+(Y5/X5)*100,0)</f>
        <v>-100</v>
      </c>
      <c r="AA5" s="347">
        <f>+AA6+AA8+AA11+AA13+AA15</f>
        <v>140364446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140364446</v>
      </c>
      <c r="F11" s="351">
        <f t="shared" si="3"/>
        <v>140364446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70182223</v>
      </c>
      <c r="Y11" s="351">
        <f t="shared" si="3"/>
        <v>-70182223</v>
      </c>
      <c r="Z11" s="352">
        <f>+IF(X11&lt;&gt;0,+(Y11/X11)*100,0)</f>
        <v>-100</v>
      </c>
      <c r="AA11" s="353">
        <f t="shared" si="3"/>
        <v>140364446</v>
      </c>
    </row>
    <row r="12" spans="1:27" ht="13.5">
      <c r="A12" s="291" t="s">
        <v>231</v>
      </c>
      <c r="B12" s="136"/>
      <c r="C12" s="60"/>
      <c r="D12" s="327"/>
      <c r="E12" s="60">
        <v>140364446</v>
      </c>
      <c r="F12" s="59">
        <v>140364446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70182223</v>
      </c>
      <c r="Y12" s="59">
        <v>-70182223</v>
      </c>
      <c r="Z12" s="61">
        <v>-100</v>
      </c>
      <c r="AA12" s="62">
        <v>140364446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5500000</v>
      </c>
      <c r="F22" s="332">
        <f t="shared" si="6"/>
        <v>5500000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2750000</v>
      </c>
      <c r="Y22" s="332">
        <f t="shared" si="6"/>
        <v>-2750000</v>
      </c>
      <c r="Z22" s="323">
        <f>+IF(X22&lt;&gt;0,+(Y22/X22)*100,0)</f>
        <v>-100</v>
      </c>
      <c r="AA22" s="337">
        <f>SUM(AA23:AA32)</f>
        <v>5500000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5500000</v>
      </c>
      <c r="F32" s="59">
        <v>5500000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2750000</v>
      </c>
      <c r="Y32" s="59">
        <v>-2750000</v>
      </c>
      <c r="Z32" s="61">
        <v>-100</v>
      </c>
      <c r="AA32" s="62">
        <v>5500000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145864446</v>
      </c>
      <c r="F60" s="264">
        <f t="shared" si="14"/>
        <v>145864446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72932223</v>
      </c>
      <c r="Y60" s="264">
        <f t="shared" si="14"/>
        <v>-72932223</v>
      </c>
      <c r="Z60" s="324">
        <f>+IF(X60&lt;&gt;0,+(Y60/X60)*100,0)</f>
        <v>-100</v>
      </c>
      <c r="AA60" s="232">
        <f>+AA57+AA54+AA51+AA40+AA37+AA34+AA22+AA5</f>
        <v>145864446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2015-02-02T11:47:08Z</dcterms:created>
  <dcterms:modified xsi:type="dcterms:W3CDTF">2015-02-02T11:56:30Z</dcterms:modified>
  <cp:category/>
  <cp:version/>
  <cp:contentType/>
  <cp:contentStatus/>
</cp:coreProperties>
</file>