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<sst xmlns="http://schemas.openxmlformats.org/spreadsheetml/2006/main" count="855" uniqueCount="302">
  <si>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Dr Ruth Segomotsi Mompati(DC39)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</si>
  <si>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</si>
  <si>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</si>
  <si>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</si>
  <si>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</si>
  <si>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</si>
  <si>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</si>
  <si>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</si>
  <si>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</si>
  <si>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</si>
  <si>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</si>
  <si>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</si>
  <si>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</si>
  <si>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</si>
  <si>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</si>
  <si>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</si>
  <si>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</si>
  <si>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</si>
  <si>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</si>
  <si>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</si>
  <si>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</si>
  <si>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</si>
  <si>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</si>
  <si>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</si>
  <si>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</si>
  <si>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</si>
  <si>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</si>
  <si>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</si>
  <si>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</si>
  <si>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</si>
  <si>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</si>
  <si>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</si>
  <si>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</si>
  <si>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</si>
  <si>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</si>
  <si>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</si>
  <si>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</si>
  <si>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</si>
  <si>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</si>
  <si>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</si>
  <si>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</si>
  <si>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</si>
  <si>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</si>
  <si>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</si>
  <si>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</si>
  <si>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</si>
  <si>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</si>
  <si>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</si>
  <si>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</si>
  <si>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</si>
  <si>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</si>
  <si>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</si>
  <si>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</si>
  <si>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</si>
  <si>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</si>
  <si>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</si>
  <si>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</si>
  <si>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</si>
  <si>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</si>
  <si>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</si>
  <si>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</si>
  <si>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</si>
  <si>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</si>
  <si>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</si>
  <si>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</si>
  <si>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</si>
  <si>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</si>
  <si>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</si>
  <si>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</si>
  <si>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</si>
  <si>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Ruth Segomotsi Mompati(DC39)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</si>
  <si>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</si>
  <si>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</si>
  <si>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</si>
  <si>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</si>
  <si>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</si>
  <si>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</si>
  <si>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</si>
  <si>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</si>
  <si>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</si>
  <si>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</si>
  <si>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</si>
  <si>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</si>
  <si>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</si>
  <si>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</si>
  <si>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</si>
  <si>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</si>
  <si>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</si>
  <si>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</si>
  <si>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</si>
  <si>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</si>
  <si>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</si>
  <si>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</si>
  <si>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</si>
  <si>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</si>
  <si>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</si>
  <si>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</si>
  <si>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</si>
  <si>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</si>
  <si>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</si>
  <si>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Ruth Segomotsi Mompati(DC39)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</si>
  <si>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</si>
  <si>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</si>
  <si>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</si>
  <si>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</si>
  <si>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</si>
  <si>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</si>
  <si>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</si>
  <si>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</si>
  <si>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</si>
  <si>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</si>
  <si>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</si>
  <si>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</si>
  <si>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</si>
  <si>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</si>
  <si>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</si>
  <si>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</si>
  <si>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</si>
  <si>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</si>
  <si>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</si>
  <si>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</si>
  <si>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</si>
  <si>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</si>
  <si>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</si>
  <si>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</si>
  <si>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</si>
  <si>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</si>
  <si>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</si>
  <si>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</si>
  <si>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Ruth Segomotsi Mompati(DC39)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</si>
  <si>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</si>
  <si>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</si>
  <si>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</si>
  <si>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</si>
  <si>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</si>
  <si>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</si>
  <si>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</si>
  <si>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</si>
  <si>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</si>
  <si>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</si>
  <si>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Ruth Segomotsi Mompati(DC39)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</si>
  <si>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</si>
  <si>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</si>
  <si>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</si>
  <si>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</si>
  <si>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</si>
  <si>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</si>
  <si>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</si>
  <si>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</si>
  <si>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</si>
  <si>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</si>
  <si>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</si>
  <si>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</si>
  <si>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</si>
  <si>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</si>
  <si>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</si>
  <si>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</si>
  <si>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</si>
  <si>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</si>
  <si>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</si>
  <si>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</si>
  <si>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</si>
  <si>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</si>
  <si>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</si>
  <si>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</si>
  <si>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</si>
  <si>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</si>
  <si>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</si>
  <si>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</si>
  <si>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</si>
  <si>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</si>
  <si>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</si>
  <si>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</si>
  <si>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</si>
  <si>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Ruth Segomotsi Mompati(DC39)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</si>
  <si>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</si>
  <si>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</si>
  <si>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</si>
  <si>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</si>
  <si>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</si>
  <si>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</si>
  <si>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</si>
  <si>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</si>
  <si>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</si>
  <si>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</si>
  <si>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</si>
  <si>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</si>
  <si>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</si>
  <si>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</si>
  <si>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</si>
  <si>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</si>
  <si>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</si>
  <si>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</si>
  <si>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</si>
  <si>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</si>
  <si>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</si>
  <si>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</si>
  <si>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</si>
  <si>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</si>
  <si>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</si>
  <si>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</si>
  <si>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Ruth Segomotsi Mompati(DC39)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</si>
  <si>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</si>
  <si>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</si>
  <si>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</si>
  <si>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</si>
  <si>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</si>
  <si>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</si>
  <si>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</si>
  <si>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</si>
  <si>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</si>
  <si>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</si>
  <si>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</si>
  <si>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</si>
  <si>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</si>
  <si>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</si>
  <si>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</si>
  <si>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</si>
  <si>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</si>
  <si>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</si>
  <si>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</si>
  <si>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</si>
  <si>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</si>
  <si>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</si>
  <si>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</si>
  <si>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</si>
  <si>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Ruth Segomotsi Mompati(DC39)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</si>
  <si>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</si>
  <si>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</si>
  <si>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</si>
  <si>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</si>
  <si>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</si>
  <si>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</si>
  <si>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</si>
  <si>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</si>
  <si>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</si>
  <si>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</si>
  <si>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</si>
  <si>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</si>
  <si>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</si>
  <si>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</si>
  <si>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</si>
  <si>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</si>
  <si>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</si>
  <si>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</si>
  <si>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</si>
  <si>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</si>
  <si>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</si>
  <si>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</si>
  <si>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</si>
  <si>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</si>
  <si>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</si>
  <si>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</si>
  <si>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</si>
  <si>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</si>
  <si>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</si>
  <si>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</si>
  <si>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</si>
  <si>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</si>
  <si>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</si>
  <si>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</si>
  <si>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</si>
  <si>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Ruth Segomotsi Mompati(DC39)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</si>
  <si>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</si>
  <si>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</si>
  <si>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North West: Dr Ruth Segomotsi Mompati(DC39)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</si>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</sst>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0</v>
      </c>
      <c r="C7" s="19">
        <v>0</v>
      </c>
      <c r="D7" s="59">
        <v>3512560</v>
      </c>
      <c r="E7" s="60">
        <v>3512560</v>
      </c>
      <c r="F7" s="60">
        <v>57276</v>
      </c>
      <c r="G7" s="60">
        <v>57276</v>
      </c>
      <c r="H7" s="60">
        <v>0</v>
      </c>
      <c r="I7" s="60">
        <v>114552</v>
      </c>
      <c r="J7" s="60">
        <v>0</v>
      </c>
      <c r="K7" s="60">
        <v>387392</v>
      </c>
      <c r="L7" s="60">
        <v>0</v>
      </c>
      <c r="M7" s="60">
        <v>387392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501944</v>
      </c>
      <c r="W7" s="60">
        <v>1756278</v>
      </c>
      <c r="X7" s="60">
        <v>-1254334</v>
      </c>
      <c r="Y7" s="61">
        <v>-71.42</v>
      </c>
      <c r="Z7" s="62">
        <v>3512560</v>
      </c>
    </row>
    <row r="8" spans="1:26" ht="13.5">
      <c r="A8" s="58" t="s">
        <v>34</v>
      </c>
      <c r="B8" s="19">
        <v>0</v>
      </c>
      <c r="C8" s="19">
        <v>0</v>
      </c>
      <c r="D8" s="59">
        <v>234849699</v>
      </c>
      <c r="E8" s="60">
        <v>234849699</v>
      </c>
      <c r="F8" s="60">
        <v>88457995</v>
      </c>
      <c r="G8" s="60">
        <v>88457995</v>
      </c>
      <c r="H8" s="60">
        <v>0</v>
      </c>
      <c r="I8" s="60">
        <v>176915990</v>
      </c>
      <c r="J8" s="60">
        <v>0</v>
      </c>
      <c r="K8" s="60">
        <v>94906187</v>
      </c>
      <c r="L8" s="60">
        <v>0</v>
      </c>
      <c r="M8" s="60">
        <v>94906187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271822177</v>
      </c>
      <c r="W8" s="60">
        <v>148983334</v>
      </c>
      <c r="X8" s="60">
        <v>122838843</v>
      </c>
      <c r="Y8" s="61">
        <v>82.45</v>
      </c>
      <c r="Z8" s="62">
        <v>234849699</v>
      </c>
    </row>
    <row r="9" spans="1:26" ht="13.5">
      <c r="A9" s="58" t="s">
        <v>35</v>
      </c>
      <c r="B9" s="19">
        <v>0</v>
      </c>
      <c r="C9" s="19">
        <v>0</v>
      </c>
      <c r="D9" s="59">
        <v>27927000</v>
      </c>
      <c r="E9" s="60">
        <v>27927000</v>
      </c>
      <c r="F9" s="60">
        <v>3165</v>
      </c>
      <c r="G9" s="60">
        <v>3165</v>
      </c>
      <c r="H9" s="60">
        <v>0</v>
      </c>
      <c r="I9" s="60">
        <v>6330</v>
      </c>
      <c r="J9" s="60">
        <v>0</v>
      </c>
      <c r="K9" s="60">
        <v>64876</v>
      </c>
      <c r="L9" s="60">
        <v>0</v>
      </c>
      <c r="M9" s="60">
        <v>64876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71206</v>
      </c>
      <c r="W9" s="60">
        <v>23763000</v>
      </c>
      <c r="X9" s="60">
        <v>-23691794</v>
      </c>
      <c r="Y9" s="61">
        <v>-99.7</v>
      </c>
      <c r="Z9" s="62">
        <v>27927000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266289259</v>
      </c>
      <c r="E10" s="66">
        <f t="shared" si="0"/>
        <v>266289259</v>
      </c>
      <c r="F10" s="66">
        <f t="shared" si="0"/>
        <v>88518436</v>
      </c>
      <c r="G10" s="66">
        <f t="shared" si="0"/>
        <v>88518436</v>
      </c>
      <c r="H10" s="66">
        <f t="shared" si="0"/>
        <v>0</v>
      </c>
      <c r="I10" s="66">
        <f t="shared" si="0"/>
        <v>177036872</v>
      </c>
      <c r="J10" s="66">
        <f t="shared" si="0"/>
        <v>0</v>
      </c>
      <c r="K10" s="66">
        <f t="shared" si="0"/>
        <v>95358455</v>
      </c>
      <c r="L10" s="66">
        <f t="shared" si="0"/>
        <v>0</v>
      </c>
      <c r="M10" s="66">
        <f t="shared" si="0"/>
        <v>95358455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272395327</v>
      </c>
      <c r="W10" s="66">
        <f t="shared" si="0"/>
        <v>174502612</v>
      </c>
      <c r="X10" s="66">
        <f t="shared" si="0"/>
        <v>97892715</v>
      </c>
      <c r="Y10" s="67">
        <f>+IF(W10&lt;&gt;0,(X10/W10)*100,0)</f>
        <v>56.09813737343943</v>
      </c>
      <c r="Z10" s="68">
        <f t="shared" si="0"/>
        <v>266289259</v>
      </c>
    </row>
    <row r="11" spans="1:26" ht="13.5">
      <c r="A11" s="58" t="s">
        <v>37</v>
      </c>
      <c r="B11" s="19">
        <v>0</v>
      </c>
      <c r="C11" s="19">
        <v>0</v>
      </c>
      <c r="D11" s="59">
        <v>89505338</v>
      </c>
      <c r="E11" s="60">
        <v>89505338</v>
      </c>
      <c r="F11" s="60">
        <v>7294260</v>
      </c>
      <c r="G11" s="60">
        <v>7294260</v>
      </c>
      <c r="H11" s="60">
        <v>0</v>
      </c>
      <c r="I11" s="60">
        <v>14588520</v>
      </c>
      <c r="J11" s="60">
        <v>0</v>
      </c>
      <c r="K11" s="60">
        <v>40890156</v>
      </c>
      <c r="L11" s="60">
        <v>0</v>
      </c>
      <c r="M11" s="60">
        <v>40890156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55478676</v>
      </c>
      <c r="W11" s="60">
        <v>48377126</v>
      </c>
      <c r="X11" s="60">
        <v>7101550</v>
      </c>
      <c r="Y11" s="61">
        <v>14.68</v>
      </c>
      <c r="Z11" s="62">
        <v>89505338</v>
      </c>
    </row>
    <row r="12" spans="1:26" ht="13.5">
      <c r="A12" s="58" t="s">
        <v>38</v>
      </c>
      <c r="B12" s="19">
        <v>0</v>
      </c>
      <c r="C12" s="19">
        <v>0</v>
      </c>
      <c r="D12" s="59">
        <v>5763342</v>
      </c>
      <c r="E12" s="60">
        <v>5763342</v>
      </c>
      <c r="F12" s="60">
        <v>450004</v>
      </c>
      <c r="G12" s="60">
        <v>450004</v>
      </c>
      <c r="H12" s="60">
        <v>0</v>
      </c>
      <c r="I12" s="60">
        <v>900008</v>
      </c>
      <c r="J12" s="60">
        <v>0</v>
      </c>
      <c r="K12" s="60">
        <v>2250338</v>
      </c>
      <c r="L12" s="60">
        <v>0</v>
      </c>
      <c r="M12" s="60">
        <v>2250338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3150346</v>
      </c>
      <c r="W12" s="60">
        <v>2881716</v>
      </c>
      <c r="X12" s="60">
        <v>268630</v>
      </c>
      <c r="Y12" s="61">
        <v>9.32</v>
      </c>
      <c r="Z12" s="62">
        <v>5763342</v>
      </c>
    </row>
    <row r="13" spans="1:26" ht="13.5">
      <c r="A13" s="58" t="s">
        <v>278</v>
      </c>
      <c r="B13" s="19">
        <v>0</v>
      </c>
      <c r="C13" s="19">
        <v>0</v>
      </c>
      <c r="D13" s="59">
        <v>3460733</v>
      </c>
      <c r="E13" s="60">
        <v>3460733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1730364</v>
      </c>
      <c r="X13" s="60">
        <v>-1730364</v>
      </c>
      <c r="Y13" s="61">
        <v>-100</v>
      </c>
      <c r="Z13" s="62">
        <v>3460733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53046</v>
      </c>
      <c r="X14" s="60">
        <v>-53046</v>
      </c>
      <c r="Y14" s="61">
        <v>-100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65577400</v>
      </c>
      <c r="E15" s="60">
        <v>65577400</v>
      </c>
      <c r="F15" s="60">
        <v>17121</v>
      </c>
      <c r="G15" s="60">
        <v>17121</v>
      </c>
      <c r="H15" s="60">
        <v>0</v>
      </c>
      <c r="I15" s="60">
        <v>34242</v>
      </c>
      <c r="J15" s="60">
        <v>0</v>
      </c>
      <c r="K15" s="60">
        <v>4625575</v>
      </c>
      <c r="L15" s="60">
        <v>0</v>
      </c>
      <c r="M15" s="60">
        <v>4625575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4659817</v>
      </c>
      <c r="W15" s="60">
        <v>32788500</v>
      </c>
      <c r="X15" s="60">
        <v>-28128683</v>
      </c>
      <c r="Y15" s="61">
        <v>-85.79</v>
      </c>
      <c r="Z15" s="62">
        <v>65577400</v>
      </c>
    </row>
    <row r="16" spans="1:26" ht="13.5">
      <c r="A16" s="69" t="s">
        <v>42</v>
      </c>
      <c r="B16" s="19">
        <v>0</v>
      </c>
      <c r="C16" s="19">
        <v>0</v>
      </c>
      <c r="D16" s="59">
        <v>46027000</v>
      </c>
      <c r="E16" s="60">
        <v>46027000</v>
      </c>
      <c r="F16" s="60">
        <v>6000000</v>
      </c>
      <c r="G16" s="60">
        <v>6000000</v>
      </c>
      <c r="H16" s="60">
        <v>0</v>
      </c>
      <c r="I16" s="60">
        <v>12000000</v>
      </c>
      <c r="J16" s="60">
        <v>0</v>
      </c>
      <c r="K16" s="60">
        <v>16625073</v>
      </c>
      <c r="L16" s="60">
        <v>0</v>
      </c>
      <c r="M16" s="60">
        <v>16625073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28625073</v>
      </c>
      <c r="W16" s="60">
        <v>26530500</v>
      </c>
      <c r="X16" s="60">
        <v>2094573</v>
      </c>
      <c r="Y16" s="61">
        <v>7.89</v>
      </c>
      <c r="Z16" s="62">
        <v>46027000</v>
      </c>
    </row>
    <row r="17" spans="1:26" ht="13.5">
      <c r="A17" s="58" t="s">
        <v>43</v>
      </c>
      <c r="B17" s="19">
        <v>0</v>
      </c>
      <c r="C17" s="19">
        <v>0</v>
      </c>
      <c r="D17" s="59">
        <v>40200129</v>
      </c>
      <c r="E17" s="60">
        <v>40200129</v>
      </c>
      <c r="F17" s="60">
        <v>1294625</v>
      </c>
      <c r="G17" s="60">
        <v>1294625</v>
      </c>
      <c r="H17" s="60">
        <v>0</v>
      </c>
      <c r="I17" s="60">
        <v>2589250</v>
      </c>
      <c r="J17" s="60">
        <v>0</v>
      </c>
      <c r="K17" s="60">
        <v>39062128</v>
      </c>
      <c r="L17" s="60">
        <v>0</v>
      </c>
      <c r="M17" s="60">
        <v>39062128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41651378</v>
      </c>
      <c r="W17" s="60">
        <v>18589062</v>
      </c>
      <c r="X17" s="60">
        <v>23062316</v>
      </c>
      <c r="Y17" s="61">
        <v>124.06</v>
      </c>
      <c r="Z17" s="62">
        <v>40200129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250533942</v>
      </c>
      <c r="E18" s="73">
        <f t="shared" si="1"/>
        <v>250533942</v>
      </c>
      <c r="F18" s="73">
        <f t="shared" si="1"/>
        <v>15056010</v>
      </c>
      <c r="G18" s="73">
        <f t="shared" si="1"/>
        <v>15056010</v>
      </c>
      <c r="H18" s="73">
        <f t="shared" si="1"/>
        <v>0</v>
      </c>
      <c r="I18" s="73">
        <f t="shared" si="1"/>
        <v>30112020</v>
      </c>
      <c r="J18" s="73">
        <f t="shared" si="1"/>
        <v>0</v>
      </c>
      <c r="K18" s="73">
        <f t="shared" si="1"/>
        <v>103453270</v>
      </c>
      <c r="L18" s="73">
        <f t="shared" si="1"/>
        <v>0</v>
      </c>
      <c r="M18" s="73">
        <f t="shared" si="1"/>
        <v>103453270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133565290</v>
      </c>
      <c r="W18" s="73">
        <f t="shared" si="1"/>
        <v>130950314</v>
      </c>
      <c r="X18" s="73">
        <f t="shared" si="1"/>
        <v>2614976</v>
      </c>
      <c r="Y18" s="67">
        <f>+IF(W18&lt;&gt;0,(X18/W18)*100,0)</f>
        <v>1.9969222830576794</v>
      </c>
      <c r="Z18" s="74">
        <f t="shared" si="1"/>
        <v>250533942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15755317</v>
      </c>
      <c r="E19" s="77">
        <f t="shared" si="2"/>
        <v>15755317</v>
      </c>
      <c r="F19" s="77">
        <f t="shared" si="2"/>
        <v>73462426</v>
      </c>
      <c r="G19" s="77">
        <f t="shared" si="2"/>
        <v>73462426</v>
      </c>
      <c r="H19" s="77">
        <f t="shared" si="2"/>
        <v>0</v>
      </c>
      <c r="I19" s="77">
        <f t="shared" si="2"/>
        <v>146924852</v>
      </c>
      <c r="J19" s="77">
        <f t="shared" si="2"/>
        <v>0</v>
      </c>
      <c r="K19" s="77">
        <f t="shared" si="2"/>
        <v>-8094815</v>
      </c>
      <c r="L19" s="77">
        <f t="shared" si="2"/>
        <v>0</v>
      </c>
      <c r="M19" s="77">
        <f t="shared" si="2"/>
        <v>-8094815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138830037</v>
      </c>
      <c r="W19" s="77">
        <f>IF(E10=E18,0,W10-W18)</f>
        <v>43552298</v>
      </c>
      <c r="X19" s="77">
        <f t="shared" si="2"/>
        <v>95277739</v>
      </c>
      <c r="Y19" s="78">
        <f>+IF(W19&lt;&gt;0,(X19/W19)*100,0)</f>
        <v>218.766272677506</v>
      </c>
      <c r="Z19" s="79">
        <f t="shared" si="2"/>
        <v>15755317</v>
      </c>
    </row>
    <row r="20" spans="1:26" ht="13.5">
      <c r="A20" s="58" t="s">
        <v>46</v>
      </c>
      <c r="B20" s="19">
        <v>0</v>
      </c>
      <c r="C20" s="19">
        <v>0</v>
      </c>
      <c r="D20" s="59">
        <v>188833550</v>
      </c>
      <c r="E20" s="60">
        <v>188833550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55664251</v>
      </c>
      <c r="L20" s="60">
        <v>0</v>
      </c>
      <c r="M20" s="60">
        <v>55664251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55664251</v>
      </c>
      <c r="W20" s="60">
        <v>92522012</v>
      </c>
      <c r="X20" s="60">
        <v>-36857761</v>
      </c>
      <c r="Y20" s="61">
        <v>-39.84</v>
      </c>
      <c r="Z20" s="62">
        <v>188833550</v>
      </c>
    </row>
    <row r="21" spans="1:26" ht="13.5">
      <c r="A21" s="58" t="s">
        <v>279</v>
      </c>
      <c r="B21" s="80">
        <v>0</v>
      </c>
      <c r="C21" s="80">
        <v>0</v>
      </c>
      <c r="D21" s="81">
        <v>-204145350</v>
      </c>
      <c r="E21" s="82">
        <v>-204145350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-136074310</v>
      </c>
      <c r="X21" s="82">
        <v>136074310</v>
      </c>
      <c r="Y21" s="83">
        <v>-100</v>
      </c>
      <c r="Z21" s="84">
        <v>-204145350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443517</v>
      </c>
      <c r="E22" s="88">
        <f t="shared" si="3"/>
        <v>443517</v>
      </c>
      <c r="F22" s="88">
        <f t="shared" si="3"/>
        <v>73462426</v>
      </c>
      <c r="G22" s="88">
        <f t="shared" si="3"/>
        <v>73462426</v>
      </c>
      <c r="H22" s="88">
        <f t="shared" si="3"/>
        <v>0</v>
      </c>
      <c r="I22" s="88">
        <f t="shared" si="3"/>
        <v>146924852</v>
      </c>
      <c r="J22" s="88">
        <f t="shared" si="3"/>
        <v>0</v>
      </c>
      <c r="K22" s="88">
        <f t="shared" si="3"/>
        <v>47569436</v>
      </c>
      <c r="L22" s="88">
        <f t="shared" si="3"/>
        <v>0</v>
      </c>
      <c r="M22" s="88">
        <f t="shared" si="3"/>
        <v>47569436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194494288</v>
      </c>
      <c r="W22" s="88">
        <f t="shared" si="3"/>
        <v>0</v>
      </c>
      <c r="X22" s="88">
        <f t="shared" si="3"/>
        <v>194494288</v>
      </c>
      <c r="Y22" s="89">
        <f>+IF(W22&lt;&gt;0,(X22/W22)*100,0)</f>
        <v>0</v>
      </c>
      <c r="Z22" s="90">
        <f t="shared" si="3"/>
        <v>443517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443517</v>
      </c>
      <c r="E24" s="77">
        <f t="shared" si="4"/>
        <v>443517</v>
      </c>
      <c r="F24" s="77">
        <f t="shared" si="4"/>
        <v>73462426</v>
      </c>
      <c r="G24" s="77">
        <f t="shared" si="4"/>
        <v>73462426</v>
      </c>
      <c r="H24" s="77">
        <f t="shared" si="4"/>
        <v>0</v>
      </c>
      <c r="I24" s="77">
        <f t="shared" si="4"/>
        <v>146924852</v>
      </c>
      <c r="J24" s="77">
        <f t="shared" si="4"/>
        <v>0</v>
      </c>
      <c r="K24" s="77">
        <f t="shared" si="4"/>
        <v>47569436</v>
      </c>
      <c r="L24" s="77">
        <f t="shared" si="4"/>
        <v>0</v>
      </c>
      <c r="M24" s="77">
        <f t="shared" si="4"/>
        <v>47569436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194494288</v>
      </c>
      <c r="W24" s="77">
        <f t="shared" si="4"/>
        <v>0</v>
      </c>
      <c r="X24" s="77">
        <f t="shared" si="4"/>
        <v>194494288</v>
      </c>
      <c r="Y24" s="78">
        <f>+IF(W24&lt;&gt;0,(X24/W24)*100,0)</f>
        <v>0</v>
      </c>
      <c r="Z24" s="79">
        <f t="shared" si="4"/>
        <v>443517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204145350</v>
      </c>
      <c r="E27" s="100">
        <v>204145350</v>
      </c>
      <c r="F27" s="100">
        <v>40350740</v>
      </c>
      <c r="G27" s="100">
        <v>40350740</v>
      </c>
      <c r="H27" s="100">
        <v>0</v>
      </c>
      <c r="I27" s="100">
        <v>80701480</v>
      </c>
      <c r="J27" s="100">
        <v>180499</v>
      </c>
      <c r="K27" s="100">
        <v>0</v>
      </c>
      <c r="L27" s="100">
        <v>91589</v>
      </c>
      <c r="M27" s="100">
        <v>272088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80973568</v>
      </c>
      <c r="W27" s="100">
        <v>102072675</v>
      </c>
      <c r="X27" s="100">
        <v>-21099107</v>
      </c>
      <c r="Y27" s="101">
        <v>-20.67</v>
      </c>
      <c r="Z27" s="102">
        <v>204145350</v>
      </c>
    </row>
    <row r="28" spans="1:26" ht="13.5">
      <c r="A28" s="103" t="s">
        <v>46</v>
      </c>
      <c r="B28" s="19">
        <v>0</v>
      </c>
      <c r="C28" s="19">
        <v>0</v>
      </c>
      <c r="D28" s="59">
        <v>204145350</v>
      </c>
      <c r="E28" s="60">
        <v>204145350</v>
      </c>
      <c r="F28" s="60">
        <v>40350740</v>
      </c>
      <c r="G28" s="60">
        <v>40350740</v>
      </c>
      <c r="H28" s="60">
        <v>0</v>
      </c>
      <c r="I28" s="60">
        <v>80701480</v>
      </c>
      <c r="J28" s="60">
        <v>180499</v>
      </c>
      <c r="K28" s="60">
        <v>0</v>
      </c>
      <c r="L28" s="60">
        <v>91589</v>
      </c>
      <c r="M28" s="60">
        <v>272088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80973568</v>
      </c>
      <c r="W28" s="60">
        <v>102072675</v>
      </c>
      <c r="X28" s="60">
        <v>-21099107</v>
      </c>
      <c r="Y28" s="61">
        <v>-20.67</v>
      </c>
      <c r="Z28" s="62">
        <v>204145350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204145350</v>
      </c>
      <c r="E32" s="100">
        <f t="shared" si="5"/>
        <v>204145350</v>
      </c>
      <c r="F32" s="100">
        <f t="shared" si="5"/>
        <v>40350740</v>
      </c>
      <c r="G32" s="100">
        <f t="shared" si="5"/>
        <v>40350740</v>
      </c>
      <c r="H32" s="100">
        <f t="shared" si="5"/>
        <v>0</v>
      </c>
      <c r="I32" s="100">
        <f t="shared" si="5"/>
        <v>80701480</v>
      </c>
      <c r="J32" s="100">
        <f t="shared" si="5"/>
        <v>180499</v>
      </c>
      <c r="K32" s="100">
        <f t="shared" si="5"/>
        <v>0</v>
      </c>
      <c r="L32" s="100">
        <f t="shared" si="5"/>
        <v>91589</v>
      </c>
      <c r="M32" s="100">
        <f t="shared" si="5"/>
        <v>272088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80973568</v>
      </c>
      <c r="W32" s="100">
        <f t="shared" si="5"/>
        <v>102072675</v>
      </c>
      <c r="X32" s="100">
        <f t="shared" si="5"/>
        <v>-21099107</v>
      </c>
      <c r="Y32" s="101">
        <f>+IF(W32&lt;&gt;0,(X32/W32)*100,0)</f>
        <v>-20.67067116640178</v>
      </c>
      <c r="Z32" s="102">
        <f t="shared" si="5"/>
        <v>204145350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239488085</v>
      </c>
      <c r="E35" s="60">
        <v>239488085</v>
      </c>
      <c r="F35" s="60">
        <v>843979922</v>
      </c>
      <c r="G35" s="60">
        <v>113758126</v>
      </c>
      <c r="H35" s="60">
        <v>923668188</v>
      </c>
      <c r="I35" s="60">
        <v>923668188</v>
      </c>
      <c r="J35" s="60">
        <v>0</v>
      </c>
      <c r="K35" s="60">
        <v>125193210</v>
      </c>
      <c r="L35" s="60">
        <v>842851952</v>
      </c>
      <c r="M35" s="60">
        <v>842851952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842851952</v>
      </c>
      <c r="W35" s="60">
        <v>119744043</v>
      </c>
      <c r="X35" s="60">
        <v>723107909</v>
      </c>
      <c r="Y35" s="61">
        <v>603.88</v>
      </c>
      <c r="Z35" s="62">
        <v>239488085</v>
      </c>
    </row>
    <row r="36" spans="1:26" ht="13.5">
      <c r="A36" s="58" t="s">
        <v>57</v>
      </c>
      <c r="B36" s="19">
        <v>0</v>
      </c>
      <c r="C36" s="19">
        <v>0</v>
      </c>
      <c r="D36" s="59">
        <v>2037085073</v>
      </c>
      <c r="E36" s="60">
        <v>2037085073</v>
      </c>
      <c r="F36" s="60">
        <v>1216152562</v>
      </c>
      <c r="G36" s="60">
        <v>1797755210</v>
      </c>
      <c r="H36" s="60">
        <v>1221633267</v>
      </c>
      <c r="I36" s="60">
        <v>1221633267</v>
      </c>
      <c r="J36" s="60">
        <v>0</v>
      </c>
      <c r="K36" s="60">
        <v>1813374074</v>
      </c>
      <c r="L36" s="60">
        <v>1349389162</v>
      </c>
      <c r="M36" s="60">
        <v>1349389162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1349389162</v>
      </c>
      <c r="W36" s="60">
        <v>1018542537</v>
      </c>
      <c r="X36" s="60">
        <v>330846625</v>
      </c>
      <c r="Y36" s="61">
        <v>32.48</v>
      </c>
      <c r="Z36" s="62">
        <v>2037085073</v>
      </c>
    </row>
    <row r="37" spans="1:26" ht="13.5">
      <c r="A37" s="58" t="s">
        <v>58</v>
      </c>
      <c r="B37" s="19">
        <v>0</v>
      </c>
      <c r="C37" s="19">
        <v>0</v>
      </c>
      <c r="D37" s="59">
        <v>285448406</v>
      </c>
      <c r="E37" s="60">
        <v>285448406</v>
      </c>
      <c r="F37" s="60">
        <v>248222755</v>
      </c>
      <c r="G37" s="60">
        <v>171600234</v>
      </c>
      <c r="H37" s="60">
        <v>300185429</v>
      </c>
      <c r="I37" s="60">
        <v>300185429</v>
      </c>
      <c r="J37" s="60">
        <v>0</v>
      </c>
      <c r="K37" s="60">
        <v>165879331</v>
      </c>
      <c r="L37" s="60">
        <v>469043672</v>
      </c>
      <c r="M37" s="60">
        <v>469043672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469043672</v>
      </c>
      <c r="W37" s="60">
        <v>142724203</v>
      </c>
      <c r="X37" s="60">
        <v>326319469</v>
      </c>
      <c r="Y37" s="61">
        <v>228.64</v>
      </c>
      <c r="Z37" s="62">
        <v>285448406</v>
      </c>
    </row>
    <row r="38" spans="1:26" ht="13.5">
      <c r="A38" s="58" t="s">
        <v>59</v>
      </c>
      <c r="B38" s="19">
        <v>0</v>
      </c>
      <c r="C38" s="19">
        <v>0</v>
      </c>
      <c r="D38" s="59">
        <v>20286816</v>
      </c>
      <c r="E38" s="60">
        <v>20286816</v>
      </c>
      <c r="F38" s="60">
        <v>22335330</v>
      </c>
      <c r="G38" s="60">
        <v>18660736</v>
      </c>
      <c r="H38" s="60">
        <v>22335330</v>
      </c>
      <c r="I38" s="60">
        <v>22335330</v>
      </c>
      <c r="J38" s="60">
        <v>0</v>
      </c>
      <c r="K38" s="60">
        <v>27871599</v>
      </c>
      <c r="L38" s="60">
        <v>25479273</v>
      </c>
      <c r="M38" s="60">
        <v>25479273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25479273</v>
      </c>
      <c r="W38" s="60">
        <v>10143408</v>
      </c>
      <c r="X38" s="60">
        <v>15335865</v>
      </c>
      <c r="Y38" s="61">
        <v>151.19</v>
      </c>
      <c r="Z38" s="62">
        <v>20286816</v>
      </c>
    </row>
    <row r="39" spans="1:26" ht="13.5">
      <c r="A39" s="58" t="s">
        <v>60</v>
      </c>
      <c r="B39" s="19">
        <v>0</v>
      </c>
      <c r="C39" s="19">
        <v>0</v>
      </c>
      <c r="D39" s="59">
        <v>1970837936</v>
      </c>
      <c r="E39" s="60">
        <v>1970837936</v>
      </c>
      <c r="F39" s="60">
        <v>1789574399</v>
      </c>
      <c r="G39" s="60">
        <v>1721252366</v>
      </c>
      <c r="H39" s="60">
        <v>1822780696</v>
      </c>
      <c r="I39" s="60">
        <v>1822780696</v>
      </c>
      <c r="J39" s="60">
        <v>0</v>
      </c>
      <c r="K39" s="60">
        <v>1744816354</v>
      </c>
      <c r="L39" s="60">
        <v>1697718169</v>
      </c>
      <c r="M39" s="60">
        <v>1697718169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1697718169</v>
      </c>
      <c r="W39" s="60">
        <v>985418968</v>
      </c>
      <c r="X39" s="60">
        <v>712299201</v>
      </c>
      <c r="Y39" s="61">
        <v>72.28</v>
      </c>
      <c r="Z39" s="62">
        <v>1970837936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146049460</v>
      </c>
      <c r="C42" s="19">
        <v>0</v>
      </c>
      <c r="D42" s="59">
        <v>204145558</v>
      </c>
      <c r="E42" s="60">
        <v>204145558</v>
      </c>
      <c r="F42" s="60">
        <v>68776959</v>
      </c>
      <c r="G42" s="60">
        <v>8427457</v>
      </c>
      <c r="H42" s="60">
        <v>26117724</v>
      </c>
      <c r="I42" s="60">
        <v>103322140</v>
      </c>
      <c r="J42" s="60">
        <v>10833341</v>
      </c>
      <c r="K42" s="60">
        <v>938819</v>
      </c>
      <c r="L42" s="60">
        <v>37360393</v>
      </c>
      <c r="M42" s="60">
        <v>49132553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152454693</v>
      </c>
      <c r="W42" s="60">
        <v>145570421</v>
      </c>
      <c r="X42" s="60">
        <v>6884272</v>
      </c>
      <c r="Y42" s="61">
        <v>4.73</v>
      </c>
      <c r="Z42" s="62">
        <v>204145558</v>
      </c>
    </row>
    <row r="43" spans="1:26" ht="13.5">
      <c r="A43" s="58" t="s">
        <v>63</v>
      </c>
      <c r="B43" s="19">
        <v>-173206000</v>
      </c>
      <c r="C43" s="19">
        <v>0</v>
      </c>
      <c r="D43" s="59">
        <v>-204145350</v>
      </c>
      <c r="E43" s="60">
        <v>-204145350</v>
      </c>
      <c r="F43" s="60">
        <v>-40233702</v>
      </c>
      <c r="G43" s="60">
        <v>-48718961</v>
      </c>
      <c r="H43" s="60">
        <v>-24715107</v>
      </c>
      <c r="I43" s="60">
        <v>-113667770</v>
      </c>
      <c r="J43" s="60">
        <v>-13706327</v>
      </c>
      <c r="K43" s="60">
        <v>-13540459</v>
      </c>
      <c r="L43" s="60">
        <v>-33448128</v>
      </c>
      <c r="M43" s="60">
        <v>-60694914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-174362684</v>
      </c>
      <c r="W43" s="60">
        <v>-200019000</v>
      </c>
      <c r="X43" s="60">
        <v>25656316</v>
      </c>
      <c r="Y43" s="61">
        <v>-12.83</v>
      </c>
      <c r="Z43" s="62">
        <v>-204145350</v>
      </c>
    </row>
    <row r="44" spans="1:26" ht="13.5">
      <c r="A44" s="58" t="s">
        <v>64</v>
      </c>
      <c r="B44" s="19">
        <v>0</v>
      </c>
      <c r="C44" s="19">
        <v>0</v>
      </c>
      <c r="D44" s="59">
        <v>19071346</v>
      </c>
      <c r="E44" s="60">
        <v>19071346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19071346</v>
      </c>
    </row>
    <row r="45" spans="1:26" ht="13.5">
      <c r="A45" s="70" t="s">
        <v>65</v>
      </c>
      <c r="B45" s="22">
        <v>53503460</v>
      </c>
      <c r="C45" s="22">
        <v>0</v>
      </c>
      <c r="D45" s="99">
        <v>62877554</v>
      </c>
      <c r="E45" s="100">
        <v>62877554</v>
      </c>
      <c r="F45" s="100">
        <v>55174486</v>
      </c>
      <c r="G45" s="100">
        <v>14882982</v>
      </c>
      <c r="H45" s="100">
        <v>16285599</v>
      </c>
      <c r="I45" s="100">
        <v>16285599</v>
      </c>
      <c r="J45" s="100">
        <v>13412613</v>
      </c>
      <c r="K45" s="100">
        <v>810973</v>
      </c>
      <c r="L45" s="100">
        <v>4723238</v>
      </c>
      <c r="M45" s="100">
        <v>4723238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4723238</v>
      </c>
      <c r="W45" s="100">
        <v>-10642579</v>
      </c>
      <c r="X45" s="100">
        <v>15365817</v>
      </c>
      <c r="Y45" s="101">
        <v>-144.38</v>
      </c>
      <c r="Z45" s="102">
        <v>62877554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2527345</v>
      </c>
      <c r="C49" s="52">
        <v>0</v>
      </c>
      <c r="D49" s="129">
        <v>4227159</v>
      </c>
      <c r="E49" s="54">
        <v>164530</v>
      </c>
      <c r="F49" s="54">
        <v>0</v>
      </c>
      <c r="G49" s="54">
        <v>0</v>
      </c>
      <c r="H49" s="54">
        <v>0</v>
      </c>
      <c r="I49" s="54">
        <v>3964530</v>
      </c>
      <c r="J49" s="54">
        <v>0</v>
      </c>
      <c r="K49" s="54">
        <v>0</v>
      </c>
      <c r="L49" s="54">
        <v>0</v>
      </c>
      <c r="M49" s="54">
        <v>3964962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1496740</v>
      </c>
      <c r="W49" s="54">
        <v>0</v>
      </c>
      <c r="X49" s="54">
        <v>0</v>
      </c>
      <c r="Y49" s="54">
        <v>16345266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332493</v>
      </c>
      <c r="C51" s="52">
        <v>0</v>
      </c>
      <c r="D51" s="129">
        <v>0</v>
      </c>
      <c r="E51" s="54">
        <v>1345661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88104</v>
      </c>
      <c r="W51" s="54">
        <v>0</v>
      </c>
      <c r="X51" s="54">
        <v>0</v>
      </c>
      <c r="Y51" s="54">
        <v>1766258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7715</v>
      </c>
      <c r="H40" s="330">
        <f t="shared" si="9"/>
        <v>7715</v>
      </c>
      <c r="I40" s="330">
        <f t="shared" si="9"/>
        <v>0</v>
      </c>
      <c r="J40" s="332">
        <f t="shared" si="9"/>
        <v>15430</v>
      </c>
      <c r="K40" s="332">
        <f t="shared" si="9"/>
        <v>0</v>
      </c>
      <c r="L40" s="330">
        <f t="shared" si="9"/>
        <v>67617</v>
      </c>
      <c r="M40" s="330">
        <f t="shared" si="9"/>
        <v>0</v>
      </c>
      <c r="N40" s="332">
        <f t="shared" si="9"/>
        <v>67617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83047</v>
      </c>
      <c r="X40" s="330">
        <f t="shared" si="9"/>
        <v>0</v>
      </c>
      <c r="Y40" s="332">
        <f t="shared" si="9"/>
        <v>83047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>
        <v>606</v>
      </c>
      <c r="H41" s="349">
        <v>606</v>
      </c>
      <c r="I41" s="349"/>
      <c r="J41" s="351">
        <v>1212</v>
      </c>
      <c r="K41" s="351"/>
      <c r="L41" s="349">
        <v>1146</v>
      </c>
      <c r="M41" s="349"/>
      <c r="N41" s="351">
        <v>1146</v>
      </c>
      <c r="O41" s="351"/>
      <c r="P41" s="349"/>
      <c r="Q41" s="349"/>
      <c r="R41" s="351"/>
      <c r="S41" s="351"/>
      <c r="T41" s="349"/>
      <c r="U41" s="349"/>
      <c r="V41" s="351"/>
      <c r="W41" s="351">
        <v>2358</v>
      </c>
      <c r="X41" s="349"/>
      <c r="Y41" s="351">
        <v>2358</v>
      </c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39386</v>
      </c>
      <c r="M42" s="54">
        <f t="shared" si="10"/>
        <v>0</v>
      </c>
      <c r="N42" s="53">
        <f t="shared" si="10"/>
        <v>39386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39386</v>
      </c>
      <c r="X42" s="54">
        <f t="shared" si="10"/>
        <v>0</v>
      </c>
      <c r="Y42" s="53">
        <f t="shared" si="10"/>
        <v>39386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>
        <v>6299</v>
      </c>
      <c r="M43" s="305"/>
      <c r="N43" s="357">
        <v>6299</v>
      </c>
      <c r="O43" s="357"/>
      <c r="P43" s="305"/>
      <c r="Q43" s="305"/>
      <c r="R43" s="357"/>
      <c r="S43" s="357"/>
      <c r="T43" s="305"/>
      <c r="U43" s="305"/>
      <c r="V43" s="357"/>
      <c r="W43" s="357">
        <v>6299</v>
      </c>
      <c r="X43" s="305"/>
      <c r="Y43" s="357">
        <v>6299</v>
      </c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>
        <v>4152</v>
      </c>
      <c r="H44" s="54">
        <v>4152</v>
      </c>
      <c r="I44" s="54"/>
      <c r="J44" s="53">
        <v>8304</v>
      </c>
      <c r="K44" s="53"/>
      <c r="L44" s="54">
        <v>8415</v>
      </c>
      <c r="M44" s="54"/>
      <c r="N44" s="53">
        <v>8415</v>
      </c>
      <c r="O44" s="53"/>
      <c r="P44" s="54"/>
      <c r="Q44" s="54"/>
      <c r="R44" s="53"/>
      <c r="S44" s="53"/>
      <c r="T44" s="54"/>
      <c r="U44" s="54"/>
      <c r="V44" s="53"/>
      <c r="W44" s="53">
        <v>16719</v>
      </c>
      <c r="X44" s="54"/>
      <c r="Y44" s="53">
        <v>16719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>
        <v>2957</v>
      </c>
      <c r="H48" s="54">
        <v>2957</v>
      </c>
      <c r="I48" s="54"/>
      <c r="J48" s="53">
        <v>5914</v>
      </c>
      <c r="K48" s="53"/>
      <c r="L48" s="54">
        <v>12371</v>
      </c>
      <c r="M48" s="54"/>
      <c r="N48" s="53">
        <v>12371</v>
      </c>
      <c r="O48" s="53"/>
      <c r="P48" s="54"/>
      <c r="Q48" s="54"/>
      <c r="R48" s="53"/>
      <c r="S48" s="53"/>
      <c r="T48" s="54"/>
      <c r="U48" s="54"/>
      <c r="V48" s="53"/>
      <c r="W48" s="53">
        <v>18285</v>
      </c>
      <c r="X48" s="54"/>
      <c r="Y48" s="53">
        <v>18285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7715</v>
      </c>
      <c r="H60" s="219">
        <f t="shared" si="14"/>
        <v>7715</v>
      </c>
      <c r="I60" s="219">
        <f t="shared" si="14"/>
        <v>0</v>
      </c>
      <c r="J60" s="264">
        <f t="shared" si="14"/>
        <v>15430</v>
      </c>
      <c r="K60" s="264">
        <f t="shared" si="14"/>
        <v>0</v>
      </c>
      <c r="L60" s="219">
        <f t="shared" si="14"/>
        <v>67617</v>
      </c>
      <c r="M60" s="219">
        <f t="shared" si="14"/>
        <v>0</v>
      </c>
      <c r="N60" s="264">
        <f t="shared" si="14"/>
        <v>67617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83047</v>
      </c>
      <c r="X60" s="219">
        <f t="shared" si="14"/>
        <v>0</v>
      </c>
      <c r="Y60" s="264">
        <f t="shared" si="14"/>
        <v>83047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39386</v>
      </c>
      <c r="M62" s="334">
        <f t="shared" si="15"/>
        <v>0</v>
      </c>
      <c r="N62" s="336">
        <f t="shared" si="15"/>
        <v>39386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39386</v>
      </c>
      <c r="X62" s="334">
        <f t="shared" si="15"/>
        <v>0</v>
      </c>
      <c r="Y62" s="336">
        <f t="shared" si="15"/>
        <v>39386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>
        <v>39386</v>
      </c>
      <c r="M64" s="60"/>
      <c r="N64" s="59">
        <v>39386</v>
      </c>
      <c r="O64" s="59"/>
      <c r="P64" s="60"/>
      <c r="Q64" s="60"/>
      <c r="R64" s="59"/>
      <c r="S64" s="59"/>
      <c r="T64" s="60"/>
      <c r="U64" s="60"/>
      <c r="V64" s="59"/>
      <c r="W64" s="59">
        <v>39386</v>
      </c>
      <c r="X64" s="60"/>
      <c r="Y64" s="59">
        <v>39386</v>
      </c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88364461</v>
      </c>
      <c r="F5" s="100">
        <f t="shared" si="0"/>
        <v>88364461</v>
      </c>
      <c r="G5" s="100">
        <f t="shared" si="0"/>
        <v>24449292</v>
      </c>
      <c r="H5" s="100">
        <f t="shared" si="0"/>
        <v>24449292</v>
      </c>
      <c r="I5" s="100">
        <f t="shared" si="0"/>
        <v>0</v>
      </c>
      <c r="J5" s="100">
        <f t="shared" si="0"/>
        <v>48898584</v>
      </c>
      <c r="K5" s="100">
        <f t="shared" si="0"/>
        <v>0</v>
      </c>
      <c r="L5" s="100">
        <f t="shared" si="0"/>
        <v>24540663</v>
      </c>
      <c r="M5" s="100">
        <f t="shared" si="0"/>
        <v>0</v>
      </c>
      <c r="N5" s="100">
        <f t="shared" si="0"/>
        <v>24540663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73439247</v>
      </c>
      <c r="X5" s="100">
        <f t="shared" si="0"/>
        <v>31983965</v>
      </c>
      <c r="Y5" s="100">
        <f t="shared" si="0"/>
        <v>41455282</v>
      </c>
      <c r="Z5" s="137">
        <f>+IF(X5&lt;&gt;0,+(Y5/X5)*100,0)</f>
        <v>129.61270436607845</v>
      </c>
      <c r="AA5" s="153">
        <f>SUM(AA6:AA8)</f>
        <v>88364461</v>
      </c>
    </row>
    <row r="6" spans="1:27" ht="13.5">
      <c r="A6" s="138" t="s">
        <v>75</v>
      </c>
      <c r="B6" s="136"/>
      <c r="C6" s="155"/>
      <c r="D6" s="155"/>
      <c r="E6" s="156">
        <v>23494363</v>
      </c>
      <c r="F6" s="60">
        <v>23494363</v>
      </c>
      <c r="G6" s="60">
        <v>8802909</v>
      </c>
      <c r="H6" s="60">
        <v>8802909</v>
      </c>
      <c r="I6" s="60"/>
      <c r="J6" s="60">
        <v>17605818</v>
      </c>
      <c r="K6" s="60"/>
      <c r="L6" s="60">
        <v>7068305</v>
      </c>
      <c r="M6" s="60"/>
      <c r="N6" s="60">
        <v>7068305</v>
      </c>
      <c r="O6" s="60"/>
      <c r="P6" s="60"/>
      <c r="Q6" s="60"/>
      <c r="R6" s="60"/>
      <c r="S6" s="60"/>
      <c r="T6" s="60"/>
      <c r="U6" s="60"/>
      <c r="V6" s="60"/>
      <c r="W6" s="60">
        <v>24674123</v>
      </c>
      <c r="X6" s="60">
        <v>18017927</v>
      </c>
      <c r="Y6" s="60">
        <v>6656196</v>
      </c>
      <c r="Z6" s="140">
        <v>36.94</v>
      </c>
      <c r="AA6" s="155">
        <v>23494363</v>
      </c>
    </row>
    <row r="7" spans="1:27" ht="13.5">
      <c r="A7" s="138" t="s">
        <v>76</v>
      </c>
      <c r="B7" s="136"/>
      <c r="C7" s="157"/>
      <c r="D7" s="157"/>
      <c r="E7" s="158">
        <v>20786747</v>
      </c>
      <c r="F7" s="159">
        <v>20786747</v>
      </c>
      <c r="G7" s="159">
        <v>7956225</v>
      </c>
      <c r="H7" s="159">
        <v>7956225</v>
      </c>
      <c r="I7" s="159"/>
      <c r="J7" s="159">
        <v>15912450</v>
      </c>
      <c r="K7" s="159"/>
      <c r="L7" s="159">
        <v>4839518</v>
      </c>
      <c r="M7" s="159"/>
      <c r="N7" s="159">
        <v>4839518</v>
      </c>
      <c r="O7" s="159"/>
      <c r="P7" s="159"/>
      <c r="Q7" s="159"/>
      <c r="R7" s="159"/>
      <c r="S7" s="159"/>
      <c r="T7" s="159"/>
      <c r="U7" s="159"/>
      <c r="V7" s="159"/>
      <c r="W7" s="159">
        <v>20751968</v>
      </c>
      <c r="X7" s="159">
        <v>11747184</v>
      </c>
      <c r="Y7" s="159">
        <v>9004784</v>
      </c>
      <c r="Z7" s="141">
        <v>76.65</v>
      </c>
      <c r="AA7" s="157">
        <v>20786747</v>
      </c>
    </row>
    <row r="8" spans="1:27" ht="13.5">
      <c r="A8" s="138" t="s">
        <v>77</v>
      </c>
      <c r="B8" s="136"/>
      <c r="C8" s="155"/>
      <c r="D8" s="155"/>
      <c r="E8" s="156">
        <v>44083351</v>
      </c>
      <c r="F8" s="60">
        <v>44083351</v>
      </c>
      <c r="G8" s="60">
        <v>7690158</v>
      </c>
      <c r="H8" s="60">
        <v>7690158</v>
      </c>
      <c r="I8" s="60"/>
      <c r="J8" s="60">
        <v>15380316</v>
      </c>
      <c r="K8" s="60"/>
      <c r="L8" s="60">
        <v>12632840</v>
      </c>
      <c r="M8" s="60"/>
      <c r="N8" s="60">
        <v>12632840</v>
      </c>
      <c r="O8" s="60"/>
      <c r="P8" s="60"/>
      <c r="Q8" s="60"/>
      <c r="R8" s="60"/>
      <c r="S8" s="60"/>
      <c r="T8" s="60"/>
      <c r="U8" s="60"/>
      <c r="V8" s="60"/>
      <c r="W8" s="60">
        <v>28013156</v>
      </c>
      <c r="X8" s="60">
        <v>2218854</v>
      </c>
      <c r="Y8" s="60">
        <v>25794302</v>
      </c>
      <c r="Z8" s="140">
        <v>1162.51</v>
      </c>
      <c r="AA8" s="155">
        <v>44083351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24432267</v>
      </c>
      <c r="F9" s="100">
        <f t="shared" si="1"/>
        <v>24432267</v>
      </c>
      <c r="G9" s="100">
        <f t="shared" si="1"/>
        <v>10825909</v>
      </c>
      <c r="H9" s="100">
        <f t="shared" si="1"/>
        <v>10825909</v>
      </c>
      <c r="I9" s="100">
        <f t="shared" si="1"/>
        <v>0</v>
      </c>
      <c r="J9" s="100">
        <f t="shared" si="1"/>
        <v>21651818</v>
      </c>
      <c r="K9" s="100">
        <f t="shared" si="1"/>
        <v>0</v>
      </c>
      <c r="L9" s="100">
        <f t="shared" si="1"/>
        <v>10825909</v>
      </c>
      <c r="M9" s="100">
        <f t="shared" si="1"/>
        <v>0</v>
      </c>
      <c r="N9" s="100">
        <f t="shared" si="1"/>
        <v>10825909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32477727</v>
      </c>
      <c r="X9" s="100">
        <f t="shared" si="1"/>
        <v>56369838</v>
      </c>
      <c r="Y9" s="100">
        <f t="shared" si="1"/>
        <v>-23892111</v>
      </c>
      <c r="Z9" s="137">
        <f>+IF(X9&lt;&gt;0,+(Y9/X9)*100,0)</f>
        <v>-42.384565660806054</v>
      </c>
      <c r="AA9" s="153">
        <f>SUM(AA10:AA14)</f>
        <v>24432267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9441174</v>
      </c>
      <c r="Y10" s="60">
        <v>-9441174</v>
      </c>
      <c r="Z10" s="140">
        <v>-100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12537564</v>
      </c>
      <c r="Y11" s="60">
        <v>-12537564</v>
      </c>
      <c r="Z11" s="140">
        <v>-100</v>
      </c>
      <c r="AA11" s="155"/>
    </row>
    <row r="12" spans="1:27" ht="13.5">
      <c r="A12" s="138" t="s">
        <v>81</v>
      </c>
      <c r="B12" s="136"/>
      <c r="C12" s="155"/>
      <c r="D12" s="155"/>
      <c r="E12" s="156">
        <v>24432267</v>
      </c>
      <c r="F12" s="60">
        <v>24432267</v>
      </c>
      <c r="G12" s="60">
        <v>10825909</v>
      </c>
      <c r="H12" s="60">
        <v>10825909</v>
      </c>
      <c r="I12" s="60"/>
      <c r="J12" s="60">
        <v>21651818</v>
      </c>
      <c r="K12" s="60"/>
      <c r="L12" s="60">
        <v>10825909</v>
      </c>
      <c r="M12" s="60"/>
      <c r="N12" s="60">
        <v>10825909</v>
      </c>
      <c r="O12" s="60"/>
      <c r="P12" s="60"/>
      <c r="Q12" s="60"/>
      <c r="R12" s="60"/>
      <c r="S12" s="60"/>
      <c r="T12" s="60"/>
      <c r="U12" s="60"/>
      <c r="V12" s="60"/>
      <c r="W12" s="60">
        <v>32477727</v>
      </c>
      <c r="X12" s="60">
        <v>17195550</v>
      </c>
      <c r="Y12" s="60">
        <v>15282177</v>
      </c>
      <c r="Z12" s="140">
        <v>88.87</v>
      </c>
      <c r="AA12" s="155">
        <v>24432267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12420654</v>
      </c>
      <c r="Y13" s="60">
        <v>-12420654</v>
      </c>
      <c r="Z13" s="140">
        <v>-100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4774896</v>
      </c>
      <c r="Y14" s="159">
        <v>-4774896</v>
      </c>
      <c r="Z14" s="141">
        <v>-100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12049788</v>
      </c>
      <c r="F15" s="100">
        <f t="shared" si="2"/>
        <v>12049788</v>
      </c>
      <c r="G15" s="100">
        <f t="shared" si="2"/>
        <v>4688620</v>
      </c>
      <c r="H15" s="100">
        <f t="shared" si="2"/>
        <v>4688620</v>
      </c>
      <c r="I15" s="100">
        <f t="shared" si="2"/>
        <v>0</v>
      </c>
      <c r="J15" s="100">
        <f t="shared" si="2"/>
        <v>9377240</v>
      </c>
      <c r="K15" s="100">
        <f t="shared" si="2"/>
        <v>0</v>
      </c>
      <c r="L15" s="100">
        <f t="shared" si="2"/>
        <v>5181155</v>
      </c>
      <c r="M15" s="100">
        <f t="shared" si="2"/>
        <v>0</v>
      </c>
      <c r="N15" s="100">
        <f t="shared" si="2"/>
        <v>5181155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14558395</v>
      </c>
      <c r="X15" s="100">
        <f t="shared" si="2"/>
        <v>169558884</v>
      </c>
      <c r="Y15" s="100">
        <f t="shared" si="2"/>
        <v>-155000489</v>
      </c>
      <c r="Z15" s="137">
        <f>+IF(X15&lt;&gt;0,+(Y15/X15)*100,0)</f>
        <v>-91.41395917656547</v>
      </c>
      <c r="AA15" s="153">
        <f>SUM(AA16:AA18)</f>
        <v>12049788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1523336</v>
      </c>
      <c r="H16" s="60">
        <v>1523336</v>
      </c>
      <c r="I16" s="60"/>
      <c r="J16" s="60">
        <v>3046672</v>
      </c>
      <c r="K16" s="60"/>
      <c r="L16" s="60">
        <v>1348538</v>
      </c>
      <c r="M16" s="60"/>
      <c r="N16" s="60">
        <v>1348538</v>
      </c>
      <c r="O16" s="60"/>
      <c r="P16" s="60"/>
      <c r="Q16" s="60"/>
      <c r="R16" s="60"/>
      <c r="S16" s="60"/>
      <c r="T16" s="60"/>
      <c r="U16" s="60"/>
      <c r="V16" s="60"/>
      <c r="W16" s="60">
        <v>4395210</v>
      </c>
      <c r="X16" s="60">
        <v>2422986</v>
      </c>
      <c r="Y16" s="60">
        <v>1972224</v>
      </c>
      <c r="Z16" s="140">
        <v>81.4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8679150</v>
      </c>
      <c r="Y17" s="60">
        <v>-8679150</v>
      </c>
      <c r="Z17" s="140">
        <v>-100</v>
      </c>
      <c r="AA17" s="155"/>
    </row>
    <row r="18" spans="1:27" ht="13.5">
      <c r="A18" s="138" t="s">
        <v>87</v>
      </c>
      <c r="B18" s="136"/>
      <c r="C18" s="155"/>
      <c r="D18" s="155"/>
      <c r="E18" s="156">
        <v>12049788</v>
      </c>
      <c r="F18" s="60">
        <v>12049788</v>
      </c>
      <c r="G18" s="60">
        <v>3165284</v>
      </c>
      <c r="H18" s="60">
        <v>3165284</v>
      </c>
      <c r="I18" s="60"/>
      <c r="J18" s="60">
        <v>6330568</v>
      </c>
      <c r="K18" s="60"/>
      <c r="L18" s="60">
        <v>3832617</v>
      </c>
      <c r="M18" s="60"/>
      <c r="N18" s="60">
        <v>3832617</v>
      </c>
      <c r="O18" s="60"/>
      <c r="P18" s="60"/>
      <c r="Q18" s="60"/>
      <c r="R18" s="60"/>
      <c r="S18" s="60"/>
      <c r="T18" s="60"/>
      <c r="U18" s="60"/>
      <c r="V18" s="60"/>
      <c r="W18" s="60">
        <v>10163185</v>
      </c>
      <c r="X18" s="60">
        <v>158456748</v>
      </c>
      <c r="Y18" s="60">
        <v>-148293563</v>
      </c>
      <c r="Z18" s="140">
        <v>-93.59</v>
      </c>
      <c r="AA18" s="155">
        <v>12049788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108434639</v>
      </c>
      <c r="F19" s="100">
        <f t="shared" si="3"/>
        <v>108434639</v>
      </c>
      <c r="G19" s="100">
        <f t="shared" si="3"/>
        <v>40132122</v>
      </c>
      <c r="H19" s="100">
        <f t="shared" si="3"/>
        <v>40132122</v>
      </c>
      <c r="I19" s="100">
        <f t="shared" si="3"/>
        <v>0</v>
      </c>
      <c r="J19" s="100">
        <f t="shared" si="3"/>
        <v>80264244</v>
      </c>
      <c r="K19" s="100">
        <f t="shared" si="3"/>
        <v>0</v>
      </c>
      <c r="L19" s="100">
        <f t="shared" si="3"/>
        <v>102054283</v>
      </c>
      <c r="M19" s="100">
        <f t="shared" si="3"/>
        <v>0</v>
      </c>
      <c r="N19" s="100">
        <f t="shared" si="3"/>
        <v>102054283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182318527</v>
      </c>
      <c r="X19" s="100">
        <f t="shared" si="3"/>
        <v>227561478</v>
      </c>
      <c r="Y19" s="100">
        <f t="shared" si="3"/>
        <v>-45242951</v>
      </c>
      <c r="Z19" s="137">
        <f>+IF(X19&lt;&gt;0,+(Y19/X19)*100,0)</f>
        <v>-19.881638754341367</v>
      </c>
      <c r="AA19" s="153">
        <f>SUM(AA20:AA23)</f>
        <v>108434639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108434639</v>
      </c>
      <c r="F21" s="60">
        <v>108434639</v>
      </c>
      <c r="G21" s="60">
        <v>40132122</v>
      </c>
      <c r="H21" s="60">
        <v>40132122</v>
      </c>
      <c r="I21" s="60"/>
      <c r="J21" s="60">
        <v>80264244</v>
      </c>
      <c r="K21" s="60"/>
      <c r="L21" s="60">
        <v>102054283</v>
      </c>
      <c r="M21" s="60"/>
      <c r="N21" s="60">
        <v>102054283</v>
      </c>
      <c r="O21" s="60"/>
      <c r="P21" s="60"/>
      <c r="Q21" s="60"/>
      <c r="R21" s="60"/>
      <c r="S21" s="60"/>
      <c r="T21" s="60"/>
      <c r="U21" s="60"/>
      <c r="V21" s="60"/>
      <c r="W21" s="60">
        <v>182318527</v>
      </c>
      <c r="X21" s="60">
        <v>227561478</v>
      </c>
      <c r="Y21" s="60">
        <v>-45242951</v>
      </c>
      <c r="Z21" s="140">
        <v>-19.88</v>
      </c>
      <c r="AA21" s="155">
        <v>108434639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>
        <v>17696304</v>
      </c>
      <c r="F24" s="100">
        <v>17696304</v>
      </c>
      <c r="G24" s="100">
        <v>8422493</v>
      </c>
      <c r="H24" s="100">
        <v>8422493</v>
      </c>
      <c r="I24" s="100"/>
      <c r="J24" s="100">
        <v>16844986</v>
      </c>
      <c r="K24" s="100"/>
      <c r="L24" s="100">
        <v>8420696</v>
      </c>
      <c r="M24" s="100"/>
      <c r="N24" s="100">
        <v>8420696</v>
      </c>
      <c r="O24" s="100"/>
      <c r="P24" s="100"/>
      <c r="Q24" s="100"/>
      <c r="R24" s="100"/>
      <c r="S24" s="100"/>
      <c r="T24" s="100"/>
      <c r="U24" s="100"/>
      <c r="V24" s="100"/>
      <c r="W24" s="100">
        <v>25265682</v>
      </c>
      <c r="X24" s="100">
        <v>40807044</v>
      </c>
      <c r="Y24" s="100">
        <v>-15541362</v>
      </c>
      <c r="Z24" s="137">
        <v>-38.08</v>
      </c>
      <c r="AA24" s="153">
        <v>17696304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250977459</v>
      </c>
      <c r="F25" s="73">
        <f t="shared" si="4"/>
        <v>250977459</v>
      </c>
      <c r="G25" s="73">
        <f t="shared" si="4"/>
        <v>88518436</v>
      </c>
      <c r="H25" s="73">
        <f t="shared" si="4"/>
        <v>88518436</v>
      </c>
      <c r="I25" s="73">
        <f t="shared" si="4"/>
        <v>0</v>
      </c>
      <c r="J25" s="73">
        <f t="shared" si="4"/>
        <v>177036872</v>
      </c>
      <c r="K25" s="73">
        <f t="shared" si="4"/>
        <v>0</v>
      </c>
      <c r="L25" s="73">
        <f t="shared" si="4"/>
        <v>151022706</v>
      </c>
      <c r="M25" s="73">
        <f t="shared" si="4"/>
        <v>0</v>
      </c>
      <c r="N25" s="73">
        <f t="shared" si="4"/>
        <v>151022706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328059578</v>
      </c>
      <c r="X25" s="73">
        <f t="shared" si="4"/>
        <v>526281209</v>
      </c>
      <c r="Y25" s="73">
        <f t="shared" si="4"/>
        <v>-198221631</v>
      </c>
      <c r="Z25" s="170">
        <f>+IF(X25&lt;&gt;0,+(Y25/X25)*100,0)</f>
        <v>-37.66458456243305</v>
      </c>
      <c r="AA25" s="168">
        <f>+AA5+AA9+AA15+AA19+AA24</f>
        <v>250977459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83848754</v>
      </c>
      <c r="F28" s="100">
        <f t="shared" si="5"/>
        <v>83848754</v>
      </c>
      <c r="G28" s="100">
        <f t="shared" si="5"/>
        <v>4975174</v>
      </c>
      <c r="H28" s="100">
        <f t="shared" si="5"/>
        <v>4975174</v>
      </c>
      <c r="I28" s="100">
        <f t="shared" si="5"/>
        <v>0</v>
      </c>
      <c r="J28" s="100">
        <f t="shared" si="5"/>
        <v>9950348</v>
      </c>
      <c r="K28" s="100">
        <f t="shared" si="5"/>
        <v>0</v>
      </c>
      <c r="L28" s="100">
        <f t="shared" si="5"/>
        <v>32944779</v>
      </c>
      <c r="M28" s="100">
        <f t="shared" si="5"/>
        <v>0</v>
      </c>
      <c r="N28" s="100">
        <f t="shared" si="5"/>
        <v>32944779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42895127</v>
      </c>
      <c r="X28" s="100">
        <f t="shared" si="5"/>
        <v>39174288</v>
      </c>
      <c r="Y28" s="100">
        <f t="shared" si="5"/>
        <v>3720839</v>
      </c>
      <c r="Z28" s="137">
        <f>+IF(X28&lt;&gt;0,+(Y28/X28)*100,0)</f>
        <v>9.498166246186784</v>
      </c>
      <c r="AA28" s="153">
        <f>SUM(AA29:AA31)</f>
        <v>83848754</v>
      </c>
    </row>
    <row r="29" spans="1:27" ht="13.5">
      <c r="A29" s="138" t="s">
        <v>75</v>
      </c>
      <c r="B29" s="136"/>
      <c r="C29" s="155"/>
      <c r="D29" s="155"/>
      <c r="E29" s="156">
        <v>22254364</v>
      </c>
      <c r="F29" s="60">
        <v>22254364</v>
      </c>
      <c r="G29" s="60">
        <v>1784409</v>
      </c>
      <c r="H29" s="60">
        <v>1784409</v>
      </c>
      <c r="I29" s="60"/>
      <c r="J29" s="60">
        <v>3568818</v>
      </c>
      <c r="K29" s="60"/>
      <c r="L29" s="60">
        <v>11231650</v>
      </c>
      <c r="M29" s="60"/>
      <c r="N29" s="60">
        <v>11231650</v>
      </c>
      <c r="O29" s="60"/>
      <c r="P29" s="60"/>
      <c r="Q29" s="60"/>
      <c r="R29" s="60"/>
      <c r="S29" s="60"/>
      <c r="T29" s="60"/>
      <c r="U29" s="60"/>
      <c r="V29" s="60"/>
      <c r="W29" s="60">
        <v>14800468</v>
      </c>
      <c r="X29" s="60">
        <v>9441174</v>
      </c>
      <c r="Y29" s="60">
        <v>5359294</v>
      </c>
      <c r="Z29" s="140">
        <v>56.77</v>
      </c>
      <c r="AA29" s="155">
        <v>22254364</v>
      </c>
    </row>
    <row r="30" spans="1:27" ht="13.5">
      <c r="A30" s="138" t="s">
        <v>76</v>
      </c>
      <c r="B30" s="136"/>
      <c r="C30" s="157"/>
      <c r="D30" s="157"/>
      <c r="E30" s="158">
        <v>20748847</v>
      </c>
      <c r="F30" s="159">
        <v>20748847</v>
      </c>
      <c r="G30" s="159">
        <v>1580560</v>
      </c>
      <c r="H30" s="159">
        <v>1580560</v>
      </c>
      <c r="I30" s="159"/>
      <c r="J30" s="159">
        <v>3161120</v>
      </c>
      <c r="K30" s="159"/>
      <c r="L30" s="159">
        <v>6682109</v>
      </c>
      <c r="M30" s="159"/>
      <c r="N30" s="159">
        <v>6682109</v>
      </c>
      <c r="O30" s="159"/>
      <c r="P30" s="159"/>
      <c r="Q30" s="159"/>
      <c r="R30" s="159"/>
      <c r="S30" s="159"/>
      <c r="T30" s="159"/>
      <c r="U30" s="159"/>
      <c r="V30" s="159"/>
      <c r="W30" s="159">
        <v>9843229</v>
      </c>
      <c r="X30" s="159">
        <v>12537564</v>
      </c>
      <c r="Y30" s="159">
        <v>-2694335</v>
      </c>
      <c r="Z30" s="141">
        <v>-21.49</v>
      </c>
      <c r="AA30" s="157">
        <v>20748847</v>
      </c>
    </row>
    <row r="31" spans="1:27" ht="13.5">
      <c r="A31" s="138" t="s">
        <v>77</v>
      </c>
      <c r="B31" s="136"/>
      <c r="C31" s="155"/>
      <c r="D31" s="155"/>
      <c r="E31" s="156">
        <v>40845543</v>
      </c>
      <c r="F31" s="60">
        <v>40845543</v>
      </c>
      <c r="G31" s="60">
        <v>1610205</v>
      </c>
      <c r="H31" s="60">
        <v>1610205</v>
      </c>
      <c r="I31" s="60"/>
      <c r="J31" s="60">
        <v>3220410</v>
      </c>
      <c r="K31" s="60"/>
      <c r="L31" s="60">
        <v>15031020</v>
      </c>
      <c r="M31" s="60"/>
      <c r="N31" s="60">
        <v>15031020</v>
      </c>
      <c r="O31" s="60"/>
      <c r="P31" s="60"/>
      <c r="Q31" s="60"/>
      <c r="R31" s="60"/>
      <c r="S31" s="60"/>
      <c r="T31" s="60"/>
      <c r="U31" s="60"/>
      <c r="V31" s="60"/>
      <c r="W31" s="60">
        <v>18251430</v>
      </c>
      <c r="X31" s="60">
        <v>17195550</v>
      </c>
      <c r="Y31" s="60">
        <v>1055880</v>
      </c>
      <c r="Z31" s="140">
        <v>6.14</v>
      </c>
      <c r="AA31" s="155">
        <v>40845543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19597269</v>
      </c>
      <c r="F32" s="100">
        <f t="shared" si="6"/>
        <v>19597269</v>
      </c>
      <c r="G32" s="100">
        <f t="shared" si="6"/>
        <v>1462643</v>
      </c>
      <c r="H32" s="100">
        <f t="shared" si="6"/>
        <v>1462643</v>
      </c>
      <c r="I32" s="100">
        <f t="shared" si="6"/>
        <v>0</v>
      </c>
      <c r="J32" s="100">
        <f t="shared" si="6"/>
        <v>2925286</v>
      </c>
      <c r="K32" s="100">
        <f t="shared" si="6"/>
        <v>0</v>
      </c>
      <c r="L32" s="100">
        <f t="shared" si="6"/>
        <v>9918229</v>
      </c>
      <c r="M32" s="100">
        <f t="shared" si="6"/>
        <v>0</v>
      </c>
      <c r="N32" s="100">
        <f t="shared" si="6"/>
        <v>9918229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12843515</v>
      </c>
      <c r="X32" s="100">
        <f t="shared" si="6"/>
        <v>185435916</v>
      </c>
      <c r="Y32" s="100">
        <f t="shared" si="6"/>
        <v>-172592401</v>
      </c>
      <c r="Z32" s="137">
        <f>+IF(X32&lt;&gt;0,+(Y32/X32)*100,0)</f>
        <v>-93.07387949592247</v>
      </c>
      <c r="AA32" s="153">
        <f>SUM(AA33:AA37)</f>
        <v>19597269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4774896</v>
      </c>
      <c r="Y33" s="60">
        <v>-4774896</v>
      </c>
      <c r="Z33" s="140">
        <v>-100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11102136</v>
      </c>
      <c r="Y34" s="60">
        <v>-11102136</v>
      </c>
      <c r="Z34" s="140">
        <v>-100</v>
      </c>
      <c r="AA34" s="155"/>
    </row>
    <row r="35" spans="1:27" ht="13.5">
      <c r="A35" s="138" t="s">
        <v>81</v>
      </c>
      <c r="B35" s="136"/>
      <c r="C35" s="155"/>
      <c r="D35" s="155"/>
      <c r="E35" s="156">
        <v>19597269</v>
      </c>
      <c r="F35" s="60">
        <v>19597269</v>
      </c>
      <c r="G35" s="60">
        <v>1462643</v>
      </c>
      <c r="H35" s="60">
        <v>1462643</v>
      </c>
      <c r="I35" s="60"/>
      <c r="J35" s="60">
        <v>2925286</v>
      </c>
      <c r="K35" s="60"/>
      <c r="L35" s="60">
        <v>9918229</v>
      </c>
      <c r="M35" s="60"/>
      <c r="N35" s="60">
        <v>9918229</v>
      </c>
      <c r="O35" s="60"/>
      <c r="P35" s="60"/>
      <c r="Q35" s="60"/>
      <c r="R35" s="60"/>
      <c r="S35" s="60"/>
      <c r="T35" s="60"/>
      <c r="U35" s="60"/>
      <c r="V35" s="60"/>
      <c r="W35" s="60">
        <v>12843515</v>
      </c>
      <c r="X35" s="60">
        <v>2422986</v>
      </c>
      <c r="Y35" s="60">
        <v>10420529</v>
      </c>
      <c r="Z35" s="140">
        <v>430.07</v>
      </c>
      <c r="AA35" s="155">
        <v>19597269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8679150</v>
      </c>
      <c r="Y36" s="60">
        <v>-8679150</v>
      </c>
      <c r="Z36" s="140">
        <v>-100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158456748</v>
      </c>
      <c r="Y37" s="159">
        <v>-158456748</v>
      </c>
      <c r="Z37" s="141">
        <v>-100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9454288</v>
      </c>
      <c r="F38" s="100">
        <f t="shared" si="7"/>
        <v>9454288</v>
      </c>
      <c r="G38" s="100">
        <f t="shared" si="7"/>
        <v>1022239</v>
      </c>
      <c r="H38" s="100">
        <f t="shared" si="7"/>
        <v>1022239</v>
      </c>
      <c r="I38" s="100">
        <f t="shared" si="7"/>
        <v>0</v>
      </c>
      <c r="J38" s="100">
        <f t="shared" si="7"/>
        <v>2044478</v>
      </c>
      <c r="K38" s="100">
        <f t="shared" si="7"/>
        <v>0</v>
      </c>
      <c r="L38" s="100">
        <f t="shared" si="7"/>
        <v>5173039</v>
      </c>
      <c r="M38" s="100">
        <f t="shared" si="7"/>
        <v>0</v>
      </c>
      <c r="N38" s="100">
        <f t="shared" si="7"/>
        <v>5173039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7217517</v>
      </c>
      <c r="X38" s="100">
        <f t="shared" si="7"/>
        <v>227561484</v>
      </c>
      <c r="Y38" s="100">
        <f t="shared" si="7"/>
        <v>-220343967</v>
      </c>
      <c r="Z38" s="137">
        <f>+IF(X38&lt;&gt;0,+(Y38/X38)*100,0)</f>
        <v>-96.82832223048783</v>
      </c>
      <c r="AA38" s="153">
        <f>SUM(AA39:AA41)</f>
        <v>9454288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389100</v>
      </c>
      <c r="H39" s="60">
        <v>389100</v>
      </c>
      <c r="I39" s="60"/>
      <c r="J39" s="60">
        <v>778200</v>
      </c>
      <c r="K39" s="60"/>
      <c r="L39" s="60">
        <v>1238879</v>
      </c>
      <c r="M39" s="60"/>
      <c r="N39" s="60">
        <v>1238879</v>
      </c>
      <c r="O39" s="60"/>
      <c r="P39" s="60"/>
      <c r="Q39" s="60"/>
      <c r="R39" s="60"/>
      <c r="S39" s="60"/>
      <c r="T39" s="60"/>
      <c r="U39" s="60"/>
      <c r="V39" s="60"/>
      <c r="W39" s="60">
        <v>2017079</v>
      </c>
      <c r="X39" s="60">
        <v>215228208</v>
      </c>
      <c r="Y39" s="60">
        <v>-213211129</v>
      </c>
      <c r="Z39" s="140">
        <v>-99.06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>
        <v>9454288</v>
      </c>
      <c r="F41" s="60">
        <v>9454288</v>
      </c>
      <c r="G41" s="60">
        <v>633139</v>
      </c>
      <c r="H41" s="60">
        <v>633139</v>
      </c>
      <c r="I41" s="60"/>
      <c r="J41" s="60">
        <v>1266278</v>
      </c>
      <c r="K41" s="60"/>
      <c r="L41" s="60">
        <v>3934160</v>
      </c>
      <c r="M41" s="60"/>
      <c r="N41" s="60">
        <v>3934160</v>
      </c>
      <c r="O41" s="60"/>
      <c r="P41" s="60"/>
      <c r="Q41" s="60"/>
      <c r="R41" s="60"/>
      <c r="S41" s="60"/>
      <c r="T41" s="60"/>
      <c r="U41" s="60"/>
      <c r="V41" s="60"/>
      <c r="W41" s="60">
        <v>5200438</v>
      </c>
      <c r="X41" s="60">
        <v>12333276</v>
      </c>
      <c r="Y41" s="60">
        <v>-7132838</v>
      </c>
      <c r="Z41" s="140">
        <v>-57.83</v>
      </c>
      <c r="AA41" s="155">
        <v>9454288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120424989</v>
      </c>
      <c r="F42" s="100">
        <f t="shared" si="8"/>
        <v>120424989</v>
      </c>
      <c r="G42" s="100">
        <f t="shared" si="8"/>
        <v>6903183</v>
      </c>
      <c r="H42" s="100">
        <f t="shared" si="8"/>
        <v>6903183</v>
      </c>
      <c r="I42" s="100">
        <f t="shared" si="8"/>
        <v>0</v>
      </c>
      <c r="J42" s="100">
        <f t="shared" si="8"/>
        <v>13806366</v>
      </c>
      <c r="K42" s="100">
        <f t="shared" si="8"/>
        <v>0</v>
      </c>
      <c r="L42" s="100">
        <f t="shared" si="8"/>
        <v>50973689</v>
      </c>
      <c r="M42" s="100">
        <f t="shared" si="8"/>
        <v>0</v>
      </c>
      <c r="N42" s="100">
        <f t="shared" si="8"/>
        <v>50973689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64780055</v>
      </c>
      <c r="X42" s="100">
        <f t="shared" si="8"/>
        <v>12333276</v>
      </c>
      <c r="Y42" s="100">
        <f t="shared" si="8"/>
        <v>52446779</v>
      </c>
      <c r="Z42" s="137">
        <f>+IF(X42&lt;&gt;0,+(Y42/X42)*100,0)</f>
        <v>425.24613087390566</v>
      </c>
      <c r="AA42" s="153">
        <f>SUM(AA43:AA46)</f>
        <v>120424989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>
        <v>120424989</v>
      </c>
      <c r="F44" s="60">
        <v>120424989</v>
      </c>
      <c r="G44" s="60">
        <v>6903183</v>
      </c>
      <c r="H44" s="60">
        <v>6903183</v>
      </c>
      <c r="I44" s="60"/>
      <c r="J44" s="60">
        <v>13806366</v>
      </c>
      <c r="K44" s="60"/>
      <c r="L44" s="60">
        <v>50973689</v>
      </c>
      <c r="M44" s="60"/>
      <c r="N44" s="60">
        <v>50973689</v>
      </c>
      <c r="O44" s="60"/>
      <c r="P44" s="60"/>
      <c r="Q44" s="60"/>
      <c r="R44" s="60"/>
      <c r="S44" s="60"/>
      <c r="T44" s="60"/>
      <c r="U44" s="60"/>
      <c r="V44" s="60"/>
      <c r="W44" s="60">
        <v>64780055</v>
      </c>
      <c r="X44" s="60">
        <v>12333276</v>
      </c>
      <c r="Y44" s="60">
        <v>52446779</v>
      </c>
      <c r="Z44" s="140">
        <v>425.25</v>
      </c>
      <c r="AA44" s="155">
        <v>120424989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>
        <v>17208642</v>
      </c>
      <c r="F47" s="100">
        <v>17208642</v>
      </c>
      <c r="G47" s="100">
        <v>692771</v>
      </c>
      <c r="H47" s="100">
        <v>692771</v>
      </c>
      <c r="I47" s="100"/>
      <c r="J47" s="100">
        <v>1385542</v>
      </c>
      <c r="K47" s="100"/>
      <c r="L47" s="100">
        <v>4443534</v>
      </c>
      <c r="M47" s="100"/>
      <c r="N47" s="100">
        <v>4443534</v>
      </c>
      <c r="O47" s="100"/>
      <c r="P47" s="100"/>
      <c r="Q47" s="100"/>
      <c r="R47" s="100"/>
      <c r="S47" s="100"/>
      <c r="T47" s="100"/>
      <c r="U47" s="100"/>
      <c r="V47" s="100"/>
      <c r="W47" s="100">
        <v>5829076</v>
      </c>
      <c r="X47" s="100"/>
      <c r="Y47" s="100">
        <v>5829076</v>
      </c>
      <c r="Z47" s="137">
        <v>0</v>
      </c>
      <c r="AA47" s="153">
        <v>17208642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250533942</v>
      </c>
      <c r="F48" s="73">
        <f t="shared" si="9"/>
        <v>250533942</v>
      </c>
      <c r="G48" s="73">
        <f t="shared" si="9"/>
        <v>15056010</v>
      </c>
      <c r="H48" s="73">
        <f t="shared" si="9"/>
        <v>15056010</v>
      </c>
      <c r="I48" s="73">
        <f t="shared" si="9"/>
        <v>0</v>
      </c>
      <c r="J48" s="73">
        <f t="shared" si="9"/>
        <v>30112020</v>
      </c>
      <c r="K48" s="73">
        <f t="shared" si="9"/>
        <v>0</v>
      </c>
      <c r="L48" s="73">
        <f t="shared" si="9"/>
        <v>103453270</v>
      </c>
      <c r="M48" s="73">
        <f t="shared" si="9"/>
        <v>0</v>
      </c>
      <c r="N48" s="73">
        <f t="shared" si="9"/>
        <v>103453270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133565290</v>
      </c>
      <c r="X48" s="73">
        <f t="shared" si="9"/>
        <v>464504964</v>
      </c>
      <c r="Y48" s="73">
        <f t="shared" si="9"/>
        <v>-330939674</v>
      </c>
      <c r="Z48" s="170">
        <f>+IF(X48&lt;&gt;0,+(Y48/X48)*100,0)</f>
        <v>-71.24567004627318</v>
      </c>
      <c r="AA48" s="168">
        <f>+AA28+AA32+AA38+AA42+AA47</f>
        <v>250533942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443517</v>
      </c>
      <c r="F49" s="173">
        <f t="shared" si="10"/>
        <v>443517</v>
      </c>
      <c r="G49" s="173">
        <f t="shared" si="10"/>
        <v>73462426</v>
      </c>
      <c r="H49" s="173">
        <f t="shared" si="10"/>
        <v>73462426</v>
      </c>
      <c r="I49" s="173">
        <f t="shared" si="10"/>
        <v>0</v>
      </c>
      <c r="J49" s="173">
        <f t="shared" si="10"/>
        <v>146924852</v>
      </c>
      <c r="K49" s="173">
        <f t="shared" si="10"/>
        <v>0</v>
      </c>
      <c r="L49" s="173">
        <f t="shared" si="10"/>
        <v>47569436</v>
      </c>
      <c r="M49" s="173">
        <f t="shared" si="10"/>
        <v>0</v>
      </c>
      <c r="N49" s="173">
        <f t="shared" si="10"/>
        <v>47569436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194494288</v>
      </c>
      <c r="X49" s="173">
        <f>IF(F25=F48,0,X25-X48)</f>
        <v>61776245</v>
      </c>
      <c r="Y49" s="173">
        <f t="shared" si="10"/>
        <v>132718043</v>
      </c>
      <c r="Z49" s="174">
        <f>+IF(X49&lt;&gt;0,+(Y49/X49)*100,0)</f>
        <v>214.83669491404015</v>
      </c>
      <c r="AA49" s="171">
        <f>+AA25-AA48</f>
        <v>443517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3512560</v>
      </c>
      <c r="F13" s="60">
        <v>3512560</v>
      </c>
      <c r="G13" s="60">
        <v>57276</v>
      </c>
      <c r="H13" s="60">
        <v>57276</v>
      </c>
      <c r="I13" s="60">
        <v>0</v>
      </c>
      <c r="J13" s="60">
        <v>114552</v>
      </c>
      <c r="K13" s="60">
        <v>0</v>
      </c>
      <c r="L13" s="60">
        <v>387392</v>
      </c>
      <c r="M13" s="60">
        <v>0</v>
      </c>
      <c r="N13" s="60">
        <v>387392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501944</v>
      </c>
      <c r="X13" s="60">
        <v>1756278</v>
      </c>
      <c r="Y13" s="60">
        <v>-1254334</v>
      </c>
      <c r="Z13" s="140">
        <v>-71.42</v>
      </c>
      <c r="AA13" s="155">
        <v>3512560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234849699</v>
      </c>
      <c r="F19" s="60">
        <v>234849699</v>
      </c>
      <c r="G19" s="60">
        <v>88457995</v>
      </c>
      <c r="H19" s="60">
        <v>88457995</v>
      </c>
      <c r="I19" s="60">
        <v>0</v>
      </c>
      <c r="J19" s="60">
        <v>176915990</v>
      </c>
      <c r="K19" s="60">
        <v>0</v>
      </c>
      <c r="L19" s="60">
        <v>94906187</v>
      </c>
      <c r="M19" s="60">
        <v>0</v>
      </c>
      <c r="N19" s="60">
        <v>94906187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271822177</v>
      </c>
      <c r="X19" s="60">
        <v>148983334</v>
      </c>
      <c r="Y19" s="60">
        <v>122838843</v>
      </c>
      <c r="Z19" s="140">
        <v>82.45</v>
      </c>
      <c r="AA19" s="155">
        <v>234849699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27927000</v>
      </c>
      <c r="F20" s="54">
        <v>27927000</v>
      </c>
      <c r="G20" s="54">
        <v>3165</v>
      </c>
      <c r="H20" s="54">
        <v>3165</v>
      </c>
      <c r="I20" s="54">
        <v>0</v>
      </c>
      <c r="J20" s="54">
        <v>6330</v>
      </c>
      <c r="K20" s="54">
        <v>0</v>
      </c>
      <c r="L20" s="54">
        <v>64876</v>
      </c>
      <c r="M20" s="54">
        <v>0</v>
      </c>
      <c r="N20" s="54">
        <v>64876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71206</v>
      </c>
      <c r="X20" s="54">
        <v>23763000</v>
      </c>
      <c r="Y20" s="54">
        <v>-23691794</v>
      </c>
      <c r="Z20" s="184">
        <v>-99.7</v>
      </c>
      <c r="AA20" s="130">
        <v>27927000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266289259</v>
      </c>
      <c r="F22" s="190">
        <f t="shared" si="0"/>
        <v>266289259</v>
      </c>
      <c r="G22" s="190">
        <f t="shared" si="0"/>
        <v>88518436</v>
      </c>
      <c r="H22" s="190">
        <f t="shared" si="0"/>
        <v>88518436</v>
      </c>
      <c r="I22" s="190">
        <f t="shared" si="0"/>
        <v>0</v>
      </c>
      <c r="J22" s="190">
        <f t="shared" si="0"/>
        <v>177036872</v>
      </c>
      <c r="K22" s="190">
        <f t="shared" si="0"/>
        <v>0</v>
      </c>
      <c r="L22" s="190">
        <f t="shared" si="0"/>
        <v>95358455</v>
      </c>
      <c r="M22" s="190">
        <f t="shared" si="0"/>
        <v>0</v>
      </c>
      <c r="N22" s="190">
        <f t="shared" si="0"/>
        <v>95358455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272395327</v>
      </c>
      <c r="X22" s="190">
        <f t="shared" si="0"/>
        <v>174502612</v>
      </c>
      <c r="Y22" s="190">
        <f t="shared" si="0"/>
        <v>97892715</v>
      </c>
      <c r="Z22" s="191">
        <f>+IF(X22&lt;&gt;0,+(Y22/X22)*100,0)</f>
        <v>56.09813737343943</v>
      </c>
      <c r="AA22" s="188">
        <f>SUM(AA5:AA21)</f>
        <v>266289259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89505338</v>
      </c>
      <c r="F25" s="60">
        <v>89505338</v>
      </c>
      <c r="G25" s="60">
        <v>7294260</v>
      </c>
      <c r="H25" s="60">
        <v>7294260</v>
      </c>
      <c r="I25" s="60">
        <v>0</v>
      </c>
      <c r="J25" s="60">
        <v>14588520</v>
      </c>
      <c r="K25" s="60">
        <v>0</v>
      </c>
      <c r="L25" s="60">
        <v>40890156</v>
      </c>
      <c r="M25" s="60">
        <v>0</v>
      </c>
      <c r="N25" s="60">
        <v>40890156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55478676</v>
      </c>
      <c r="X25" s="60">
        <v>48377126</v>
      </c>
      <c r="Y25" s="60">
        <v>7101550</v>
      </c>
      <c r="Z25" s="140">
        <v>14.68</v>
      </c>
      <c r="AA25" s="155">
        <v>89505338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5763342</v>
      </c>
      <c r="F26" s="60">
        <v>5763342</v>
      </c>
      <c r="G26" s="60">
        <v>450004</v>
      </c>
      <c r="H26" s="60">
        <v>450004</v>
      </c>
      <c r="I26" s="60">
        <v>0</v>
      </c>
      <c r="J26" s="60">
        <v>900008</v>
      </c>
      <c r="K26" s="60">
        <v>0</v>
      </c>
      <c r="L26" s="60">
        <v>2250338</v>
      </c>
      <c r="M26" s="60">
        <v>0</v>
      </c>
      <c r="N26" s="60">
        <v>2250338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3150346</v>
      </c>
      <c r="X26" s="60">
        <v>2881716</v>
      </c>
      <c r="Y26" s="60">
        <v>268630</v>
      </c>
      <c r="Z26" s="140">
        <v>9.32</v>
      </c>
      <c r="AA26" s="155">
        <v>5763342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3460733</v>
      </c>
      <c r="F28" s="60">
        <v>3460733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1730364</v>
      </c>
      <c r="Y28" s="60">
        <v>-1730364</v>
      </c>
      <c r="Z28" s="140">
        <v>-100</v>
      </c>
      <c r="AA28" s="155">
        <v>3460733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53046</v>
      </c>
      <c r="Y29" s="60">
        <v>-53046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64007000</v>
      </c>
      <c r="F30" s="60">
        <v>64007000</v>
      </c>
      <c r="G30" s="60">
        <v>17121</v>
      </c>
      <c r="H30" s="60">
        <v>17121</v>
      </c>
      <c r="I30" s="60">
        <v>0</v>
      </c>
      <c r="J30" s="60">
        <v>34242</v>
      </c>
      <c r="K30" s="60">
        <v>0</v>
      </c>
      <c r="L30" s="60">
        <v>4625575</v>
      </c>
      <c r="M30" s="60">
        <v>0</v>
      </c>
      <c r="N30" s="60">
        <v>4625575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4659817</v>
      </c>
      <c r="X30" s="60">
        <v>32003502</v>
      </c>
      <c r="Y30" s="60">
        <v>-27343685</v>
      </c>
      <c r="Z30" s="140">
        <v>-85.44</v>
      </c>
      <c r="AA30" s="155">
        <v>64007000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1570400</v>
      </c>
      <c r="F31" s="60">
        <v>1570400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784998</v>
      </c>
      <c r="Y31" s="60">
        <v>-784998</v>
      </c>
      <c r="Z31" s="140">
        <v>-100</v>
      </c>
      <c r="AA31" s="155">
        <v>1570400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15429459</v>
      </c>
      <c r="F32" s="60">
        <v>15429459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28806352</v>
      </c>
      <c r="M32" s="60">
        <v>0</v>
      </c>
      <c r="N32" s="60">
        <v>28806352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28806352</v>
      </c>
      <c r="X32" s="60">
        <v>7714728</v>
      </c>
      <c r="Y32" s="60">
        <v>21091624</v>
      </c>
      <c r="Z32" s="140">
        <v>273.39</v>
      </c>
      <c r="AA32" s="155">
        <v>15429459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46027000</v>
      </c>
      <c r="F33" s="60">
        <v>46027000</v>
      </c>
      <c r="G33" s="60">
        <v>6000000</v>
      </c>
      <c r="H33" s="60">
        <v>6000000</v>
      </c>
      <c r="I33" s="60">
        <v>0</v>
      </c>
      <c r="J33" s="60">
        <v>12000000</v>
      </c>
      <c r="K33" s="60">
        <v>0</v>
      </c>
      <c r="L33" s="60">
        <v>16625073</v>
      </c>
      <c r="M33" s="60">
        <v>0</v>
      </c>
      <c r="N33" s="60">
        <v>16625073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28625073</v>
      </c>
      <c r="X33" s="60">
        <v>26530500</v>
      </c>
      <c r="Y33" s="60">
        <v>2094573</v>
      </c>
      <c r="Z33" s="140">
        <v>7.89</v>
      </c>
      <c r="AA33" s="155">
        <v>46027000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24770670</v>
      </c>
      <c r="F34" s="60">
        <v>24770670</v>
      </c>
      <c r="G34" s="60">
        <v>1294625</v>
      </c>
      <c r="H34" s="60">
        <v>1294625</v>
      </c>
      <c r="I34" s="60">
        <v>0</v>
      </c>
      <c r="J34" s="60">
        <v>2589250</v>
      </c>
      <c r="K34" s="60">
        <v>0</v>
      </c>
      <c r="L34" s="60">
        <v>10255776</v>
      </c>
      <c r="M34" s="60">
        <v>0</v>
      </c>
      <c r="N34" s="60">
        <v>10255776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12845026</v>
      </c>
      <c r="X34" s="60">
        <v>10874334</v>
      </c>
      <c r="Y34" s="60">
        <v>1970692</v>
      </c>
      <c r="Z34" s="140">
        <v>18.12</v>
      </c>
      <c r="AA34" s="155">
        <v>24770670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250533942</v>
      </c>
      <c r="F36" s="190">
        <f t="shared" si="1"/>
        <v>250533942</v>
      </c>
      <c r="G36" s="190">
        <f t="shared" si="1"/>
        <v>15056010</v>
      </c>
      <c r="H36" s="190">
        <f t="shared" si="1"/>
        <v>15056010</v>
      </c>
      <c r="I36" s="190">
        <f t="shared" si="1"/>
        <v>0</v>
      </c>
      <c r="J36" s="190">
        <f t="shared" si="1"/>
        <v>30112020</v>
      </c>
      <c r="K36" s="190">
        <f t="shared" si="1"/>
        <v>0</v>
      </c>
      <c r="L36" s="190">
        <f t="shared" si="1"/>
        <v>103453270</v>
      </c>
      <c r="M36" s="190">
        <f t="shared" si="1"/>
        <v>0</v>
      </c>
      <c r="N36" s="190">
        <f t="shared" si="1"/>
        <v>103453270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133565290</v>
      </c>
      <c r="X36" s="190">
        <f t="shared" si="1"/>
        <v>130950314</v>
      </c>
      <c r="Y36" s="190">
        <f t="shared" si="1"/>
        <v>2614976</v>
      </c>
      <c r="Z36" s="191">
        <f>+IF(X36&lt;&gt;0,+(Y36/X36)*100,0)</f>
        <v>1.9969222830576794</v>
      </c>
      <c r="AA36" s="188">
        <f>SUM(AA25:AA35)</f>
        <v>250533942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15755317</v>
      </c>
      <c r="F38" s="106">
        <f t="shared" si="2"/>
        <v>15755317</v>
      </c>
      <c r="G38" s="106">
        <f t="shared" si="2"/>
        <v>73462426</v>
      </c>
      <c r="H38" s="106">
        <f t="shared" si="2"/>
        <v>73462426</v>
      </c>
      <c r="I38" s="106">
        <f t="shared" si="2"/>
        <v>0</v>
      </c>
      <c r="J38" s="106">
        <f t="shared" si="2"/>
        <v>146924852</v>
      </c>
      <c r="K38" s="106">
        <f t="shared" si="2"/>
        <v>0</v>
      </c>
      <c r="L38" s="106">
        <f t="shared" si="2"/>
        <v>-8094815</v>
      </c>
      <c r="M38" s="106">
        <f t="shared" si="2"/>
        <v>0</v>
      </c>
      <c r="N38" s="106">
        <f t="shared" si="2"/>
        <v>-8094815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138830037</v>
      </c>
      <c r="X38" s="106">
        <f>IF(F22=F36,0,X22-X36)</f>
        <v>43552298</v>
      </c>
      <c r="Y38" s="106">
        <f t="shared" si="2"/>
        <v>95277739</v>
      </c>
      <c r="Z38" s="201">
        <f>+IF(X38&lt;&gt;0,+(Y38/X38)*100,0)</f>
        <v>218.766272677506</v>
      </c>
      <c r="AA38" s="199">
        <f>+AA22-AA36</f>
        <v>15755317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188833550</v>
      </c>
      <c r="F39" s="60">
        <v>188833550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55664251</v>
      </c>
      <c r="M39" s="60">
        <v>0</v>
      </c>
      <c r="N39" s="60">
        <v>55664251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55664251</v>
      </c>
      <c r="X39" s="60">
        <v>92522012</v>
      </c>
      <c r="Y39" s="60">
        <v>-36857761</v>
      </c>
      <c r="Z39" s="140">
        <v>-39.84</v>
      </c>
      <c r="AA39" s="155">
        <v>188833550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-136074310</v>
      </c>
      <c r="Y40" s="54">
        <v>136074310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-204145350</v>
      </c>
      <c r="F41" s="60">
        <v>-204145350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-204145350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443517</v>
      </c>
      <c r="F42" s="88">
        <f t="shared" si="3"/>
        <v>443517</v>
      </c>
      <c r="G42" s="88">
        <f t="shared" si="3"/>
        <v>73462426</v>
      </c>
      <c r="H42" s="88">
        <f t="shared" si="3"/>
        <v>73462426</v>
      </c>
      <c r="I42" s="88">
        <f t="shared" si="3"/>
        <v>0</v>
      </c>
      <c r="J42" s="88">
        <f t="shared" si="3"/>
        <v>146924852</v>
      </c>
      <c r="K42" s="88">
        <f t="shared" si="3"/>
        <v>0</v>
      </c>
      <c r="L42" s="88">
        <f t="shared" si="3"/>
        <v>47569436</v>
      </c>
      <c r="M42" s="88">
        <f t="shared" si="3"/>
        <v>0</v>
      </c>
      <c r="N42" s="88">
        <f t="shared" si="3"/>
        <v>47569436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194494288</v>
      </c>
      <c r="X42" s="88">
        <f t="shared" si="3"/>
        <v>0</v>
      </c>
      <c r="Y42" s="88">
        <f t="shared" si="3"/>
        <v>194494288</v>
      </c>
      <c r="Z42" s="208">
        <f>+IF(X42&lt;&gt;0,+(Y42/X42)*100,0)</f>
        <v>0</v>
      </c>
      <c r="AA42" s="206">
        <f>SUM(AA38:AA41)</f>
        <v>443517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443517</v>
      </c>
      <c r="F44" s="77">
        <f t="shared" si="4"/>
        <v>443517</v>
      </c>
      <c r="G44" s="77">
        <f t="shared" si="4"/>
        <v>73462426</v>
      </c>
      <c r="H44" s="77">
        <f t="shared" si="4"/>
        <v>73462426</v>
      </c>
      <c r="I44" s="77">
        <f t="shared" si="4"/>
        <v>0</v>
      </c>
      <c r="J44" s="77">
        <f t="shared" si="4"/>
        <v>146924852</v>
      </c>
      <c r="K44" s="77">
        <f t="shared" si="4"/>
        <v>0</v>
      </c>
      <c r="L44" s="77">
        <f t="shared" si="4"/>
        <v>47569436</v>
      </c>
      <c r="M44" s="77">
        <f t="shared" si="4"/>
        <v>0</v>
      </c>
      <c r="N44" s="77">
        <f t="shared" si="4"/>
        <v>47569436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194494288</v>
      </c>
      <c r="X44" s="77">
        <f t="shared" si="4"/>
        <v>0</v>
      </c>
      <c r="Y44" s="77">
        <f t="shared" si="4"/>
        <v>194494288</v>
      </c>
      <c r="Z44" s="212">
        <f>+IF(X44&lt;&gt;0,+(Y44/X44)*100,0)</f>
        <v>0</v>
      </c>
      <c r="AA44" s="210">
        <f>+AA42-AA43</f>
        <v>443517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443517</v>
      </c>
      <c r="F46" s="88">
        <f t="shared" si="5"/>
        <v>443517</v>
      </c>
      <c r="G46" s="88">
        <f t="shared" si="5"/>
        <v>73462426</v>
      </c>
      <c r="H46" s="88">
        <f t="shared" si="5"/>
        <v>73462426</v>
      </c>
      <c r="I46" s="88">
        <f t="shared" si="5"/>
        <v>0</v>
      </c>
      <c r="J46" s="88">
        <f t="shared" si="5"/>
        <v>146924852</v>
      </c>
      <c r="K46" s="88">
        <f t="shared" si="5"/>
        <v>0</v>
      </c>
      <c r="L46" s="88">
        <f t="shared" si="5"/>
        <v>47569436</v>
      </c>
      <c r="M46" s="88">
        <f t="shared" si="5"/>
        <v>0</v>
      </c>
      <c r="N46" s="88">
        <f t="shared" si="5"/>
        <v>47569436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194494288</v>
      </c>
      <c r="X46" s="88">
        <f t="shared" si="5"/>
        <v>0</v>
      </c>
      <c r="Y46" s="88">
        <f t="shared" si="5"/>
        <v>194494288</v>
      </c>
      <c r="Z46" s="208">
        <f>+IF(X46&lt;&gt;0,+(Y46/X46)*100,0)</f>
        <v>0</v>
      </c>
      <c r="AA46" s="206">
        <f>SUM(AA44:AA45)</f>
        <v>443517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443517</v>
      </c>
      <c r="F48" s="219">
        <f t="shared" si="6"/>
        <v>443517</v>
      </c>
      <c r="G48" s="219">
        <f t="shared" si="6"/>
        <v>73462426</v>
      </c>
      <c r="H48" s="220">
        <f t="shared" si="6"/>
        <v>73462426</v>
      </c>
      <c r="I48" s="220">
        <f t="shared" si="6"/>
        <v>0</v>
      </c>
      <c r="J48" s="220">
        <f t="shared" si="6"/>
        <v>146924852</v>
      </c>
      <c r="K48" s="220">
        <f t="shared" si="6"/>
        <v>0</v>
      </c>
      <c r="L48" s="220">
        <f t="shared" si="6"/>
        <v>47569436</v>
      </c>
      <c r="M48" s="219">
        <f t="shared" si="6"/>
        <v>0</v>
      </c>
      <c r="N48" s="219">
        <f t="shared" si="6"/>
        <v>47569436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194494288</v>
      </c>
      <c r="X48" s="220">
        <f t="shared" si="6"/>
        <v>0</v>
      </c>
      <c r="Y48" s="220">
        <f t="shared" si="6"/>
        <v>194494288</v>
      </c>
      <c r="Z48" s="221">
        <f>+IF(X48&lt;&gt;0,+(Y48/X48)*100,0)</f>
        <v>0</v>
      </c>
      <c r="AA48" s="222">
        <f>SUM(AA46:AA47)</f>
        <v>443517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204145350</v>
      </c>
      <c r="F5" s="100">
        <f t="shared" si="0"/>
        <v>204145350</v>
      </c>
      <c r="G5" s="100">
        <f t="shared" si="0"/>
        <v>117038</v>
      </c>
      <c r="H5" s="100">
        <f t="shared" si="0"/>
        <v>117038</v>
      </c>
      <c r="I5" s="100">
        <f t="shared" si="0"/>
        <v>0</v>
      </c>
      <c r="J5" s="100">
        <f t="shared" si="0"/>
        <v>234076</v>
      </c>
      <c r="K5" s="100">
        <f t="shared" si="0"/>
        <v>161055</v>
      </c>
      <c r="L5" s="100">
        <f t="shared" si="0"/>
        <v>0</v>
      </c>
      <c r="M5" s="100">
        <f t="shared" si="0"/>
        <v>81412</v>
      </c>
      <c r="N5" s="100">
        <f t="shared" si="0"/>
        <v>242467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476543</v>
      </c>
      <c r="X5" s="100">
        <f t="shared" si="0"/>
        <v>2527000</v>
      </c>
      <c r="Y5" s="100">
        <f t="shared" si="0"/>
        <v>-2050457</v>
      </c>
      <c r="Z5" s="137">
        <f>+IF(X5&lt;&gt;0,+(Y5/X5)*100,0)</f>
        <v>-81.1419469726949</v>
      </c>
      <c r="AA5" s="153">
        <f>SUM(AA6:AA8)</f>
        <v>204145350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3231</v>
      </c>
      <c r="H6" s="60">
        <v>3231</v>
      </c>
      <c r="I6" s="60"/>
      <c r="J6" s="60">
        <v>6462</v>
      </c>
      <c r="K6" s="60">
        <v>69800</v>
      </c>
      <c r="L6" s="60"/>
      <c r="M6" s="60">
        <v>40706</v>
      </c>
      <c r="N6" s="60">
        <v>110506</v>
      </c>
      <c r="O6" s="60"/>
      <c r="P6" s="60"/>
      <c r="Q6" s="60"/>
      <c r="R6" s="60"/>
      <c r="S6" s="60"/>
      <c r="T6" s="60"/>
      <c r="U6" s="60"/>
      <c r="V6" s="60"/>
      <c r="W6" s="60">
        <v>116968</v>
      </c>
      <c r="X6" s="60">
        <v>1252000</v>
      </c>
      <c r="Y6" s="60">
        <v>-1135032</v>
      </c>
      <c r="Z6" s="140">
        <v>-90.66</v>
      </c>
      <c r="AA6" s="62"/>
    </row>
    <row r="7" spans="1:27" ht="13.5">
      <c r="A7" s="138" t="s">
        <v>76</v>
      </c>
      <c r="B7" s="136"/>
      <c r="C7" s="157"/>
      <c r="D7" s="157"/>
      <c r="E7" s="158">
        <v>204145350</v>
      </c>
      <c r="F7" s="159">
        <v>204145350</v>
      </c>
      <c r="G7" s="159">
        <v>83825</v>
      </c>
      <c r="H7" s="159">
        <v>83825</v>
      </c>
      <c r="I7" s="159"/>
      <c r="J7" s="159">
        <v>167650</v>
      </c>
      <c r="K7" s="159">
        <v>29167</v>
      </c>
      <c r="L7" s="159"/>
      <c r="M7" s="159">
        <v>20353</v>
      </c>
      <c r="N7" s="159">
        <v>49520</v>
      </c>
      <c r="O7" s="159"/>
      <c r="P7" s="159"/>
      <c r="Q7" s="159"/>
      <c r="R7" s="159"/>
      <c r="S7" s="159"/>
      <c r="T7" s="159"/>
      <c r="U7" s="159"/>
      <c r="V7" s="159"/>
      <c r="W7" s="159">
        <v>217170</v>
      </c>
      <c r="X7" s="159">
        <v>125000</v>
      </c>
      <c r="Y7" s="159">
        <v>92170</v>
      </c>
      <c r="Z7" s="141">
        <v>73.74</v>
      </c>
      <c r="AA7" s="225">
        <v>204145350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29982</v>
      </c>
      <c r="H8" s="60">
        <v>29982</v>
      </c>
      <c r="I8" s="60"/>
      <c r="J8" s="60">
        <v>59964</v>
      </c>
      <c r="K8" s="60">
        <v>62088</v>
      </c>
      <c r="L8" s="60"/>
      <c r="M8" s="60">
        <v>20353</v>
      </c>
      <c r="N8" s="60">
        <v>82441</v>
      </c>
      <c r="O8" s="60"/>
      <c r="P8" s="60"/>
      <c r="Q8" s="60"/>
      <c r="R8" s="60"/>
      <c r="S8" s="60"/>
      <c r="T8" s="60"/>
      <c r="U8" s="60"/>
      <c r="V8" s="60"/>
      <c r="W8" s="60">
        <v>142405</v>
      </c>
      <c r="X8" s="60">
        <v>1150000</v>
      </c>
      <c r="Y8" s="60">
        <v>-1007595</v>
      </c>
      <c r="Z8" s="140">
        <v>-87.62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10177</v>
      </c>
      <c r="N9" s="100">
        <f t="shared" si="1"/>
        <v>10177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10177</v>
      </c>
      <c r="X9" s="100">
        <f t="shared" si="1"/>
        <v>4375000</v>
      </c>
      <c r="Y9" s="100">
        <f t="shared" si="1"/>
        <v>-4364823</v>
      </c>
      <c r="Z9" s="137">
        <f>+IF(X9&lt;&gt;0,+(Y9/X9)*100,0)</f>
        <v>-99.76738285714286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>
        <v>10177</v>
      </c>
      <c r="N12" s="60">
        <v>10177</v>
      </c>
      <c r="O12" s="60"/>
      <c r="P12" s="60"/>
      <c r="Q12" s="60"/>
      <c r="R12" s="60"/>
      <c r="S12" s="60"/>
      <c r="T12" s="60"/>
      <c r="U12" s="60"/>
      <c r="V12" s="60"/>
      <c r="W12" s="60">
        <v>10177</v>
      </c>
      <c r="X12" s="60">
        <v>4285000</v>
      </c>
      <c r="Y12" s="60">
        <v>-4274823</v>
      </c>
      <c r="Z12" s="140">
        <v>-99.76</v>
      </c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90000</v>
      </c>
      <c r="Y14" s="159">
        <v>-90000</v>
      </c>
      <c r="Z14" s="141">
        <v>-100</v>
      </c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19444</v>
      </c>
      <c r="L15" s="100">
        <f t="shared" si="2"/>
        <v>0</v>
      </c>
      <c r="M15" s="100">
        <f t="shared" si="2"/>
        <v>0</v>
      </c>
      <c r="N15" s="100">
        <f t="shared" si="2"/>
        <v>19444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19444</v>
      </c>
      <c r="X15" s="100">
        <f t="shared" si="2"/>
        <v>195000</v>
      </c>
      <c r="Y15" s="100">
        <f t="shared" si="2"/>
        <v>-175556</v>
      </c>
      <c r="Z15" s="137">
        <f>+IF(X15&lt;&gt;0,+(Y15/X15)*100,0)</f>
        <v>-90.02871794871795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195000</v>
      </c>
      <c r="Y16" s="60">
        <v>-195000</v>
      </c>
      <c r="Z16" s="140">
        <v>-100</v>
      </c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>
        <v>19444</v>
      </c>
      <c r="L18" s="60"/>
      <c r="M18" s="60"/>
      <c r="N18" s="60">
        <v>19444</v>
      </c>
      <c r="O18" s="60"/>
      <c r="P18" s="60"/>
      <c r="Q18" s="60"/>
      <c r="R18" s="60"/>
      <c r="S18" s="60"/>
      <c r="T18" s="60"/>
      <c r="U18" s="60"/>
      <c r="V18" s="60"/>
      <c r="W18" s="60">
        <v>19444</v>
      </c>
      <c r="X18" s="60"/>
      <c r="Y18" s="60">
        <v>19444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40233702</v>
      </c>
      <c r="H19" s="100">
        <f t="shared" si="3"/>
        <v>40233702</v>
      </c>
      <c r="I19" s="100">
        <f t="shared" si="3"/>
        <v>0</v>
      </c>
      <c r="J19" s="100">
        <f t="shared" si="3"/>
        <v>80467404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80467404</v>
      </c>
      <c r="X19" s="100">
        <f t="shared" si="3"/>
        <v>192513000</v>
      </c>
      <c r="Y19" s="100">
        <f t="shared" si="3"/>
        <v>-112045596</v>
      </c>
      <c r="Z19" s="137">
        <f>+IF(X19&lt;&gt;0,+(Y19/X19)*100,0)</f>
        <v>-58.20157391968335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40233702</v>
      </c>
      <c r="H21" s="60">
        <v>40233702</v>
      </c>
      <c r="I21" s="60"/>
      <c r="J21" s="60">
        <v>80467404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80467404</v>
      </c>
      <c r="X21" s="60">
        <v>192513000</v>
      </c>
      <c r="Y21" s="60">
        <v>-112045596</v>
      </c>
      <c r="Z21" s="140">
        <v>-58.2</v>
      </c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204145350</v>
      </c>
      <c r="F25" s="219">
        <f t="shared" si="4"/>
        <v>204145350</v>
      </c>
      <c r="G25" s="219">
        <f t="shared" si="4"/>
        <v>40350740</v>
      </c>
      <c r="H25" s="219">
        <f t="shared" si="4"/>
        <v>40350740</v>
      </c>
      <c r="I25" s="219">
        <f t="shared" si="4"/>
        <v>0</v>
      </c>
      <c r="J25" s="219">
        <f t="shared" si="4"/>
        <v>80701480</v>
      </c>
      <c r="K25" s="219">
        <f t="shared" si="4"/>
        <v>180499</v>
      </c>
      <c r="L25" s="219">
        <f t="shared" si="4"/>
        <v>0</v>
      </c>
      <c r="M25" s="219">
        <f t="shared" si="4"/>
        <v>91589</v>
      </c>
      <c r="N25" s="219">
        <f t="shared" si="4"/>
        <v>272088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80973568</v>
      </c>
      <c r="X25" s="219">
        <f t="shared" si="4"/>
        <v>199610000</v>
      </c>
      <c r="Y25" s="219">
        <f t="shared" si="4"/>
        <v>-118636432</v>
      </c>
      <c r="Z25" s="231">
        <f>+IF(X25&lt;&gt;0,+(Y25/X25)*100,0)</f>
        <v>-59.43411251941285</v>
      </c>
      <c r="AA25" s="232">
        <f>+AA5+AA9+AA15+AA19+AA24</f>
        <v>204145350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204145350</v>
      </c>
      <c r="F28" s="60">
        <v>204145350</v>
      </c>
      <c r="G28" s="60">
        <v>40350740</v>
      </c>
      <c r="H28" s="60">
        <v>40350740</v>
      </c>
      <c r="I28" s="60"/>
      <c r="J28" s="60">
        <v>80701480</v>
      </c>
      <c r="K28" s="60">
        <v>180499</v>
      </c>
      <c r="L28" s="60"/>
      <c r="M28" s="60">
        <v>91589</v>
      </c>
      <c r="N28" s="60">
        <v>272088</v>
      </c>
      <c r="O28" s="60"/>
      <c r="P28" s="60"/>
      <c r="Q28" s="60"/>
      <c r="R28" s="60"/>
      <c r="S28" s="60"/>
      <c r="T28" s="60"/>
      <c r="U28" s="60"/>
      <c r="V28" s="60"/>
      <c r="W28" s="60">
        <v>80973568</v>
      </c>
      <c r="X28" s="60"/>
      <c r="Y28" s="60">
        <v>80973568</v>
      </c>
      <c r="Z28" s="140"/>
      <c r="AA28" s="155">
        <v>204145350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204145350</v>
      </c>
      <c r="F32" s="77">
        <f t="shared" si="5"/>
        <v>204145350</v>
      </c>
      <c r="G32" s="77">
        <f t="shared" si="5"/>
        <v>40350740</v>
      </c>
      <c r="H32" s="77">
        <f t="shared" si="5"/>
        <v>40350740</v>
      </c>
      <c r="I32" s="77">
        <f t="shared" si="5"/>
        <v>0</v>
      </c>
      <c r="J32" s="77">
        <f t="shared" si="5"/>
        <v>80701480</v>
      </c>
      <c r="K32" s="77">
        <f t="shared" si="5"/>
        <v>180499</v>
      </c>
      <c r="L32" s="77">
        <f t="shared" si="5"/>
        <v>0</v>
      </c>
      <c r="M32" s="77">
        <f t="shared" si="5"/>
        <v>91589</v>
      </c>
      <c r="N32" s="77">
        <f t="shared" si="5"/>
        <v>272088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80973568</v>
      </c>
      <c r="X32" s="77">
        <f t="shared" si="5"/>
        <v>0</v>
      </c>
      <c r="Y32" s="77">
        <f t="shared" si="5"/>
        <v>80973568</v>
      </c>
      <c r="Z32" s="212">
        <f>+IF(X32&lt;&gt;0,+(Y32/X32)*100,0)</f>
        <v>0</v>
      </c>
      <c r="AA32" s="79">
        <f>SUM(AA28:AA31)</f>
        <v>204145350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204145350</v>
      </c>
      <c r="F36" s="220">
        <f t="shared" si="6"/>
        <v>204145350</v>
      </c>
      <c r="G36" s="220">
        <f t="shared" si="6"/>
        <v>40350740</v>
      </c>
      <c r="H36" s="220">
        <f t="shared" si="6"/>
        <v>40350740</v>
      </c>
      <c r="I36" s="220">
        <f t="shared" si="6"/>
        <v>0</v>
      </c>
      <c r="J36" s="220">
        <f t="shared" si="6"/>
        <v>80701480</v>
      </c>
      <c r="K36" s="220">
        <f t="shared" si="6"/>
        <v>180499</v>
      </c>
      <c r="L36" s="220">
        <f t="shared" si="6"/>
        <v>0</v>
      </c>
      <c r="M36" s="220">
        <f t="shared" si="6"/>
        <v>91589</v>
      </c>
      <c r="N36" s="220">
        <f t="shared" si="6"/>
        <v>272088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80973568</v>
      </c>
      <c r="X36" s="220">
        <f t="shared" si="6"/>
        <v>0</v>
      </c>
      <c r="Y36" s="220">
        <f t="shared" si="6"/>
        <v>80973568</v>
      </c>
      <c r="Z36" s="221">
        <f>+IF(X36&lt;&gt;0,+(Y36/X36)*100,0)</f>
        <v>0</v>
      </c>
      <c r="AA36" s="239">
        <f>SUM(AA32:AA35)</f>
        <v>204145350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70785792</v>
      </c>
      <c r="F6" s="60">
        <v>70785792</v>
      </c>
      <c r="G6" s="60">
        <v>59721855</v>
      </c>
      <c r="H6" s="60">
        <v>57909251</v>
      </c>
      <c r="I6" s="60">
        <v>13325710</v>
      </c>
      <c r="J6" s="60">
        <v>13325710</v>
      </c>
      <c r="K6" s="60"/>
      <c r="L6" s="60">
        <v>1764664</v>
      </c>
      <c r="M6" s="60">
        <v>43281523</v>
      </c>
      <c r="N6" s="60">
        <v>43281523</v>
      </c>
      <c r="O6" s="60"/>
      <c r="P6" s="60"/>
      <c r="Q6" s="60"/>
      <c r="R6" s="60"/>
      <c r="S6" s="60"/>
      <c r="T6" s="60"/>
      <c r="U6" s="60"/>
      <c r="V6" s="60"/>
      <c r="W6" s="60">
        <v>43281523</v>
      </c>
      <c r="X6" s="60">
        <v>35392896</v>
      </c>
      <c r="Y6" s="60">
        <v>7888627</v>
      </c>
      <c r="Z6" s="140">
        <v>22.29</v>
      </c>
      <c r="AA6" s="62">
        <v>70785792</v>
      </c>
    </row>
    <row r="7" spans="1:27" ht="13.5">
      <c r="A7" s="249" t="s">
        <v>144</v>
      </c>
      <c r="B7" s="182"/>
      <c r="C7" s="155"/>
      <c r="D7" s="155"/>
      <c r="E7" s="59">
        <v>45234816</v>
      </c>
      <c r="F7" s="60">
        <v>45234816</v>
      </c>
      <c r="G7" s="60">
        <v>118103739</v>
      </c>
      <c r="H7" s="60"/>
      <c r="I7" s="60">
        <v>177846643</v>
      </c>
      <c r="J7" s="60">
        <v>177846643</v>
      </c>
      <c r="K7" s="60"/>
      <c r="L7" s="60">
        <v>66970079</v>
      </c>
      <c r="M7" s="60">
        <v>90495131</v>
      </c>
      <c r="N7" s="60">
        <v>90495131</v>
      </c>
      <c r="O7" s="60"/>
      <c r="P7" s="60"/>
      <c r="Q7" s="60"/>
      <c r="R7" s="60"/>
      <c r="S7" s="60"/>
      <c r="T7" s="60"/>
      <c r="U7" s="60"/>
      <c r="V7" s="60"/>
      <c r="W7" s="60">
        <v>90495131</v>
      </c>
      <c r="X7" s="60">
        <v>22617408</v>
      </c>
      <c r="Y7" s="60">
        <v>67877723</v>
      </c>
      <c r="Z7" s="140">
        <v>300.11</v>
      </c>
      <c r="AA7" s="62">
        <v>45234816</v>
      </c>
    </row>
    <row r="8" spans="1:27" ht="13.5">
      <c r="A8" s="249" t="s">
        <v>145</v>
      </c>
      <c r="B8" s="182"/>
      <c r="C8" s="155"/>
      <c r="D8" s="155"/>
      <c r="E8" s="59">
        <v>69787981</v>
      </c>
      <c r="F8" s="60">
        <v>69787981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34893991</v>
      </c>
      <c r="Y8" s="60">
        <v>-34893991</v>
      </c>
      <c r="Z8" s="140">
        <v>-100</v>
      </c>
      <c r="AA8" s="62">
        <v>69787981</v>
      </c>
    </row>
    <row r="9" spans="1:27" ht="13.5">
      <c r="A9" s="249" t="s">
        <v>146</v>
      </c>
      <c r="B9" s="182"/>
      <c r="C9" s="155"/>
      <c r="D9" s="155"/>
      <c r="E9" s="59">
        <v>437184</v>
      </c>
      <c r="F9" s="60">
        <v>437184</v>
      </c>
      <c r="G9" s="60">
        <v>43578687</v>
      </c>
      <c r="H9" s="60">
        <v>55487727</v>
      </c>
      <c r="I9" s="60">
        <v>62456377</v>
      </c>
      <c r="J9" s="60">
        <v>62456377</v>
      </c>
      <c r="K9" s="60"/>
      <c r="L9" s="60">
        <v>56097319</v>
      </c>
      <c r="M9" s="60">
        <v>244450627</v>
      </c>
      <c r="N9" s="60">
        <v>244450627</v>
      </c>
      <c r="O9" s="60"/>
      <c r="P9" s="60"/>
      <c r="Q9" s="60"/>
      <c r="R9" s="60"/>
      <c r="S9" s="60"/>
      <c r="T9" s="60"/>
      <c r="U9" s="60"/>
      <c r="V9" s="60"/>
      <c r="W9" s="60">
        <v>244450627</v>
      </c>
      <c r="X9" s="60">
        <v>218592</v>
      </c>
      <c r="Y9" s="60">
        <v>244232035</v>
      </c>
      <c r="Z9" s="140">
        <v>111729.63</v>
      </c>
      <c r="AA9" s="62">
        <v>437184</v>
      </c>
    </row>
    <row r="10" spans="1:27" ht="13.5">
      <c r="A10" s="249" t="s">
        <v>147</v>
      </c>
      <c r="B10" s="182"/>
      <c r="C10" s="155"/>
      <c r="D10" s="155"/>
      <c r="E10" s="59">
        <v>52881312</v>
      </c>
      <c r="F10" s="60">
        <v>52881312</v>
      </c>
      <c r="G10" s="159">
        <v>48085641</v>
      </c>
      <c r="H10" s="159"/>
      <c r="I10" s="159">
        <v>87546244</v>
      </c>
      <c r="J10" s="60">
        <v>87546244</v>
      </c>
      <c r="K10" s="159"/>
      <c r="L10" s="159"/>
      <c r="M10" s="60">
        <v>37654233</v>
      </c>
      <c r="N10" s="159">
        <v>37654233</v>
      </c>
      <c r="O10" s="159"/>
      <c r="P10" s="159"/>
      <c r="Q10" s="60"/>
      <c r="R10" s="159"/>
      <c r="S10" s="159"/>
      <c r="T10" s="60"/>
      <c r="U10" s="159"/>
      <c r="V10" s="159"/>
      <c r="W10" s="159">
        <v>37654233</v>
      </c>
      <c r="X10" s="60">
        <v>26440656</v>
      </c>
      <c r="Y10" s="159">
        <v>11213577</v>
      </c>
      <c r="Z10" s="141">
        <v>42.41</v>
      </c>
      <c r="AA10" s="225">
        <v>52881312</v>
      </c>
    </row>
    <row r="11" spans="1:27" ht="13.5">
      <c r="A11" s="249" t="s">
        <v>148</v>
      </c>
      <c r="B11" s="182"/>
      <c r="C11" s="155"/>
      <c r="D11" s="155"/>
      <c r="E11" s="59">
        <v>361000</v>
      </c>
      <c r="F11" s="60">
        <v>361000</v>
      </c>
      <c r="G11" s="60">
        <v>574490000</v>
      </c>
      <c r="H11" s="60">
        <v>361148</v>
      </c>
      <c r="I11" s="60">
        <v>582493214</v>
      </c>
      <c r="J11" s="60">
        <v>582493214</v>
      </c>
      <c r="K11" s="60"/>
      <c r="L11" s="60">
        <v>361148</v>
      </c>
      <c r="M11" s="60">
        <v>426970438</v>
      </c>
      <c r="N11" s="60">
        <v>426970438</v>
      </c>
      <c r="O11" s="60"/>
      <c r="P11" s="60"/>
      <c r="Q11" s="60"/>
      <c r="R11" s="60"/>
      <c r="S11" s="60"/>
      <c r="T11" s="60"/>
      <c r="U11" s="60"/>
      <c r="V11" s="60"/>
      <c r="W11" s="60">
        <v>426970438</v>
      </c>
      <c r="X11" s="60">
        <v>180500</v>
      </c>
      <c r="Y11" s="60">
        <v>426789938</v>
      </c>
      <c r="Z11" s="140">
        <v>236448.72</v>
      </c>
      <c r="AA11" s="62">
        <v>361000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239488085</v>
      </c>
      <c r="F12" s="73">
        <f t="shared" si="0"/>
        <v>239488085</v>
      </c>
      <c r="G12" s="73">
        <f t="shared" si="0"/>
        <v>843979922</v>
      </c>
      <c r="H12" s="73">
        <f t="shared" si="0"/>
        <v>113758126</v>
      </c>
      <c r="I12" s="73">
        <f t="shared" si="0"/>
        <v>923668188</v>
      </c>
      <c r="J12" s="73">
        <f t="shared" si="0"/>
        <v>923668188</v>
      </c>
      <c r="K12" s="73">
        <f t="shared" si="0"/>
        <v>0</v>
      </c>
      <c r="L12" s="73">
        <f t="shared" si="0"/>
        <v>125193210</v>
      </c>
      <c r="M12" s="73">
        <f t="shared" si="0"/>
        <v>842851952</v>
      </c>
      <c r="N12" s="73">
        <f t="shared" si="0"/>
        <v>842851952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842851952</v>
      </c>
      <c r="X12" s="73">
        <f t="shared" si="0"/>
        <v>119744043</v>
      </c>
      <c r="Y12" s="73">
        <f t="shared" si="0"/>
        <v>723107909</v>
      </c>
      <c r="Z12" s="170">
        <f>+IF(X12&lt;&gt;0,+(Y12/X12)*100,0)</f>
        <v>603.8779808027695</v>
      </c>
      <c r="AA12" s="74">
        <f>SUM(AA6:AA11)</f>
        <v>239488085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3708672</v>
      </c>
      <c r="F17" s="60">
        <v>3708672</v>
      </c>
      <c r="G17" s="60">
        <v>3860148</v>
      </c>
      <c r="H17" s="60">
        <v>3326000</v>
      </c>
      <c r="I17" s="60">
        <v>3860148</v>
      </c>
      <c r="J17" s="60">
        <v>3860148</v>
      </c>
      <c r="K17" s="60"/>
      <c r="L17" s="60">
        <v>3813000</v>
      </c>
      <c r="M17" s="60">
        <v>3474148</v>
      </c>
      <c r="N17" s="60">
        <v>3474148</v>
      </c>
      <c r="O17" s="60"/>
      <c r="P17" s="60"/>
      <c r="Q17" s="60"/>
      <c r="R17" s="60"/>
      <c r="S17" s="60"/>
      <c r="T17" s="60"/>
      <c r="U17" s="60"/>
      <c r="V17" s="60"/>
      <c r="W17" s="60">
        <v>3474148</v>
      </c>
      <c r="X17" s="60">
        <v>1854336</v>
      </c>
      <c r="Y17" s="60">
        <v>1619812</v>
      </c>
      <c r="Z17" s="140">
        <v>87.35</v>
      </c>
      <c r="AA17" s="62">
        <v>3708672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2032676401</v>
      </c>
      <c r="F19" s="60">
        <v>2032676401</v>
      </c>
      <c r="G19" s="60">
        <v>1211592414</v>
      </c>
      <c r="H19" s="60">
        <v>1793729210</v>
      </c>
      <c r="I19" s="60">
        <v>1217073119</v>
      </c>
      <c r="J19" s="60">
        <v>1217073119</v>
      </c>
      <c r="K19" s="60"/>
      <c r="L19" s="60">
        <v>1808861074</v>
      </c>
      <c r="M19" s="60">
        <v>1345215014</v>
      </c>
      <c r="N19" s="60">
        <v>1345215014</v>
      </c>
      <c r="O19" s="60"/>
      <c r="P19" s="60"/>
      <c r="Q19" s="60"/>
      <c r="R19" s="60"/>
      <c r="S19" s="60"/>
      <c r="T19" s="60"/>
      <c r="U19" s="60"/>
      <c r="V19" s="60"/>
      <c r="W19" s="60">
        <v>1345215014</v>
      </c>
      <c r="X19" s="60">
        <v>1016338201</v>
      </c>
      <c r="Y19" s="60">
        <v>328876813</v>
      </c>
      <c r="Z19" s="140">
        <v>32.36</v>
      </c>
      <c r="AA19" s="62">
        <v>2032676401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700000</v>
      </c>
      <c r="F22" s="60">
        <v>700000</v>
      </c>
      <c r="G22" s="60">
        <v>700000</v>
      </c>
      <c r="H22" s="60">
        <v>700000</v>
      </c>
      <c r="I22" s="60">
        <v>700000</v>
      </c>
      <c r="J22" s="60">
        <v>700000</v>
      </c>
      <c r="K22" s="60"/>
      <c r="L22" s="60">
        <v>700000</v>
      </c>
      <c r="M22" s="60">
        <v>700000</v>
      </c>
      <c r="N22" s="60">
        <v>700000</v>
      </c>
      <c r="O22" s="60"/>
      <c r="P22" s="60"/>
      <c r="Q22" s="60"/>
      <c r="R22" s="60"/>
      <c r="S22" s="60"/>
      <c r="T22" s="60"/>
      <c r="U22" s="60"/>
      <c r="V22" s="60"/>
      <c r="W22" s="60">
        <v>700000</v>
      </c>
      <c r="X22" s="60">
        <v>350000</v>
      </c>
      <c r="Y22" s="60">
        <v>350000</v>
      </c>
      <c r="Z22" s="140">
        <v>100</v>
      </c>
      <c r="AA22" s="62">
        <v>700000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2037085073</v>
      </c>
      <c r="F24" s="77">
        <f t="shared" si="1"/>
        <v>2037085073</v>
      </c>
      <c r="G24" s="77">
        <f t="shared" si="1"/>
        <v>1216152562</v>
      </c>
      <c r="H24" s="77">
        <f t="shared" si="1"/>
        <v>1797755210</v>
      </c>
      <c r="I24" s="77">
        <f t="shared" si="1"/>
        <v>1221633267</v>
      </c>
      <c r="J24" s="77">
        <f t="shared" si="1"/>
        <v>1221633267</v>
      </c>
      <c r="K24" s="77">
        <f t="shared" si="1"/>
        <v>0</v>
      </c>
      <c r="L24" s="77">
        <f t="shared" si="1"/>
        <v>1813374074</v>
      </c>
      <c r="M24" s="77">
        <f t="shared" si="1"/>
        <v>1349389162</v>
      </c>
      <c r="N24" s="77">
        <f t="shared" si="1"/>
        <v>1349389162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1349389162</v>
      </c>
      <c r="X24" s="77">
        <f t="shared" si="1"/>
        <v>1018542537</v>
      </c>
      <c r="Y24" s="77">
        <f t="shared" si="1"/>
        <v>330846625</v>
      </c>
      <c r="Z24" s="212">
        <f>+IF(X24&lt;&gt;0,+(Y24/X24)*100,0)</f>
        <v>32.48235718995799</v>
      </c>
      <c r="AA24" s="79">
        <f>SUM(AA15:AA23)</f>
        <v>2037085073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2276573158</v>
      </c>
      <c r="F25" s="73">
        <f t="shared" si="2"/>
        <v>2276573158</v>
      </c>
      <c r="G25" s="73">
        <f t="shared" si="2"/>
        <v>2060132484</v>
      </c>
      <c r="H25" s="73">
        <f t="shared" si="2"/>
        <v>1911513336</v>
      </c>
      <c r="I25" s="73">
        <f t="shared" si="2"/>
        <v>2145301455</v>
      </c>
      <c r="J25" s="73">
        <f t="shared" si="2"/>
        <v>2145301455</v>
      </c>
      <c r="K25" s="73">
        <f t="shared" si="2"/>
        <v>0</v>
      </c>
      <c r="L25" s="73">
        <f t="shared" si="2"/>
        <v>1938567284</v>
      </c>
      <c r="M25" s="73">
        <f t="shared" si="2"/>
        <v>2192241114</v>
      </c>
      <c r="N25" s="73">
        <f t="shared" si="2"/>
        <v>2192241114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2192241114</v>
      </c>
      <c r="X25" s="73">
        <f t="shared" si="2"/>
        <v>1138286580</v>
      </c>
      <c r="Y25" s="73">
        <f t="shared" si="2"/>
        <v>1053954534</v>
      </c>
      <c r="Z25" s="170">
        <f>+IF(X25&lt;&gt;0,+(Y25/X25)*100,0)</f>
        <v>92.59131685449546</v>
      </c>
      <c r="AA25" s="74">
        <f>+AA12+AA24</f>
        <v>2276573158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18096568</v>
      </c>
      <c r="H29" s="60"/>
      <c r="I29" s="60">
        <v>59607207</v>
      </c>
      <c r="J29" s="60">
        <v>59607207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>
        <v>875</v>
      </c>
      <c r="H30" s="60"/>
      <c r="I30" s="60">
        <v>2018199</v>
      </c>
      <c r="J30" s="60">
        <v>2018199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450912</v>
      </c>
      <c r="F31" s="60">
        <v>450912</v>
      </c>
      <c r="G31" s="60"/>
      <c r="H31" s="60">
        <v>404353</v>
      </c>
      <c r="I31" s="60"/>
      <c r="J31" s="60"/>
      <c r="K31" s="60"/>
      <c r="L31" s="60">
        <v>404353</v>
      </c>
      <c r="M31" s="60">
        <v>273</v>
      </c>
      <c r="N31" s="60">
        <v>273</v>
      </c>
      <c r="O31" s="60"/>
      <c r="P31" s="60"/>
      <c r="Q31" s="60"/>
      <c r="R31" s="60"/>
      <c r="S31" s="60"/>
      <c r="T31" s="60"/>
      <c r="U31" s="60"/>
      <c r="V31" s="60"/>
      <c r="W31" s="60">
        <v>273</v>
      </c>
      <c r="X31" s="60">
        <v>225456</v>
      </c>
      <c r="Y31" s="60">
        <v>-225183</v>
      </c>
      <c r="Z31" s="140">
        <v>-99.88</v>
      </c>
      <c r="AA31" s="62">
        <v>450912</v>
      </c>
    </row>
    <row r="32" spans="1:27" ht="13.5">
      <c r="A32" s="249" t="s">
        <v>164</v>
      </c>
      <c r="B32" s="182"/>
      <c r="C32" s="155"/>
      <c r="D32" s="155"/>
      <c r="E32" s="59">
        <v>284997494</v>
      </c>
      <c r="F32" s="60">
        <v>284997494</v>
      </c>
      <c r="G32" s="60">
        <v>207090960</v>
      </c>
      <c r="H32" s="60">
        <v>168898845</v>
      </c>
      <c r="I32" s="60">
        <v>215525671</v>
      </c>
      <c r="J32" s="60">
        <v>215525671</v>
      </c>
      <c r="K32" s="60"/>
      <c r="L32" s="60">
        <v>164015021</v>
      </c>
      <c r="M32" s="60">
        <v>288619411</v>
      </c>
      <c r="N32" s="60">
        <v>288619411</v>
      </c>
      <c r="O32" s="60"/>
      <c r="P32" s="60"/>
      <c r="Q32" s="60"/>
      <c r="R32" s="60"/>
      <c r="S32" s="60"/>
      <c r="T32" s="60"/>
      <c r="U32" s="60"/>
      <c r="V32" s="60"/>
      <c r="W32" s="60">
        <v>288619411</v>
      </c>
      <c r="X32" s="60">
        <v>142498747</v>
      </c>
      <c r="Y32" s="60">
        <v>146120664</v>
      </c>
      <c r="Z32" s="140">
        <v>102.54</v>
      </c>
      <c r="AA32" s="62">
        <v>284997494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23034352</v>
      </c>
      <c r="H33" s="60">
        <v>2297036</v>
      </c>
      <c r="I33" s="60">
        <v>23034352</v>
      </c>
      <c r="J33" s="60">
        <v>23034352</v>
      </c>
      <c r="K33" s="60"/>
      <c r="L33" s="60">
        <v>1459957</v>
      </c>
      <c r="M33" s="60">
        <v>180423988</v>
      </c>
      <c r="N33" s="60">
        <v>180423988</v>
      </c>
      <c r="O33" s="60"/>
      <c r="P33" s="60"/>
      <c r="Q33" s="60"/>
      <c r="R33" s="60"/>
      <c r="S33" s="60"/>
      <c r="T33" s="60"/>
      <c r="U33" s="60"/>
      <c r="V33" s="60"/>
      <c r="W33" s="60">
        <v>180423988</v>
      </c>
      <c r="X33" s="60"/>
      <c r="Y33" s="60">
        <v>180423988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285448406</v>
      </c>
      <c r="F34" s="73">
        <f t="shared" si="3"/>
        <v>285448406</v>
      </c>
      <c r="G34" s="73">
        <f t="shared" si="3"/>
        <v>248222755</v>
      </c>
      <c r="H34" s="73">
        <f t="shared" si="3"/>
        <v>171600234</v>
      </c>
      <c r="I34" s="73">
        <f t="shared" si="3"/>
        <v>300185429</v>
      </c>
      <c r="J34" s="73">
        <f t="shared" si="3"/>
        <v>300185429</v>
      </c>
      <c r="K34" s="73">
        <f t="shared" si="3"/>
        <v>0</v>
      </c>
      <c r="L34" s="73">
        <f t="shared" si="3"/>
        <v>165879331</v>
      </c>
      <c r="M34" s="73">
        <f t="shared" si="3"/>
        <v>469043672</v>
      </c>
      <c r="N34" s="73">
        <f t="shared" si="3"/>
        <v>469043672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469043672</v>
      </c>
      <c r="X34" s="73">
        <f t="shared" si="3"/>
        <v>142724203</v>
      </c>
      <c r="Y34" s="73">
        <f t="shared" si="3"/>
        <v>326319469</v>
      </c>
      <c r="Z34" s="170">
        <f>+IF(X34&lt;&gt;0,+(Y34/X34)*100,0)</f>
        <v>228.63639252552002</v>
      </c>
      <c r="AA34" s="74">
        <f>SUM(AA29:AA33)</f>
        <v>285448406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>
        <v>20286816</v>
      </c>
      <c r="F38" s="60">
        <v>20286816</v>
      </c>
      <c r="G38" s="60">
        <v>22335330</v>
      </c>
      <c r="H38" s="60">
        <v>18660736</v>
      </c>
      <c r="I38" s="60">
        <v>22335330</v>
      </c>
      <c r="J38" s="60">
        <v>22335330</v>
      </c>
      <c r="K38" s="60"/>
      <c r="L38" s="60">
        <v>27871599</v>
      </c>
      <c r="M38" s="60">
        <v>25479273</v>
      </c>
      <c r="N38" s="60">
        <v>25479273</v>
      </c>
      <c r="O38" s="60"/>
      <c r="P38" s="60"/>
      <c r="Q38" s="60"/>
      <c r="R38" s="60"/>
      <c r="S38" s="60"/>
      <c r="T38" s="60"/>
      <c r="U38" s="60"/>
      <c r="V38" s="60"/>
      <c r="W38" s="60">
        <v>25479273</v>
      </c>
      <c r="X38" s="60">
        <v>10143408</v>
      </c>
      <c r="Y38" s="60">
        <v>15335865</v>
      </c>
      <c r="Z38" s="140">
        <v>151.19</v>
      </c>
      <c r="AA38" s="62">
        <v>20286816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20286816</v>
      </c>
      <c r="F39" s="77">
        <f t="shared" si="4"/>
        <v>20286816</v>
      </c>
      <c r="G39" s="77">
        <f t="shared" si="4"/>
        <v>22335330</v>
      </c>
      <c r="H39" s="77">
        <f t="shared" si="4"/>
        <v>18660736</v>
      </c>
      <c r="I39" s="77">
        <f t="shared" si="4"/>
        <v>22335330</v>
      </c>
      <c r="J39" s="77">
        <f t="shared" si="4"/>
        <v>22335330</v>
      </c>
      <c r="K39" s="77">
        <f t="shared" si="4"/>
        <v>0</v>
      </c>
      <c r="L39" s="77">
        <f t="shared" si="4"/>
        <v>27871599</v>
      </c>
      <c r="M39" s="77">
        <f t="shared" si="4"/>
        <v>25479273</v>
      </c>
      <c r="N39" s="77">
        <f t="shared" si="4"/>
        <v>25479273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25479273</v>
      </c>
      <c r="X39" s="77">
        <f t="shared" si="4"/>
        <v>10143408</v>
      </c>
      <c r="Y39" s="77">
        <f t="shared" si="4"/>
        <v>15335865</v>
      </c>
      <c r="Z39" s="212">
        <f>+IF(X39&lt;&gt;0,+(Y39/X39)*100,0)</f>
        <v>151.1904578816114</v>
      </c>
      <c r="AA39" s="79">
        <f>SUM(AA37:AA38)</f>
        <v>20286816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305735222</v>
      </c>
      <c r="F40" s="73">
        <f t="shared" si="5"/>
        <v>305735222</v>
      </c>
      <c r="G40" s="73">
        <f t="shared" si="5"/>
        <v>270558085</v>
      </c>
      <c r="H40" s="73">
        <f t="shared" si="5"/>
        <v>190260970</v>
      </c>
      <c r="I40" s="73">
        <f t="shared" si="5"/>
        <v>322520759</v>
      </c>
      <c r="J40" s="73">
        <f t="shared" si="5"/>
        <v>322520759</v>
      </c>
      <c r="K40" s="73">
        <f t="shared" si="5"/>
        <v>0</v>
      </c>
      <c r="L40" s="73">
        <f t="shared" si="5"/>
        <v>193750930</v>
      </c>
      <c r="M40" s="73">
        <f t="shared" si="5"/>
        <v>494522945</v>
      </c>
      <c r="N40" s="73">
        <f t="shared" si="5"/>
        <v>494522945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494522945</v>
      </c>
      <c r="X40" s="73">
        <f t="shared" si="5"/>
        <v>152867611</v>
      </c>
      <c r="Y40" s="73">
        <f t="shared" si="5"/>
        <v>341655334</v>
      </c>
      <c r="Z40" s="170">
        <f>+IF(X40&lt;&gt;0,+(Y40/X40)*100,0)</f>
        <v>223.49752950610315</v>
      </c>
      <c r="AA40" s="74">
        <f>+AA34+AA39</f>
        <v>305735222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1970837936</v>
      </c>
      <c r="F42" s="259">
        <f t="shared" si="6"/>
        <v>1970837936</v>
      </c>
      <c r="G42" s="259">
        <f t="shared" si="6"/>
        <v>1789574399</v>
      </c>
      <c r="H42" s="259">
        <f t="shared" si="6"/>
        <v>1721252366</v>
      </c>
      <c r="I42" s="259">
        <f t="shared" si="6"/>
        <v>1822780696</v>
      </c>
      <c r="J42" s="259">
        <f t="shared" si="6"/>
        <v>1822780696</v>
      </c>
      <c r="K42" s="259">
        <f t="shared" si="6"/>
        <v>0</v>
      </c>
      <c r="L42" s="259">
        <f t="shared" si="6"/>
        <v>1744816354</v>
      </c>
      <c r="M42" s="259">
        <f t="shared" si="6"/>
        <v>1697718169</v>
      </c>
      <c r="N42" s="259">
        <f t="shared" si="6"/>
        <v>1697718169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1697718169</v>
      </c>
      <c r="X42" s="259">
        <f t="shared" si="6"/>
        <v>985418969</v>
      </c>
      <c r="Y42" s="259">
        <f t="shared" si="6"/>
        <v>712299200</v>
      </c>
      <c r="Z42" s="260">
        <f>+IF(X42&lt;&gt;0,+(Y42/X42)*100,0)</f>
        <v>72.28389369476406</v>
      </c>
      <c r="AA42" s="261">
        <f>+AA25-AA40</f>
        <v>1970837936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1962534608</v>
      </c>
      <c r="F45" s="60">
        <v>1962534608</v>
      </c>
      <c r="G45" s="60">
        <v>1788169399</v>
      </c>
      <c r="H45" s="60">
        <v>1713806734</v>
      </c>
      <c r="I45" s="60">
        <v>1821375696</v>
      </c>
      <c r="J45" s="60">
        <v>1821375696</v>
      </c>
      <c r="K45" s="60"/>
      <c r="L45" s="60">
        <v>1737090722</v>
      </c>
      <c r="M45" s="60">
        <v>1689992537</v>
      </c>
      <c r="N45" s="60">
        <v>1689992537</v>
      </c>
      <c r="O45" s="60"/>
      <c r="P45" s="60"/>
      <c r="Q45" s="60"/>
      <c r="R45" s="60"/>
      <c r="S45" s="60"/>
      <c r="T45" s="60"/>
      <c r="U45" s="60"/>
      <c r="V45" s="60"/>
      <c r="W45" s="60">
        <v>1689992537</v>
      </c>
      <c r="X45" s="60">
        <v>981267304</v>
      </c>
      <c r="Y45" s="60">
        <v>708725233</v>
      </c>
      <c r="Z45" s="139">
        <v>72.23</v>
      </c>
      <c r="AA45" s="62">
        <v>1962534608</v>
      </c>
    </row>
    <row r="46" spans="1:27" ht="13.5">
      <c r="A46" s="249" t="s">
        <v>171</v>
      </c>
      <c r="B46" s="182"/>
      <c r="C46" s="155"/>
      <c r="D46" s="155"/>
      <c r="E46" s="59">
        <v>8303328</v>
      </c>
      <c r="F46" s="60">
        <v>8303328</v>
      </c>
      <c r="G46" s="60">
        <v>1405000</v>
      </c>
      <c r="H46" s="60">
        <v>7445632</v>
      </c>
      <c r="I46" s="60">
        <v>1405000</v>
      </c>
      <c r="J46" s="60">
        <v>1405000</v>
      </c>
      <c r="K46" s="60"/>
      <c r="L46" s="60">
        <v>7725632</v>
      </c>
      <c r="M46" s="60">
        <v>7725632</v>
      </c>
      <c r="N46" s="60">
        <v>7725632</v>
      </c>
      <c r="O46" s="60"/>
      <c r="P46" s="60"/>
      <c r="Q46" s="60"/>
      <c r="R46" s="60"/>
      <c r="S46" s="60"/>
      <c r="T46" s="60"/>
      <c r="U46" s="60"/>
      <c r="V46" s="60"/>
      <c r="W46" s="60">
        <v>7725632</v>
      </c>
      <c r="X46" s="60">
        <v>4151664</v>
      </c>
      <c r="Y46" s="60">
        <v>3573968</v>
      </c>
      <c r="Z46" s="139">
        <v>86.09</v>
      </c>
      <c r="AA46" s="62">
        <v>8303328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1970837936</v>
      </c>
      <c r="F48" s="219">
        <f t="shared" si="7"/>
        <v>1970837936</v>
      </c>
      <c r="G48" s="219">
        <f t="shared" si="7"/>
        <v>1789574399</v>
      </c>
      <c r="H48" s="219">
        <f t="shared" si="7"/>
        <v>1721252366</v>
      </c>
      <c r="I48" s="219">
        <f t="shared" si="7"/>
        <v>1822780696</v>
      </c>
      <c r="J48" s="219">
        <f t="shared" si="7"/>
        <v>1822780696</v>
      </c>
      <c r="K48" s="219">
        <f t="shared" si="7"/>
        <v>0</v>
      </c>
      <c r="L48" s="219">
        <f t="shared" si="7"/>
        <v>1744816354</v>
      </c>
      <c r="M48" s="219">
        <f t="shared" si="7"/>
        <v>1697718169</v>
      </c>
      <c r="N48" s="219">
        <f t="shared" si="7"/>
        <v>1697718169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1697718169</v>
      </c>
      <c r="X48" s="219">
        <f t="shared" si="7"/>
        <v>985418968</v>
      </c>
      <c r="Y48" s="219">
        <f t="shared" si="7"/>
        <v>712299201</v>
      </c>
      <c r="Z48" s="265">
        <f>+IF(X48&lt;&gt;0,+(Y48/X48)*100,0)</f>
        <v>72.28389386959721</v>
      </c>
      <c r="AA48" s="232">
        <f>SUM(AA45:AA47)</f>
        <v>1970837936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77030000</v>
      </c>
      <c r="D6" s="155"/>
      <c r="E6" s="59">
        <v>27926850</v>
      </c>
      <c r="F6" s="60">
        <v>27926850</v>
      </c>
      <c r="G6" s="60">
        <v>1500</v>
      </c>
      <c r="H6" s="60">
        <v>37974</v>
      </c>
      <c r="I6" s="60">
        <v>23312</v>
      </c>
      <c r="J6" s="60">
        <v>62786</v>
      </c>
      <c r="K6" s="60">
        <v>46999</v>
      </c>
      <c r="L6" s="60">
        <v>31320573</v>
      </c>
      <c r="M6" s="60">
        <v>4172292</v>
      </c>
      <c r="N6" s="60">
        <v>35539864</v>
      </c>
      <c r="O6" s="60"/>
      <c r="P6" s="60"/>
      <c r="Q6" s="60"/>
      <c r="R6" s="60"/>
      <c r="S6" s="60"/>
      <c r="T6" s="60"/>
      <c r="U6" s="60"/>
      <c r="V6" s="60"/>
      <c r="W6" s="60">
        <v>35602650</v>
      </c>
      <c r="X6" s="60">
        <v>24927000</v>
      </c>
      <c r="Y6" s="60">
        <v>10675650</v>
      </c>
      <c r="Z6" s="140">
        <v>42.83</v>
      </c>
      <c r="AA6" s="62">
        <v>27926850</v>
      </c>
    </row>
    <row r="7" spans="1:27" ht="13.5">
      <c r="A7" s="249" t="s">
        <v>178</v>
      </c>
      <c r="B7" s="182"/>
      <c r="C7" s="155">
        <v>194314000</v>
      </c>
      <c r="D7" s="155"/>
      <c r="E7" s="59">
        <v>234849999</v>
      </c>
      <c r="F7" s="60">
        <v>234849999</v>
      </c>
      <c r="G7" s="60">
        <v>26752781</v>
      </c>
      <c r="H7" s="60">
        <v>51802642</v>
      </c>
      <c r="I7" s="60">
        <v>44612040</v>
      </c>
      <c r="J7" s="60">
        <v>123167463</v>
      </c>
      <c r="K7" s="60">
        <v>29039019</v>
      </c>
      <c r="L7" s="60">
        <v>45195215</v>
      </c>
      <c r="M7" s="60">
        <v>61279371</v>
      </c>
      <c r="N7" s="60">
        <v>135513605</v>
      </c>
      <c r="O7" s="60"/>
      <c r="P7" s="60"/>
      <c r="Q7" s="60"/>
      <c r="R7" s="60"/>
      <c r="S7" s="60"/>
      <c r="T7" s="60"/>
      <c r="U7" s="60"/>
      <c r="V7" s="60"/>
      <c r="W7" s="60">
        <v>258681068</v>
      </c>
      <c r="X7" s="60">
        <v>156566666</v>
      </c>
      <c r="Y7" s="60">
        <v>102114402</v>
      </c>
      <c r="Z7" s="140">
        <v>65.22</v>
      </c>
      <c r="AA7" s="62">
        <v>234849999</v>
      </c>
    </row>
    <row r="8" spans="1:27" ht="13.5">
      <c r="A8" s="249" t="s">
        <v>179</v>
      </c>
      <c r="B8" s="182"/>
      <c r="C8" s="155">
        <v>144461000</v>
      </c>
      <c r="D8" s="155"/>
      <c r="E8" s="59">
        <v>188834000</v>
      </c>
      <c r="F8" s="60">
        <v>188834000</v>
      </c>
      <c r="G8" s="60">
        <v>90830003</v>
      </c>
      <c r="H8" s="60"/>
      <c r="I8" s="60"/>
      <c r="J8" s="60">
        <v>90830003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90830003</v>
      </c>
      <c r="X8" s="60">
        <v>91330000</v>
      </c>
      <c r="Y8" s="60">
        <v>-499997</v>
      </c>
      <c r="Z8" s="140">
        <v>-0.55</v>
      </c>
      <c r="AA8" s="62">
        <v>188834000</v>
      </c>
    </row>
    <row r="9" spans="1:27" ht="13.5">
      <c r="A9" s="249" t="s">
        <v>180</v>
      </c>
      <c r="B9" s="182"/>
      <c r="C9" s="155">
        <v>3320000</v>
      </c>
      <c r="D9" s="155"/>
      <c r="E9" s="59">
        <v>3512556</v>
      </c>
      <c r="F9" s="60">
        <v>3512556</v>
      </c>
      <c r="G9" s="60">
        <v>57276</v>
      </c>
      <c r="H9" s="60">
        <v>188472</v>
      </c>
      <c r="I9" s="60">
        <v>177575</v>
      </c>
      <c r="J9" s="60">
        <v>423323</v>
      </c>
      <c r="K9" s="60">
        <v>211893</v>
      </c>
      <c r="L9" s="60">
        <v>17000</v>
      </c>
      <c r="M9" s="60">
        <v>73805</v>
      </c>
      <c r="N9" s="60">
        <v>302698</v>
      </c>
      <c r="O9" s="60"/>
      <c r="P9" s="60"/>
      <c r="Q9" s="60"/>
      <c r="R9" s="60"/>
      <c r="S9" s="60"/>
      <c r="T9" s="60"/>
      <c r="U9" s="60"/>
      <c r="V9" s="60"/>
      <c r="W9" s="60">
        <v>726021</v>
      </c>
      <c r="X9" s="60">
        <v>1756278</v>
      </c>
      <c r="Y9" s="60">
        <v>-1030257</v>
      </c>
      <c r="Z9" s="140">
        <v>-58.66</v>
      </c>
      <c r="AA9" s="62">
        <v>3512556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-192846540</v>
      </c>
      <c r="D12" s="155"/>
      <c r="E12" s="59">
        <v>-204876931</v>
      </c>
      <c r="F12" s="60">
        <v>-204876931</v>
      </c>
      <c r="G12" s="60">
        <v>-42114601</v>
      </c>
      <c r="H12" s="60">
        <v>-35296831</v>
      </c>
      <c r="I12" s="60">
        <v>-17668846</v>
      </c>
      <c r="J12" s="60">
        <v>-95080278</v>
      </c>
      <c r="K12" s="60">
        <v>-14464570</v>
      </c>
      <c r="L12" s="60">
        <v>-67593969</v>
      </c>
      <c r="M12" s="60">
        <v>-28165075</v>
      </c>
      <c r="N12" s="60">
        <v>-110223614</v>
      </c>
      <c r="O12" s="60"/>
      <c r="P12" s="60"/>
      <c r="Q12" s="60"/>
      <c r="R12" s="60"/>
      <c r="S12" s="60"/>
      <c r="T12" s="60"/>
      <c r="U12" s="60"/>
      <c r="V12" s="60"/>
      <c r="W12" s="60">
        <v>-205303892</v>
      </c>
      <c r="X12" s="60">
        <v>-105959065</v>
      </c>
      <c r="Y12" s="60">
        <v>-99344827</v>
      </c>
      <c r="Z12" s="140">
        <v>93.76</v>
      </c>
      <c r="AA12" s="62">
        <v>-204876931</v>
      </c>
    </row>
    <row r="13" spans="1:27" ht="13.5">
      <c r="A13" s="249" t="s">
        <v>40</v>
      </c>
      <c r="B13" s="182"/>
      <c r="C13" s="155"/>
      <c r="D13" s="155"/>
      <c r="E13" s="59">
        <v>-73920</v>
      </c>
      <c r="F13" s="60">
        <v>-73920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-36960</v>
      </c>
      <c r="Y13" s="60">
        <v>36960</v>
      </c>
      <c r="Z13" s="140">
        <v>-100</v>
      </c>
      <c r="AA13" s="62">
        <v>-73920</v>
      </c>
    </row>
    <row r="14" spans="1:27" ht="13.5">
      <c r="A14" s="249" t="s">
        <v>42</v>
      </c>
      <c r="B14" s="182"/>
      <c r="C14" s="155">
        <v>-80229000</v>
      </c>
      <c r="D14" s="155"/>
      <c r="E14" s="59">
        <v>-46026996</v>
      </c>
      <c r="F14" s="60">
        <v>-46026996</v>
      </c>
      <c r="G14" s="60">
        <v>-6750000</v>
      </c>
      <c r="H14" s="60">
        <v>-8304800</v>
      </c>
      <c r="I14" s="60">
        <v>-1026357</v>
      </c>
      <c r="J14" s="60">
        <v>-16081157</v>
      </c>
      <c r="K14" s="60">
        <v>-4000000</v>
      </c>
      <c r="L14" s="60">
        <v>-8000000</v>
      </c>
      <c r="M14" s="60"/>
      <c r="N14" s="60">
        <v>-12000000</v>
      </c>
      <c r="O14" s="60"/>
      <c r="P14" s="60"/>
      <c r="Q14" s="60"/>
      <c r="R14" s="60"/>
      <c r="S14" s="60"/>
      <c r="T14" s="60"/>
      <c r="U14" s="60"/>
      <c r="V14" s="60"/>
      <c r="W14" s="60">
        <v>-28081157</v>
      </c>
      <c r="X14" s="60">
        <v>-23013498</v>
      </c>
      <c r="Y14" s="60">
        <v>-5067659</v>
      </c>
      <c r="Z14" s="140">
        <v>22.02</v>
      </c>
      <c r="AA14" s="62">
        <v>-46026996</v>
      </c>
    </row>
    <row r="15" spans="1:27" ht="13.5">
      <c r="A15" s="250" t="s">
        <v>184</v>
      </c>
      <c r="B15" s="251"/>
      <c r="C15" s="168">
        <f aca="true" t="shared" si="0" ref="C15:Y15">SUM(C6:C14)</f>
        <v>146049460</v>
      </c>
      <c r="D15" s="168">
        <f>SUM(D6:D14)</f>
        <v>0</v>
      </c>
      <c r="E15" s="72">
        <f t="shared" si="0"/>
        <v>204145558</v>
      </c>
      <c r="F15" s="73">
        <f t="shared" si="0"/>
        <v>204145558</v>
      </c>
      <c r="G15" s="73">
        <f t="shared" si="0"/>
        <v>68776959</v>
      </c>
      <c r="H15" s="73">
        <f t="shared" si="0"/>
        <v>8427457</v>
      </c>
      <c r="I15" s="73">
        <f t="shared" si="0"/>
        <v>26117724</v>
      </c>
      <c r="J15" s="73">
        <f t="shared" si="0"/>
        <v>103322140</v>
      </c>
      <c r="K15" s="73">
        <f t="shared" si="0"/>
        <v>10833341</v>
      </c>
      <c r="L15" s="73">
        <f t="shared" si="0"/>
        <v>938819</v>
      </c>
      <c r="M15" s="73">
        <f t="shared" si="0"/>
        <v>37360393</v>
      </c>
      <c r="N15" s="73">
        <f t="shared" si="0"/>
        <v>49132553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152454693</v>
      </c>
      <c r="X15" s="73">
        <f t="shared" si="0"/>
        <v>145570421</v>
      </c>
      <c r="Y15" s="73">
        <f t="shared" si="0"/>
        <v>6884272</v>
      </c>
      <c r="Z15" s="170">
        <f>+IF(X15&lt;&gt;0,+(Y15/X15)*100,0)</f>
        <v>4.729169533692563</v>
      </c>
      <c r="AA15" s="74">
        <f>SUM(AA6:AA14)</f>
        <v>204145558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-173206000</v>
      </c>
      <c r="D24" s="155"/>
      <c r="E24" s="59">
        <v>-204145350</v>
      </c>
      <c r="F24" s="60">
        <v>-204145350</v>
      </c>
      <c r="G24" s="60">
        <v>-40233702</v>
      </c>
      <c r="H24" s="60">
        <v>-48718961</v>
      </c>
      <c r="I24" s="60">
        <v>-24715107</v>
      </c>
      <c r="J24" s="60">
        <v>-113667770</v>
      </c>
      <c r="K24" s="60">
        <v>-13706327</v>
      </c>
      <c r="L24" s="60">
        <v>-13540459</v>
      </c>
      <c r="M24" s="60">
        <v>-33448128</v>
      </c>
      <c r="N24" s="60">
        <v>-60694914</v>
      </c>
      <c r="O24" s="60"/>
      <c r="P24" s="60"/>
      <c r="Q24" s="60"/>
      <c r="R24" s="60"/>
      <c r="S24" s="60"/>
      <c r="T24" s="60"/>
      <c r="U24" s="60"/>
      <c r="V24" s="60"/>
      <c r="W24" s="60">
        <v>-174362684</v>
      </c>
      <c r="X24" s="60">
        <v>-200019000</v>
      </c>
      <c r="Y24" s="60">
        <v>25656316</v>
      </c>
      <c r="Z24" s="140">
        <v>-12.83</v>
      </c>
      <c r="AA24" s="62">
        <v>-204145350</v>
      </c>
    </row>
    <row r="25" spans="1:27" ht="13.5">
      <c r="A25" s="250" t="s">
        <v>191</v>
      </c>
      <c r="B25" s="251"/>
      <c r="C25" s="168">
        <f aca="true" t="shared" si="1" ref="C25:Y25">SUM(C19:C24)</f>
        <v>-173206000</v>
      </c>
      <c r="D25" s="168">
        <f>SUM(D19:D24)</f>
        <v>0</v>
      </c>
      <c r="E25" s="72">
        <f t="shared" si="1"/>
        <v>-204145350</v>
      </c>
      <c r="F25" s="73">
        <f t="shared" si="1"/>
        <v>-204145350</v>
      </c>
      <c r="G25" s="73">
        <f t="shared" si="1"/>
        <v>-40233702</v>
      </c>
      <c r="H25" s="73">
        <f t="shared" si="1"/>
        <v>-48718961</v>
      </c>
      <c r="I25" s="73">
        <f t="shared" si="1"/>
        <v>-24715107</v>
      </c>
      <c r="J25" s="73">
        <f t="shared" si="1"/>
        <v>-113667770</v>
      </c>
      <c r="K25" s="73">
        <f t="shared" si="1"/>
        <v>-13706327</v>
      </c>
      <c r="L25" s="73">
        <f t="shared" si="1"/>
        <v>-13540459</v>
      </c>
      <c r="M25" s="73">
        <f t="shared" si="1"/>
        <v>-33448128</v>
      </c>
      <c r="N25" s="73">
        <f t="shared" si="1"/>
        <v>-60694914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-174362684</v>
      </c>
      <c r="X25" s="73">
        <f t="shared" si="1"/>
        <v>-200019000</v>
      </c>
      <c r="Y25" s="73">
        <f t="shared" si="1"/>
        <v>25656316</v>
      </c>
      <c r="Z25" s="170">
        <f>+IF(X25&lt;&gt;0,+(Y25/X25)*100,0)</f>
        <v>-12.82693944075313</v>
      </c>
      <c r="AA25" s="74">
        <f>SUM(AA19:AA24)</f>
        <v>-204145350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19071346</v>
      </c>
      <c r="F30" s="60">
        <v>19071346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>
        <v>19071346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19071346</v>
      </c>
      <c r="F34" s="73">
        <f t="shared" si="2"/>
        <v>19071346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19071346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-27156540</v>
      </c>
      <c r="D36" s="153">
        <f>+D15+D25+D34</f>
        <v>0</v>
      </c>
      <c r="E36" s="99">
        <f t="shared" si="3"/>
        <v>19071554</v>
      </c>
      <c r="F36" s="100">
        <f t="shared" si="3"/>
        <v>19071554</v>
      </c>
      <c r="G36" s="100">
        <f t="shared" si="3"/>
        <v>28543257</v>
      </c>
      <c r="H36" s="100">
        <f t="shared" si="3"/>
        <v>-40291504</v>
      </c>
      <c r="I36" s="100">
        <f t="shared" si="3"/>
        <v>1402617</v>
      </c>
      <c r="J36" s="100">
        <f t="shared" si="3"/>
        <v>-10345630</v>
      </c>
      <c r="K36" s="100">
        <f t="shared" si="3"/>
        <v>-2872986</v>
      </c>
      <c r="L36" s="100">
        <f t="shared" si="3"/>
        <v>-12601640</v>
      </c>
      <c r="M36" s="100">
        <f t="shared" si="3"/>
        <v>3912265</v>
      </c>
      <c r="N36" s="100">
        <f t="shared" si="3"/>
        <v>-11562361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-21907991</v>
      </c>
      <c r="X36" s="100">
        <f t="shared" si="3"/>
        <v>-54448579</v>
      </c>
      <c r="Y36" s="100">
        <f t="shared" si="3"/>
        <v>32540588</v>
      </c>
      <c r="Z36" s="137">
        <f>+IF(X36&lt;&gt;0,+(Y36/X36)*100,0)</f>
        <v>-59.763888420302024</v>
      </c>
      <c r="AA36" s="102">
        <f>+AA15+AA25+AA34</f>
        <v>19071554</v>
      </c>
    </row>
    <row r="37" spans="1:27" ht="13.5">
      <c r="A37" s="249" t="s">
        <v>199</v>
      </c>
      <c r="B37" s="182"/>
      <c r="C37" s="153">
        <v>80660000</v>
      </c>
      <c r="D37" s="153"/>
      <c r="E37" s="99">
        <v>43806000</v>
      </c>
      <c r="F37" s="100">
        <v>43806000</v>
      </c>
      <c r="G37" s="100">
        <v>26631229</v>
      </c>
      <c r="H37" s="100">
        <v>55174486</v>
      </c>
      <c r="I37" s="100">
        <v>14882982</v>
      </c>
      <c r="J37" s="100">
        <v>26631229</v>
      </c>
      <c r="K37" s="100">
        <v>16285599</v>
      </c>
      <c r="L37" s="100">
        <v>13412613</v>
      </c>
      <c r="M37" s="100">
        <v>810973</v>
      </c>
      <c r="N37" s="100">
        <v>16285599</v>
      </c>
      <c r="O37" s="100"/>
      <c r="P37" s="100"/>
      <c r="Q37" s="100"/>
      <c r="R37" s="100"/>
      <c r="S37" s="100"/>
      <c r="T37" s="100"/>
      <c r="U37" s="100"/>
      <c r="V37" s="100"/>
      <c r="W37" s="100">
        <v>26631229</v>
      </c>
      <c r="X37" s="100">
        <v>43806000</v>
      </c>
      <c r="Y37" s="100">
        <v>-17174771</v>
      </c>
      <c r="Z37" s="137">
        <v>-39.21</v>
      </c>
      <c r="AA37" s="102">
        <v>43806000</v>
      </c>
    </row>
    <row r="38" spans="1:27" ht="13.5">
      <c r="A38" s="269" t="s">
        <v>200</v>
      </c>
      <c r="B38" s="256"/>
      <c r="C38" s="257">
        <v>53503460</v>
      </c>
      <c r="D38" s="257"/>
      <c r="E38" s="258">
        <v>62877554</v>
      </c>
      <c r="F38" s="259">
        <v>62877554</v>
      </c>
      <c r="G38" s="259">
        <v>55174486</v>
      </c>
      <c r="H38" s="259">
        <v>14882982</v>
      </c>
      <c r="I38" s="259">
        <v>16285599</v>
      </c>
      <c r="J38" s="259">
        <v>16285599</v>
      </c>
      <c r="K38" s="259">
        <v>13412613</v>
      </c>
      <c r="L38" s="259">
        <v>810973</v>
      </c>
      <c r="M38" s="259">
        <v>4723238</v>
      </c>
      <c r="N38" s="259">
        <v>4723238</v>
      </c>
      <c r="O38" s="259"/>
      <c r="P38" s="259"/>
      <c r="Q38" s="259"/>
      <c r="R38" s="259"/>
      <c r="S38" s="259"/>
      <c r="T38" s="259"/>
      <c r="U38" s="259"/>
      <c r="V38" s="259"/>
      <c r="W38" s="259">
        <v>4723238</v>
      </c>
      <c r="X38" s="259">
        <v>-10642579</v>
      </c>
      <c r="Y38" s="259">
        <v>15365817</v>
      </c>
      <c r="Z38" s="260">
        <v>-144.38</v>
      </c>
      <c r="AA38" s="261">
        <v>62877554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204145350</v>
      </c>
      <c r="F5" s="106">
        <f t="shared" si="0"/>
        <v>204145350</v>
      </c>
      <c r="G5" s="106">
        <f t="shared" si="0"/>
        <v>40350740</v>
      </c>
      <c r="H5" s="106">
        <f t="shared" si="0"/>
        <v>40350740</v>
      </c>
      <c r="I5" s="106">
        <f t="shared" si="0"/>
        <v>0</v>
      </c>
      <c r="J5" s="106">
        <f t="shared" si="0"/>
        <v>80701480</v>
      </c>
      <c r="K5" s="106">
        <f t="shared" si="0"/>
        <v>180499</v>
      </c>
      <c r="L5" s="106">
        <f t="shared" si="0"/>
        <v>0</v>
      </c>
      <c r="M5" s="106">
        <f t="shared" si="0"/>
        <v>91589</v>
      </c>
      <c r="N5" s="106">
        <f t="shared" si="0"/>
        <v>272088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80973568</v>
      </c>
      <c r="X5" s="106">
        <f t="shared" si="0"/>
        <v>102072675</v>
      </c>
      <c r="Y5" s="106">
        <f t="shared" si="0"/>
        <v>-21099107</v>
      </c>
      <c r="Z5" s="201">
        <f>+IF(X5&lt;&gt;0,+(Y5/X5)*100,0)</f>
        <v>-20.67067116640178</v>
      </c>
      <c r="AA5" s="199">
        <f>SUM(AA11:AA18)</f>
        <v>204145350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204145350</v>
      </c>
      <c r="F15" s="60">
        <v>204145350</v>
      </c>
      <c r="G15" s="60">
        <v>40350740</v>
      </c>
      <c r="H15" s="60">
        <v>40350740</v>
      </c>
      <c r="I15" s="60"/>
      <c r="J15" s="60">
        <v>80701480</v>
      </c>
      <c r="K15" s="60">
        <v>180499</v>
      </c>
      <c r="L15" s="60"/>
      <c r="M15" s="60">
        <v>91589</v>
      </c>
      <c r="N15" s="60">
        <v>272088</v>
      </c>
      <c r="O15" s="60"/>
      <c r="P15" s="60"/>
      <c r="Q15" s="60"/>
      <c r="R15" s="60"/>
      <c r="S15" s="60"/>
      <c r="T15" s="60"/>
      <c r="U15" s="60"/>
      <c r="V15" s="60"/>
      <c r="W15" s="60">
        <v>80973568</v>
      </c>
      <c r="X15" s="60">
        <v>102072675</v>
      </c>
      <c r="Y15" s="60">
        <v>-21099107</v>
      </c>
      <c r="Z15" s="140">
        <v>-20.67</v>
      </c>
      <c r="AA15" s="155">
        <v>204145350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204145350</v>
      </c>
      <c r="F45" s="54">
        <f t="shared" si="7"/>
        <v>204145350</v>
      </c>
      <c r="G45" s="54">
        <f t="shared" si="7"/>
        <v>40350740</v>
      </c>
      <c r="H45" s="54">
        <f t="shared" si="7"/>
        <v>40350740</v>
      </c>
      <c r="I45" s="54">
        <f t="shared" si="7"/>
        <v>0</v>
      </c>
      <c r="J45" s="54">
        <f t="shared" si="7"/>
        <v>80701480</v>
      </c>
      <c r="K45" s="54">
        <f t="shared" si="7"/>
        <v>180499</v>
      </c>
      <c r="L45" s="54">
        <f t="shared" si="7"/>
        <v>0</v>
      </c>
      <c r="M45" s="54">
        <f t="shared" si="7"/>
        <v>91589</v>
      </c>
      <c r="N45" s="54">
        <f t="shared" si="7"/>
        <v>272088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80973568</v>
      </c>
      <c r="X45" s="54">
        <f t="shared" si="7"/>
        <v>102072675</v>
      </c>
      <c r="Y45" s="54">
        <f t="shared" si="7"/>
        <v>-21099107</v>
      </c>
      <c r="Z45" s="184">
        <f t="shared" si="5"/>
        <v>-20.67067116640178</v>
      </c>
      <c r="AA45" s="130">
        <f t="shared" si="8"/>
        <v>204145350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204145350</v>
      </c>
      <c r="F49" s="220">
        <f t="shared" si="9"/>
        <v>204145350</v>
      </c>
      <c r="G49" s="220">
        <f t="shared" si="9"/>
        <v>40350740</v>
      </c>
      <c r="H49" s="220">
        <f t="shared" si="9"/>
        <v>40350740</v>
      </c>
      <c r="I49" s="220">
        <f t="shared" si="9"/>
        <v>0</v>
      </c>
      <c r="J49" s="220">
        <f t="shared" si="9"/>
        <v>80701480</v>
      </c>
      <c r="K49" s="220">
        <f t="shared" si="9"/>
        <v>180499</v>
      </c>
      <c r="L49" s="220">
        <f t="shared" si="9"/>
        <v>0</v>
      </c>
      <c r="M49" s="220">
        <f t="shared" si="9"/>
        <v>91589</v>
      </c>
      <c r="N49" s="220">
        <f t="shared" si="9"/>
        <v>272088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80973568</v>
      </c>
      <c r="X49" s="220">
        <f t="shared" si="9"/>
        <v>102072675</v>
      </c>
      <c r="Y49" s="220">
        <f t="shared" si="9"/>
        <v>-21099107</v>
      </c>
      <c r="Z49" s="221">
        <f t="shared" si="5"/>
        <v>-20.67067116640178</v>
      </c>
      <c r="AA49" s="222">
        <f>SUM(AA41:AA48)</f>
        <v>204145350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7715</v>
      </c>
      <c r="H51" s="54">
        <f t="shared" si="10"/>
        <v>7715</v>
      </c>
      <c r="I51" s="54">
        <f t="shared" si="10"/>
        <v>0</v>
      </c>
      <c r="J51" s="54">
        <f t="shared" si="10"/>
        <v>15430</v>
      </c>
      <c r="K51" s="54">
        <f t="shared" si="10"/>
        <v>0</v>
      </c>
      <c r="L51" s="54">
        <f t="shared" si="10"/>
        <v>67617</v>
      </c>
      <c r="M51" s="54">
        <f t="shared" si="10"/>
        <v>0</v>
      </c>
      <c r="N51" s="54">
        <f t="shared" si="10"/>
        <v>67617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83047</v>
      </c>
      <c r="X51" s="54">
        <f t="shared" si="10"/>
        <v>0</v>
      </c>
      <c r="Y51" s="54">
        <f t="shared" si="10"/>
        <v>83047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>
        <v>7715</v>
      </c>
      <c r="H61" s="60">
        <v>7715</v>
      </c>
      <c r="I61" s="60"/>
      <c r="J61" s="60">
        <v>15430</v>
      </c>
      <c r="K61" s="60"/>
      <c r="L61" s="60">
        <v>67617</v>
      </c>
      <c r="M61" s="60"/>
      <c r="N61" s="60">
        <v>67617</v>
      </c>
      <c r="O61" s="60"/>
      <c r="P61" s="60"/>
      <c r="Q61" s="60"/>
      <c r="R61" s="60"/>
      <c r="S61" s="60"/>
      <c r="T61" s="60"/>
      <c r="U61" s="60"/>
      <c r="V61" s="60"/>
      <c r="W61" s="60">
        <v>83047</v>
      </c>
      <c r="X61" s="60"/>
      <c r="Y61" s="60">
        <v>83047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204145350</v>
      </c>
      <c r="F40" s="332">
        <f t="shared" si="9"/>
        <v>204145350</v>
      </c>
      <c r="G40" s="332">
        <f t="shared" si="9"/>
        <v>40350740</v>
      </c>
      <c r="H40" s="330">
        <f t="shared" si="9"/>
        <v>40350740</v>
      </c>
      <c r="I40" s="330">
        <f t="shared" si="9"/>
        <v>0</v>
      </c>
      <c r="J40" s="332">
        <f t="shared" si="9"/>
        <v>80701480</v>
      </c>
      <c r="K40" s="332">
        <f t="shared" si="9"/>
        <v>180499</v>
      </c>
      <c r="L40" s="330">
        <f t="shared" si="9"/>
        <v>0</v>
      </c>
      <c r="M40" s="330">
        <f t="shared" si="9"/>
        <v>91589</v>
      </c>
      <c r="N40" s="332">
        <f t="shared" si="9"/>
        <v>272088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80973568</v>
      </c>
      <c r="X40" s="330">
        <f t="shared" si="9"/>
        <v>102072675</v>
      </c>
      <c r="Y40" s="332">
        <f t="shared" si="9"/>
        <v>-21099107</v>
      </c>
      <c r="Z40" s="323">
        <f>+IF(X40&lt;&gt;0,+(Y40/X40)*100,0)</f>
        <v>-20.67067116640178</v>
      </c>
      <c r="AA40" s="337">
        <f>SUM(AA41:AA49)</f>
        <v>204145350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>
        <v>40233702</v>
      </c>
      <c r="H43" s="305">
        <v>40233702</v>
      </c>
      <c r="I43" s="305"/>
      <c r="J43" s="357">
        <v>80467404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80467404</v>
      </c>
      <c r="X43" s="305"/>
      <c r="Y43" s="357">
        <v>80467404</v>
      </c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>
        <v>117038</v>
      </c>
      <c r="H44" s="54">
        <v>117038</v>
      </c>
      <c r="I44" s="54"/>
      <c r="J44" s="53">
        <v>234076</v>
      </c>
      <c r="K44" s="53">
        <v>180499</v>
      </c>
      <c r="L44" s="54"/>
      <c r="M44" s="54">
        <v>91589</v>
      </c>
      <c r="N44" s="53">
        <v>272088</v>
      </c>
      <c r="O44" s="53"/>
      <c r="P44" s="54"/>
      <c r="Q44" s="54"/>
      <c r="R44" s="53"/>
      <c r="S44" s="53"/>
      <c r="T44" s="54"/>
      <c r="U44" s="54"/>
      <c r="V44" s="53"/>
      <c r="W44" s="53">
        <v>506164</v>
      </c>
      <c r="X44" s="54"/>
      <c r="Y44" s="53">
        <v>506164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204145350</v>
      </c>
      <c r="F49" s="53">
        <v>204145350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102072675</v>
      </c>
      <c r="Y49" s="53">
        <v>-102072675</v>
      </c>
      <c r="Z49" s="94">
        <v>-100</v>
      </c>
      <c r="AA49" s="95">
        <v>204145350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204145350</v>
      </c>
      <c r="F60" s="264">
        <f t="shared" si="14"/>
        <v>204145350</v>
      </c>
      <c r="G60" s="264">
        <f t="shared" si="14"/>
        <v>40350740</v>
      </c>
      <c r="H60" s="219">
        <f t="shared" si="14"/>
        <v>40350740</v>
      </c>
      <c r="I60" s="219">
        <f t="shared" si="14"/>
        <v>0</v>
      </c>
      <c r="J60" s="264">
        <f t="shared" si="14"/>
        <v>80701480</v>
      </c>
      <c r="K60" s="264">
        <f t="shared" si="14"/>
        <v>180499</v>
      </c>
      <c r="L60" s="219">
        <f t="shared" si="14"/>
        <v>0</v>
      </c>
      <c r="M60" s="219">
        <f t="shared" si="14"/>
        <v>91589</v>
      </c>
      <c r="N60" s="264">
        <f t="shared" si="14"/>
        <v>272088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80973568</v>
      </c>
      <c r="X60" s="219">
        <f t="shared" si="14"/>
        <v>102072675</v>
      </c>
      <c r="Y60" s="264">
        <f t="shared" si="14"/>
        <v>-21099107</v>
      </c>
      <c r="Z60" s="324">
        <f>+IF(X60&lt;&gt;0,+(Y60/X60)*100,0)</f>
        <v>-20.67067116640178</v>
      </c>
      <c r="AA60" s="232">
        <f>+AA57+AA54+AA51+AA40+AA37+AA34+AA22+AA5</f>
        <v>204145350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2015-02-02T14:51:36Z</dcterms:created>
  <dcterms:modified xsi:type="dcterms:W3CDTF">2015-02-02T14:52:57Z</dcterms:modified>
  <cp:category/>
  <cp:version/>
  <cp:contentType/>
  <cp:contentStatus/>
</cp:coreProperties>
</file>