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<sst xmlns="http://schemas.openxmlformats.org/spreadsheetml/2006/main" count="855" uniqueCount="302">
  <si>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Harry Gwala(DC43)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</si>
  <si>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</si>
  <si>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</si>
  <si>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</si>
  <si>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</si>
  <si>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</si>
  <si>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</si>
  <si>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</si>
  <si>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</si>
  <si>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</si>
  <si>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</si>
  <si>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</si>
  <si>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</si>
  <si>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</si>
  <si>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</si>
  <si>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</si>
  <si>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</si>
  <si>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</si>
  <si>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</si>
  <si>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</si>
  <si>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</si>
  <si>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</si>
  <si>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</si>
  <si>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</si>
  <si>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</si>
  <si>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</si>
  <si>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</si>
  <si>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</si>
  <si>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</si>
  <si>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</si>
  <si>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</si>
  <si>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</si>
  <si>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</si>
  <si>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</si>
  <si>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</si>
  <si>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</si>
  <si>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</si>
  <si>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</si>
  <si>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</si>
  <si>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</si>
  <si>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</si>
  <si>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</si>
  <si>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</si>
  <si>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</si>
  <si>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</si>
  <si>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</si>
  <si>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</si>
  <si>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</si>
  <si>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</si>
  <si>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</si>
  <si>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</si>
  <si>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</si>
  <si>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</si>
  <si>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</si>
  <si>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</si>
  <si>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</si>
  <si>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</si>
  <si>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</si>
  <si>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</si>
  <si>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</si>
  <si>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</si>
  <si>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</si>
  <si>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</si>
  <si>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</si>
  <si>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</si>
  <si>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</si>
  <si>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</si>
  <si>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</si>
  <si>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</si>
  <si>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</si>
  <si>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Harry Gwala(DC43)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</si>
  <si>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</si>
  <si>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</si>
  <si>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</si>
  <si>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</si>
  <si>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</si>
  <si>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</si>
  <si>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</si>
  <si>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</si>
  <si>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</si>
  <si>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</si>
  <si>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</si>
  <si>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</si>
  <si>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</si>
  <si>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</si>
  <si>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</si>
  <si>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</si>
  <si>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</si>
  <si>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</si>
  <si>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</si>
  <si>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</si>
  <si>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</si>
  <si>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</si>
  <si>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</si>
  <si>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</si>
  <si>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</si>
  <si>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</si>
  <si>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</si>
  <si>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</si>
  <si>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</si>
  <si>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Harry Gwala(DC43)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</si>
  <si>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</si>
  <si>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</si>
  <si>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</si>
  <si>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</si>
  <si>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</si>
  <si>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</si>
  <si>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</si>
  <si>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</si>
  <si>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</si>
  <si>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</si>
  <si>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</si>
  <si>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</si>
  <si>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</si>
  <si>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</si>
  <si>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</si>
  <si>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</si>
  <si>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</si>
  <si>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</si>
  <si>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</si>
  <si>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</si>
  <si>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</si>
  <si>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</si>
  <si>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</si>
  <si>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</si>
  <si>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</si>
  <si>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</si>
  <si>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</si>
  <si>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</si>
  <si>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Harry Gwala(DC43)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</si>
  <si>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</si>
  <si>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</si>
  <si>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</si>
  <si>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</si>
  <si>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</si>
  <si>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</si>
  <si>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</si>
  <si>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</si>
  <si>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</si>
  <si>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</si>
  <si>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Harry Gwala(DC43)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</si>
  <si>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</si>
  <si>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</si>
  <si>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</si>
  <si>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</si>
  <si>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</si>
  <si>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</si>
  <si>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</si>
  <si>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</si>
  <si>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</si>
  <si>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</si>
  <si>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</si>
  <si>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</si>
  <si>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</si>
  <si>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</si>
  <si>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</si>
  <si>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</si>
  <si>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</si>
  <si>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</si>
  <si>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</si>
  <si>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</si>
  <si>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</si>
  <si>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</si>
  <si>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</si>
  <si>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</si>
  <si>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</si>
  <si>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</si>
  <si>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</si>
  <si>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</si>
  <si>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</si>
  <si>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</si>
  <si>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</si>
  <si>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</si>
  <si>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</si>
  <si>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Harry Gwala(DC43)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</si>
  <si>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</si>
  <si>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</si>
  <si>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</si>
  <si>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</si>
  <si>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</si>
  <si>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</si>
  <si>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</si>
  <si>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</si>
  <si>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</si>
  <si>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</si>
  <si>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</si>
  <si>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</si>
  <si>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</si>
  <si>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</si>
  <si>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</si>
  <si>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</si>
  <si>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</si>
  <si>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</si>
  <si>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</si>
  <si>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</si>
  <si>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</si>
  <si>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</si>
  <si>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</si>
  <si>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</si>
  <si>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</si>
  <si>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</si>
  <si>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Harry Gwala(DC43)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</si>
  <si>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</si>
  <si>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</si>
  <si>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</si>
  <si>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</si>
  <si>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</si>
  <si>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</si>
  <si>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</si>
  <si>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</si>
  <si>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</si>
  <si>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</si>
  <si>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</si>
  <si>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</si>
  <si>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</si>
  <si>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</si>
  <si>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</si>
  <si>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</si>
  <si>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</si>
  <si>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</si>
  <si>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</si>
  <si>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</si>
  <si>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</si>
  <si>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</si>
  <si>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</si>
  <si>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</si>
  <si>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Harry Gwala(DC43)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</si>
  <si>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</si>
  <si>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</si>
  <si>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</si>
  <si>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</si>
  <si>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</si>
  <si>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</si>
  <si>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</si>
  <si>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</si>
  <si>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</si>
  <si>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</si>
  <si>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</si>
  <si>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</si>
  <si>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</si>
  <si>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</si>
  <si>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</si>
  <si>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</si>
  <si>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</si>
  <si>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</si>
  <si>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</si>
  <si>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</si>
  <si>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</si>
  <si>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</si>
  <si>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</si>
  <si>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</si>
  <si>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</si>
  <si>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</si>
  <si>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</si>
  <si>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</si>
  <si>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</si>
  <si>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</si>
  <si>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</si>
  <si>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</si>
  <si>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</si>
  <si>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</si>
  <si>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</si>
  <si>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Harry Gwala(DC43)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</si>
  <si>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</si>
  <si>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</si>
  <si>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Kwazulu-Natal: Harry Gwala(DC43)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</si>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</sst>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48904504</v>
      </c>
      <c r="C6" s="19">
        <v>0</v>
      </c>
      <c r="D6" s="59">
        <v>45313157</v>
      </c>
      <c r="E6" s="60">
        <v>45313157</v>
      </c>
      <c r="F6" s="60">
        <v>3318535</v>
      </c>
      <c r="G6" s="60">
        <v>4506664</v>
      </c>
      <c r="H6" s="60">
        <v>4333691</v>
      </c>
      <c r="I6" s="60">
        <v>12158890</v>
      </c>
      <c r="J6" s="60">
        <v>4464392</v>
      </c>
      <c r="K6" s="60">
        <v>6739084</v>
      </c>
      <c r="L6" s="60">
        <v>4095661</v>
      </c>
      <c r="M6" s="60">
        <v>15299137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27458027</v>
      </c>
      <c r="W6" s="60">
        <v>23628070</v>
      </c>
      <c r="X6" s="60">
        <v>3829957</v>
      </c>
      <c r="Y6" s="61">
        <v>16.21</v>
      </c>
      <c r="Z6" s="62">
        <v>45313157</v>
      </c>
    </row>
    <row r="7" spans="1:26" ht="13.5">
      <c r="A7" s="58" t="s">
        <v>33</v>
      </c>
      <c r="B7" s="19">
        <v>3343503</v>
      </c>
      <c r="C7" s="19">
        <v>0</v>
      </c>
      <c r="D7" s="59">
        <v>2665500</v>
      </c>
      <c r="E7" s="60">
        <v>2665500</v>
      </c>
      <c r="F7" s="60">
        <v>132602</v>
      </c>
      <c r="G7" s="60">
        <v>350844</v>
      </c>
      <c r="H7" s="60">
        <v>598952</v>
      </c>
      <c r="I7" s="60">
        <v>1082398</v>
      </c>
      <c r="J7" s="60">
        <v>3104</v>
      </c>
      <c r="K7" s="60">
        <v>5826</v>
      </c>
      <c r="L7" s="60">
        <v>1085210</v>
      </c>
      <c r="M7" s="60">
        <v>1094140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2176538</v>
      </c>
      <c r="W7" s="60">
        <v>1335709</v>
      </c>
      <c r="X7" s="60">
        <v>840829</v>
      </c>
      <c r="Y7" s="61">
        <v>62.95</v>
      </c>
      <c r="Z7" s="62">
        <v>2665500</v>
      </c>
    </row>
    <row r="8" spans="1:26" ht="13.5">
      <c r="A8" s="58" t="s">
        <v>34</v>
      </c>
      <c r="B8" s="19">
        <v>287960458</v>
      </c>
      <c r="C8" s="19">
        <v>0</v>
      </c>
      <c r="D8" s="59">
        <v>293536000</v>
      </c>
      <c r="E8" s="60">
        <v>293536000</v>
      </c>
      <c r="F8" s="60">
        <v>91288339</v>
      </c>
      <c r="G8" s="60">
        <v>1016</v>
      </c>
      <c r="H8" s="60">
        <v>0</v>
      </c>
      <c r="I8" s="60">
        <v>91289355</v>
      </c>
      <c r="J8" s="60">
        <v>339</v>
      </c>
      <c r="K8" s="60">
        <v>86069775</v>
      </c>
      <c r="L8" s="60">
        <v>6099</v>
      </c>
      <c r="M8" s="60">
        <v>86076213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177365568</v>
      </c>
      <c r="W8" s="60">
        <v>163059784</v>
      </c>
      <c r="X8" s="60">
        <v>14305784</v>
      </c>
      <c r="Y8" s="61">
        <v>8.77</v>
      </c>
      <c r="Z8" s="62">
        <v>293536000</v>
      </c>
    </row>
    <row r="9" spans="1:26" ht="13.5">
      <c r="A9" s="58" t="s">
        <v>35</v>
      </c>
      <c r="B9" s="19">
        <v>7496882</v>
      </c>
      <c r="C9" s="19">
        <v>0</v>
      </c>
      <c r="D9" s="59">
        <v>10428944</v>
      </c>
      <c r="E9" s="60">
        <v>10428944</v>
      </c>
      <c r="F9" s="60">
        <v>720644</v>
      </c>
      <c r="G9" s="60">
        <v>662503</v>
      </c>
      <c r="H9" s="60">
        <v>668142</v>
      </c>
      <c r="I9" s="60">
        <v>2051289</v>
      </c>
      <c r="J9" s="60">
        <v>865411</v>
      </c>
      <c r="K9" s="60">
        <v>716369</v>
      </c>
      <c r="L9" s="60">
        <v>700719</v>
      </c>
      <c r="M9" s="60">
        <v>2282499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4333788</v>
      </c>
      <c r="W9" s="60">
        <v>4289282</v>
      </c>
      <c r="X9" s="60">
        <v>44506</v>
      </c>
      <c r="Y9" s="61">
        <v>1.04</v>
      </c>
      <c r="Z9" s="62">
        <v>10428944</v>
      </c>
    </row>
    <row r="10" spans="1:26" ht="25.5">
      <c r="A10" s="63" t="s">
        <v>277</v>
      </c>
      <c r="B10" s="64">
        <f>SUM(B5:B9)</f>
        <v>347705347</v>
      </c>
      <c r="C10" s="64">
        <f>SUM(C5:C9)</f>
        <v>0</v>
      </c>
      <c r="D10" s="65">
        <f aca="true" t="shared" si="0" ref="D10:Z10">SUM(D5:D9)</f>
        <v>351943601</v>
      </c>
      <c r="E10" s="66">
        <f t="shared" si="0"/>
        <v>351943601</v>
      </c>
      <c r="F10" s="66">
        <f t="shared" si="0"/>
        <v>95460120</v>
      </c>
      <c r="G10" s="66">
        <f t="shared" si="0"/>
        <v>5521027</v>
      </c>
      <c r="H10" s="66">
        <f t="shared" si="0"/>
        <v>5600785</v>
      </c>
      <c r="I10" s="66">
        <f t="shared" si="0"/>
        <v>106581932</v>
      </c>
      <c r="J10" s="66">
        <f t="shared" si="0"/>
        <v>5333246</v>
      </c>
      <c r="K10" s="66">
        <f t="shared" si="0"/>
        <v>93531054</v>
      </c>
      <c r="L10" s="66">
        <f t="shared" si="0"/>
        <v>5887689</v>
      </c>
      <c r="M10" s="66">
        <f t="shared" si="0"/>
        <v>104751989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211333921</v>
      </c>
      <c r="W10" s="66">
        <f t="shared" si="0"/>
        <v>192312845</v>
      </c>
      <c r="X10" s="66">
        <f t="shared" si="0"/>
        <v>19021076</v>
      </c>
      <c r="Y10" s="67">
        <f>+IF(W10&lt;&gt;0,(X10/W10)*100,0)</f>
        <v>9.890694508731332</v>
      </c>
      <c r="Z10" s="68">
        <f t="shared" si="0"/>
        <v>351943601</v>
      </c>
    </row>
    <row r="11" spans="1:26" ht="13.5">
      <c r="A11" s="58" t="s">
        <v>37</v>
      </c>
      <c r="B11" s="19">
        <v>99942600</v>
      </c>
      <c r="C11" s="19">
        <v>0</v>
      </c>
      <c r="D11" s="59">
        <v>114274335</v>
      </c>
      <c r="E11" s="60">
        <v>114274335</v>
      </c>
      <c r="F11" s="60">
        <v>8575593</v>
      </c>
      <c r="G11" s="60">
        <v>8527896</v>
      </c>
      <c r="H11" s="60">
        <v>8911190</v>
      </c>
      <c r="I11" s="60">
        <v>26014679</v>
      </c>
      <c r="J11" s="60">
        <v>8614136</v>
      </c>
      <c r="K11" s="60">
        <v>8450825</v>
      </c>
      <c r="L11" s="60">
        <v>8489131</v>
      </c>
      <c r="M11" s="60">
        <v>25554092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51568771</v>
      </c>
      <c r="W11" s="60">
        <v>51212166</v>
      </c>
      <c r="X11" s="60">
        <v>356605</v>
      </c>
      <c r="Y11" s="61">
        <v>0.7</v>
      </c>
      <c r="Z11" s="62">
        <v>114274335</v>
      </c>
    </row>
    <row r="12" spans="1:26" ht="13.5">
      <c r="A12" s="58" t="s">
        <v>38</v>
      </c>
      <c r="B12" s="19">
        <v>5249110</v>
      </c>
      <c r="C12" s="19">
        <v>0</v>
      </c>
      <c r="D12" s="59">
        <v>6655053</v>
      </c>
      <c r="E12" s="60">
        <v>6655053</v>
      </c>
      <c r="F12" s="60">
        <v>445601</v>
      </c>
      <c r="G12" s="60">
        <v>445118</v>
      </c>
      <c r="H12" s="60">
        <v>449926</v>
      </c>
      <c r="I12" s="60">
        <v>1340645</v>
      </c>
      <c r="J12" s="60">
        <v>444785</v>
      </c>
      <c r="K12" s="60">
        <v>447115</v>
      </c>
      <c r="L12" s="60">
        <v>445118</v>
      </c>
      <c r="M12" s="60">
        <v>1337018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2677663</v>
      </c>
      <c r="W12" s="60">
        <v>3327528</v>
      </c>
      <c r="X12" s="60">
        <v>-649865</v>
      </c>
      <c r="Y12" s="61">
        <v>-19.53</v>
      </c>
      <c r="Z12" s="62">
        <v>6655053</v>
      </c>
    </row>
    <row r="13" spans="1:26" ht="13.5">
      <c r="A13" s="58" t="s">
        <v>278</v>
      </c>
      <c r="B13" s="19">
        <v>40722074</v>
      </c>
      <c r="C13" s="19">
        <v>0</v>
      </c>
      <c r="D13" s="59">
        <v>21396213</v>
      </c>
      <c r="E13" s="60">
        <v>21396213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10000002</v>
      </c>
      <c r="X13" s="60">
        <v>-10000002</v>
      </c>
      <c r="Y13" s="61">
        <v>-100</v>
      </c>
      <c r="Z13" s="62">
        <v>21396213</v>
      </c>
    </row>
    <row r="14" spans="1:26" ht="13.5">
      <c r="A14" s="58" t="s">
        <v>40</v>
      </c>
      <c r="B14" s="19">
        <v>3510373</v>
      </c>
      <c r="C14" s="19">
        <v>0</v>
      </c>
      <c r="D14" s="59">
        <v>2638911</v>
      </c>
      <c r="E14" s="60">
        <v>2638911</v>
      </c>
      <c r="F14" s="60">
        <v>0</v>
      </c>
      <c r="G14" s="60">
        <v>0</v>
      </c>
      <c r="H14" s="60">
        <v>88350</v>
      </c>
      <c r="I14" s="60">
        <v>88350</v>
      </c>
      <c r="J14" s="60">
        <v>0</v>
      </c>
      <c r="K14" s="60">
        <v>0</v>
      </c>
      <c r="L14" s="60">
        <v>1287004</v>
      </c>
      <c r="M14" s="60">
        <v>1287004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1375354</v>
      </c>
      <c r="W14" s="60">
        <v>1249998</v>
      </c>
      <c r="X14" s="60">
        <v>125356</v>
      </c>
      <c r="Y14" s="61">
        <v>10.03</v>
      </c>
      <c r="Z14" s="62">
        <v>2638911</v>
      </c>
    </row>
    <row r="15" spans="1:26" ht="13.5">
      <c r="A15" s="58" t="s">
        <v>41</v>
      </c>
      <c r="B15" s="19">
        <v>9487077</v>
      </c>
      <c r="C15" s="19">
        <v>0</v>
      </c>
      <c r="D15" s="59">
        <v>5472300</v>
      </c>
      <c r="E15" s="60">
        <v>5472300</v>
      </c>
      <c r="F15" s="60">
        <v>435085</v>
      </c>
      <c r="G15" s="60">
        <v>351243</v>
      </c>
      <c r="H15" s="60">
        <v>320602</v>
      </c>
      <c r="I15" s="60">
        <v>1106930</v>
      </c>
      <c r="J15" s="60">
        <v>1320160</v>
      </c>
      <c r="K15" s="60">
        <v>350763</v>
      </c>
      <c r="L15" s="60">
        <v>714090</v>
      </c>
      <c r="M15" s="60">
        <v>2385013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3491943</v>
      </c>
      <c r="W15" s="60">
        <v>2500002</v>
      </c>
      <c r="X15" s="60">
        <v>991941</v>
      </c>
      <c r="Y15" s="61">
        <v>39.68</v>
      </c>
      <c r="Z15" s="62">
        <v>5472300</v>
      </c>
    </row>
    <row r="16" spans="1:26" ht="13.5">
      <c r="A16" s="69" t="s">
        <v>42</v>
      </c>
      <c r="B16" s="19">
        <v>14808198</v>
      </c>
      <c r="C16" s="19">
        <v>0</v>
      </c>
      <c r="D16" s="59">
        <v>0</v>
      </c>
      <c r="E16" s="60">
        <v>0</v>
      </c>
      <c r="F16" s="60">
        <v>1273837</v>
      </c>
      <c r="G16" s="60">
        <v>5000000</v>
      </c>
      <c r="H16" s="60">
        <v>4483000</v>
      </c>
      <c r="I16" s="60">
        <v>10756837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10756837</v>
      </c>
      <c r="W16" s="60">
        <v>7500000</v>
      </c>
      <c r="X16" s="60">
        <v>3256837</v>
      </c>
      <c r="Y16" s="61">
        <v>43.42</v>
      </c>
      <c r="Z16" s="62">
        <v>0</v>
      </c>
    </row>
    <row r="17" spans="1:26" ht="13.5">
      <c r="A17" s="58" t="s">
        <v>43</v>
      </c>
      <c r="B17" s="19">
        <v>227729051</v>
      </c>
      <c r="C17" s="19">
        <v>0</v>
      </c>
      <c r="D17" s="59">
        <v>190721507</v>
      </c>
      <c r="E17" s="60">
        <v>190721507</v>
      </c>
      <c r="F17" s="60">
        <v>5956042</v>
      </c>
      <c r="G17" s="60">
        <v>9061053</v>
      </c>
      <c r="H17" s="60">
        <v>12282523</v>
      </c>
      <c r="I17" s="60">
        <v>27299618</v>
      </c>
      <c r="J17" s="60">
        <v>12761768</v>
      </c>
      <c r="K17" s="60">
        <v>14477567</v>
      </c>
      <c r="L17" s="60">
        <v>13652510</v>
      </c>
      <c r="M17" s="60">
        <v>40891845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68191463</v>
      </c>
      <c r="W17" s="60">
        <v>64173318</v>
      </c>
      <c r="X17" s="60">
        <v>4018145</v>
      </c>
      <c r="Y17" s="61">
        <v>6.26</v>
      </c>
      <c r="Z17" s="62">
        <v>190721507</v>
      </c>
    </row>
    <row r="18" spans="1:26" ht="13.5">
      <c r="A18" s="70" t="s">
        <v>44</v>
      </c>
      <c r="B18" s="71">
        <f>SUM(B11:B17)</f>
        <v>401448483</v>
      </c>
      <c r="C18" s="71">
        <f>SUM(C11:C17)</f>
        <v>0</v>
      </c>
      <c r="D18" s="72">
        <f aca="true" t="shared" si="1" ref="D18:Z18">SUM(D11:D17)</f>
        <v>341158319</v>
      </c>
      <c r="E18" s="73">
        <f t="shared" si="1"/>
        <v>341158319</v>
      </c>
      <c r="F18" s="73">
        <f t="shared" si="1"/>
        <v>16686158</v>
      </c>
      <c r="G18" s="73">
        <f t="shared" si="1"/>
        <v>23385310</v>
      </c>
      <c r="H18" s="73">
        <f t="shared" si="1"/>
        <v>26535591</v>
      </c>
      <c r="I18" s="73">
        <f t="shared" si="1"/>
        <v>66607059</v>
      </c>
      <c r="J18" s="73">
        <f t="shared" si="1"/>
        <v>23140849</v>
      </c>
      <c r="K18" s="73">
        <f t="shared" si="1"/>
        <v>23726270</v>
      </c>
      <c r="L18" s="73">
        <f t="shared" si="1"/>
        <v>24587853</v>
      </c>
      <c r="M18" s="73">
        <f t="shared" si="1"/>
        <v>71454972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138062031</v>
      </c>
      <c r="W18" s="73">
        <f t="shared" si="1"/>
        <v>139963014</v>
      </c>
      <c r="X18" s="73">
        <f t="shared" si="1"/>
        <v>-1900983</v>
      </c>
      <c r="Y18" s="67">
        <f>+IF(W18&lt;&gt;0,(X18/W18)*100,0)</f>
        <v>-1.358203818045816</v>
      </c>
      <c r="Z18" s="74">
        <f t="shared" si="1"/>
        <v>341158319</v>
      </c>
    </row>
    <row r="19" spans="1:26" ht="13.5">
      <c r="A19" s="70" t="s">
        <v>45</v>
      </c>
      <c r="B19" s="75">
        <f>+B10-B18</f>
        <v>-53743136</v>
      </c>
      <c r="C19" s="75">
        <f>+C10-C18</f>
        <v>0</v>
      </c>
      <c r="D19" s="76">
        <f aca="true" t="shared" si="2" ref="D19:Z19">+D10-D18</f>
        <v>10785282</v>
      </c>
      <c r="E19" s="77">
        <f t="shared" si="2"/>
        <v>10785282</v>
      </c>
      <c r="F19" s="77">
        <f t="shared" si="2"/>
        <v>78773962</v>
      </c>
      <c r="G19" s="77">
        <f t="shared" si="2"/>
        <v>-17864283</v>
      </c>
      <c r="H19" s="77">
        <f t="shared" si="2"/>
        <v>-20934806</v>
      </c>
      <c r="I19" s="77">
        <f t="shared" si="2"/>
        <v>39974873</v>
      </c>
      <c r="J19" s="77">
        <f t="shared" si="2"/>
        <v>-17807603</v>
      </c>
      <c r="K19" s="77">
        <f t="shared" si="2"/>
        <v>69804784</v>
      </c>
      <c r="L19" s="77">
        <f t="shared" si="2"/>
        <v>-18700164</v>
      </c>
      <c r="M19" s="77">
        <f t="shared" si="2"/>
        <v>33297017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73271890</v>
      </c>
      <c r="W19" s="77">
        <f>IF(E10=E18,0,W10-W18)</f>
        <v>52349831</v>
      </c>
      <c r="X19" s="77">
        <f t="shared" si="2"/>
        <v>20922059</v>
      </c>
      <c r="Y19" s="78">
        <f>+IF(W19&lt;&gt;0,(X19/W19)*100,0)</f>
        <v>39.96585776943578</v>
      </c>
      <c r="Z19" s="79">
        <f t="shared" si="2"/>
        <v>10785282</v>
      </c>
    </row>
    <row r="20" spans="1:26" ht="13.5">
      <c r="A20" s="58" t="s">
        <v>46</v>
      </c>
      <c r="B20" s="19">
        <v>191122000</v>
      </c>
      <c r="C20" s="19">
        <v>0</v>
      </c>
      <c r="D20" s="59">
        <v>245526000</v>
      </c>
      <c r="E20" s="60">
        <v>245526000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199819228</v>
      </c>
      <c r="X20" s="60">
        <v>-199819228</v>
      </c>
      <c r="Y20" s="61">
        <v>-100</v>
      </c>
      <c r="Z20" s="62">
        <v>245526000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137378864</v>
      </c>
      <c r="C22" s="86">
        <f>SUM(C19:C21)</f>
        <v>0</v>
      </c>
      <c r="D22" s="87">
        <f aca="true" t="shared" si="3" ref="D22:Z22">SUM(D19:D21)</f>
        <v>256311282</v>
      </c>
      <c r="E22" s="88">
        <f t="shared" si="3"/>
        <v>256311282</v>
      </c>
      <c r="F22" s="88">
        <f t="shared" si="3"/>
        <v>78773962</v>
      </c>
      <c r="G22" s="88">
        <f t="shared" si="3"/>
        <v>-17864283</v>
      </c>
      <c r="H22" s="88">
        <f t="shared" si="3"/>
        <v>-20934806</v>
      </c>
      <c r="I22" s="88">
        <f t="shared" si="3"/>
        <v>39974873</v>
      </c>
      <c r="J22" s="88">
        <f t="shared" si="3"/>
        <v>-17807603</v>
      </c>
      <c r="K22" s="88">
        <f t="shared" si="3"/>
        <v>69804784</v>
      </c>
      <c r="L22" s="88">
        <f t="shared" si="3"/>
        <v>-18700164</v>
      </c>
      <c r="M22" s="88">
        <f t="shared" si="3"/>
        <v>33297017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73271890</v>
      </c>
      <c r="W22" s="88">
        <f t="shared" si="3"/>
        <v>252169059</v>
      </c>
      <c r="X22" s="88">
        <f t="shared" si="3"/>
        <v>-178897169</v>
      </c>
      <c r="Y22" s="89">
        <f>+IF(W22&lt;&gt;0,(X22/W22)*100,0)</f>
        <v>-70.94334638414144</v>
      </c>
      <c r="Z22" s="90">
        <f t="shared" si="3"/>
        <v>256311282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137378864</v>
      </c>
      <c r="C24" s="75">
        <f>SUM(C22:C23)</f>
        <v>0</v>
      </c>
      <c r="D24" s="76">
        <f aca="true" t="shared" si="4" ref="D24:Z24">SUM(D22:D23)</f>
        <v>256311282</v>
      </c>
      <c r="E24" s="77">
        <f t="shared" si="4"/>
        <v>256311282</v>
      </c>
      <c r="F24" s="77">
        <f t="shared" si="4"/>
        <v>78773962</v>
      </c>
      <c r="G24" s="77">
        <f t="shared" si="4"/>
        <v>-17864283</v>
      </c>
      <c r="H24" s="77">
        <f t="shared" si="4"/>
        <v>-20934806</v>
      </c>
      <c r="I24" s="77">
        <f t="shared" si="4"/>
        <v>39974873</v>
      </c>
      <c r="J24" s="77">
        <f t="shared" si="4"/>
        <v>-17807603</v>
      </c>
      <c r="K24" s="77">
        <f t="shared" si="4"/>
        <v>69804784</v>
      </c>
      <c r="L24" s="77">
        <f t="shared" si="4"/>
        <v>-18700164</v>
      </c>
      <c r="M24" s="77">
        <f t="shared" si="4"/>
        <v>33297017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73271890</v>
      </c>
      <c r="W24" s="77">
        <f t="shared" si="4"/>
        <v>252169059</v>
      </c>
      <c r="X24" s="77">
        <f t="shared" si="4"/>
        <v>-178897169</v>
      </c>
      <c r="Y24" s="78">
        <f>+IF(W24&lt;&gt;0,(X24/W24)*100,0)</f>
        <v>-70.94334638414144</v>
      </c>
      <c r="Z24" s="79">
        <f t="shared" si="4"/>
        <v>256311282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219093200</v>
      </c>
      <c r="C27" s="22">
        <v>0</v>
      </c>
      <c r="D27" s="99">
        <v>259260000</v>
      </c>
      <c r="E27" s="100">
        <v>259260000</v>
      </c>
      <c r="F27" s="100">
        <v>684611</v>
      </c>
      <c r="G27" s="100">
        <v>11900467</v>
      </c>
      <c r="H27" s="100">
        <v>16214883</v>
      </c>
      <c r="I27" s="100">
        <v>28799961</v>
      </c>
      <c r="J27" s="100">
        <v>20204651</v>
      </c>
      <c r="K27" s="100">
        <v>22039129</v>
      </c>
      <c r="L27" s="100">
        <v>24568800</v>
      </c>
      <c r="M27" s="100">
        <v>66812580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95612541</v>
      </c>
      <c r="W27" s="100">
        <v>129630000</v>
      </c>
      <c r="X27" s="100">
        <v>-34017459</v>
      </c>
      <c r="Y27" s="101">
        <v>-26.24</v>
      </c>
      <c r="Z27" s="102">
        <v>259260000</v>
      </c>
    </row>
    <row r="28" spans="1:26" ht="13.5">
      <c r="A28" s="103" t="s">
        <v>46</v>
      </c>
      <c r="B28" s="19">
        <v>219093200</v>
      </c>
      <c r="C28" s="19">
        <v>0</v>
      </c>
      <c r="D28" s="59">
        <v>245776000</v>
      </c>
      <c r="E28" s="60">
        <v>245776000</v>
      </c>
      <c r="F28" s="60">
        <v>684611</v>
      </c>
      <c r="G28" s="60">
        <v>11900467</v>
      </c>
      <c r="H28" s="60">
        <v>16214883</v>
      </c>
      <c r="I28" s="60">
        <v>28799961</v>
      </c>
      <c r="J28" s="60">
        <v>20204652</v>
      </c>
      <c r="K28" s="60">
        <v>22039129</v>
      </c>
      <c r="L28" s="60">
        <v>23845116</v>
      </c>
      <c r="M28" s="60">
        <v>66088897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94888858</v>
      </c>
      <c r="W28" s="60">
        <v>122888000</v>
      </c>
      <c r="X28" s="60">
        <v>-27999142</v>
      </c>
      <c r="Y28" s="61">
        <v>-22.78</v>
      </c>
      <c r="Z28" s="62">
        <v>245776000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723685</v>
      </c>
      <c r="M29" s="60">
        <v>723685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723685</v>
      </c>
      <c r="W29" s="60"/>
      <c r="X29" s="60">
        <v>723685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13484000</v>
      </c>
      <c r="E31" s="60">
        <v>13484000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6742000</v>
      </c>
      <c r="X31" s="60">
        <v>-6742000</v>
      </c>
      <c r="Y31" s="61">
        <v>-100</v>
      </c>
      <c r="Z31" s="62">
        <v>13484000</v>
      </c>
    </row>
    <row r="32" spans="1:26" ht="13.5">
      <c r="A32" s="70" t="s">
        <v>54</v>
      </c>
      <c r="B32" s="22">
        <f>SUM(B28:B31)</f>
        <v>219093200</v>
      </c>
      <c r="C32" s="22">
        <f>SUM(C28:C31)</f>
        <v>0</v>
      </c>
      <c r="D32" s="99">
        <f aca="true" t="shared" si="5" ref="D32:Z32">SUM(D28:D31)</f>
        <v>259260000</v>
      </c>
      <c r="E32" s="100">
        <f t="shared" si="5"/>
        <v>259260000</v>
      </c>
      <c r="F32" s="100">
        <f t="shared" si="5"/>
        <v>684611</v>
      </c>
      <c r="G32" s="100">
        <f t="shared" si="5"/>
        <v>11900467</v>
      </c>
      <c r="H32" s="100">
        <f t="shared" si="5"/>
        <v>16214883</v>
      </c>
      <c r="I32" s="100">
        <f t="shared" si="5"/>
        <v>28799961</v>
      </c>
      <c r="J32" s="100">
        <f t="shared" si="5"/>
        <v>20204652</v>
      </c>
      <c r="K32" s="100">
        <f t="shared" si="5"/>
        <v>22039129</v>
      </c>
      <c r="L32" s="100">
        <f t="shared" si="5"/>
        <v>24568801</v>
      </c>
      <c r="M32" s="100">
        <f t="shared" si="5"/>
        <v>66812582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95612543</v>
      </c>
      <c r="W32" s="100">
        <f t="shared" si="5"/>
        <v>129630000</v>
      </c>
      <c r="X32" s="100">
        <f t="shared" si="5"/>
        <v>-34017457</v>
      </c>
      <c r="Y32" s="101">
        <f>+IF(W32&lt;&gt;0,(X32/W32)*100,0)</f>
        <v>-26.241963280104912</v>
      </c>
      <c r="Z32" s="102">
        <f t="shared" si="5"/>
        <v>259260000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90804651</v>
      </c>
      <c r="C35" s="19">
        <v>0</v>
      </c>
      <c r="D35" s="59">
        <v>69478215</v>
      </c>
      <c r="E35" s="60">
        <v>69478215</v>
      </c>
      <c r="F35" s="60">
        <v>317348500</v>
      </c>
      <c r="G35" s="60">
        <v>293948520</v>
      </c>
      <c r="H35" s="60">
        <v>245334853</v>
      </c>
      <c r="I35" s="60">
        <v>245334853</v>
      </c>
      <c r="J35" s="60">
        <v>138942000</v>
      </c>
      <c r="K35" s="60">
        <v>272553225</v>
      </c>
      <c r="L35" s="60">
        <v>257826083</v>
      </c>
      <c r="M35" s="60">
        <v>257826083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257826083</v>
      </c>
      <c r="W35" s="60">
        <v>34739108</v>
      </c>
      <c r="X35" s="60">
        <v>223086975</v>
      </c>
      <c r="Y35" s="61">
        <v>642.18</v>
      </c>
      <c r="Z35" s="62">
        <v>69478215</v>
      </c>
    </row>
    <row r="36" spans="1:26" ht="13.5">
      <c r="A36" s="58" t="s">
        <v>57</v>
      </c>
      <c r="B36" s="19">
        <v>1280149706</v>
      </c>
      <c r="C36" s="19">
        <v>0</v>
      </c>
      <c r="D36" s="59">
        <v>1549446087</v>
      </c>
      <c r="E36" s="60">
        <v>1549446087</v>
      </c>
      <c r="F36" s="60">
        <v>1276947784</v>
      </c>
      <c r="G36" s="60">
        <v>1276947784</v>
      </c>
      <c r="H36" s="60">
        <v>1276947784</v>
      </c>
      <c r="I36" s="60">
        <v>1276947784</v>
      </c>
      <c r="J36" s="60">
        <v>1329154000</v>
      </c>
      <c r="K36" s="60">
        <v>1276947784</v>
      </c>
      <c r="L36" s="60">
        <v>1276947784</v>
      </c>
      <c r="M36" s="60">
        <v>1276947784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1276947784</v>
      </c>
      <c r="W36" s="60">
        <v>774723044</v>
      </c>
      <c r="X36" s="60">
        <v>502224740</v>
      </c>
      <c r="Y36" s="61">
        <v>64.83</v>
      </c>
      <c r="Z36" s="62">
        <v>1549446087</v>
      </c>
    </row>
    <row r="37" spans="1:26" ht="13.5">
      <c r="A37" s="58" t="s">
        <v>58</v>
      </c>
      <c r="B37" s="19">
        <v>120615648</v>
      </c>
      <c r="C37" s="19">
        <v>0</v>
      </c>
      <c r="D37" s="59">
        <v>64952271</v>
      </c>
      <c r="E37" s="60">
        <v>64952271</v>
      </c>
      <c r="F37" s="60">
        <v>173196721</v>
      </c>
      <c r="G37" s="60">
        <v>176822490</v>
      </c>
      <c r="H37" s="60">
        <v>181640974</v>
      </c>
      <c r="I37" s="60">
        <v>181640974</v>
      </c>
      <c r="J37" s="60">
        <v>184817678</v>
      </c>
      <c r="K37" s="60">
        <v>201194065</v>
      </c>
      <c r="L37" s="60">
        <v>328724748</v>
      </c>
      <c r="M37" s="60">
        <v>328724748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328724748</v>
      </c>
      <c r="W37" s="60">
        <v>32476136</v>
      </c>
      <c r="X37" s="60">
        <v>296248612</v>
      </c>
      <c r="Y37" s="61">
        <v>912.2</v>
      </c>
      <c r="Z37" s="62">
        <v>64952271</v>
      </c>
    </row>
    <row r="38" spans="1:26" ht="13.5">
      <c r="A38" s="58" t="s">
        <v>59</v>
      </c>
      <c r="B38" s="19">
        <v>41121364</v>
      </c>
      <c r="C38" s="19">
        <v>0</v>
      </c>
      <c r="D38" s="59">
        <v>31936175</v>
      </c>
      <c r="E38" s="60">
        <v>31936175</v>
      </c>
      <c r="F38" s="60">
        <v>136812603</v>
      </c>
      <c r="G38" s="60">
        <v>139106116</v>
      </c>
      <c r="H38" s="60">
        <v>134874291</v>
      </c>
      <c r="I38" s="60">
        <v>134874291</v>
      </c>
      <c r="J38" s="60">
        <v>41121000</v>
      </c>
      <c r="K38" s="60">
        <v>133934336</v>
      </c>
      <c r="L38" s="60">
        <v>35693972</v>
      </c>
      <c r="M38" s="60">
        <v>35693972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35693972</v>
      </c>
      <c r="W38" s="60">
        <v>15968088</v>
      </c>
      <c r="X38" s="60">
        <v>19725884</v>
      </c>
      <c r="Y38" s="61">
        <v>123.53</v>
      </c>
      <c r="Z38" s="62">
        <v>31936175</v>
      </c>
    </row>
    <row r="39" spans="1:26" ht="13.5">
      <c r="A39" s="58" t="s">
        <v>60</v>
      </c>
      <c r="B39" s="19">
        <v>1209217345</v>
      </c>
      <c r="C39" s="19">
        <v>0</v>
      </c>
      <c r="D39" s="59">
        <v>1522035857</v>
      </c>
      <c r="E39" s="60">
        <v>1522035857</v>
      </c>
      <c r="F39" s="60">
        <v>1284286960</v>
      </c>
      <c r="G39" s="60">
        <v>1254967698</v>
      </c>
      <c r="H39" s="60">
        <v>1205767372</v>
      </c>
      <c r="I39" s="60">
        <v>1205767372</v>
      </c>
      <c r="J39" s="60">
        <v>1242157322</v>
      </c>
      <c r="K39" s="60">
        <v>1214372608</v>
      </c>
      <c r="L39" s="60">
        <v>1170355147</v>
      </c>
      <c r="M39" s="60">
        <v>1170355147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1170355147</v>
      </c>
      <c r="W39" s="60">
        <v>761017929</v>
      </c>
      <c r="X39" s="60">
        <v>409337218</v>
      </c>
      <c r="Y39" s="61">
        <v>53.79</v>
      </c>
      <c r="Z39" s="62">
        <v>1522035857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200815477</v>
      </c>
      <c r="C42" s="19">
        <v>0</v>
      </c>
      <c r="D42" s="59">
        <v>277001487</v>
      </c>
      <c r="E42" s="60">
        <v>277001487</v>
      </c>
      <c r="F42" s="60">
        <v>149339193</v>
      </c>
      <c r="G42" s="60">
        <v>-28098206</v>
      </c>
      <c r="H42" s="60">
        <v>-3436773</v>
      </c>
      <c r="I42" s="60">
        <v>117804214</v>
      </c>
      <c r="J42" s="60">
        <v>-35705514</v>
      </c>
      <c r="K42" s="60">
        <v>84310045</v>
      </c>
      <c r="L42" s="60">
        <v>-15653124</v>
      </c>
      <c r="M42" s="60">
        <v>32951407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150755621</v>
      </c>
      <c r="W42" s="60">
        <v>244872346</v>
      </c>
      <c r="X42" s="60">
        <v>-94116725</v>
      </c>
      <c r="Y42" s="61">
        <v>-38.44</v>
      </c>
      <c r="Z42" s="62">
        <v>277001487</v>
      </c>
    </row>
    <row r="43" spans="1:26" ht="13.5">
      <c r="A43" s="58" t="s">
        <v>63</v>
      </c>
      <c r="B43" s="19">
        <v>-188113085</v>
      </c>
      <c r="C43" s="19">
        <v>0</v>
      </c>
      <c r="D43" s="59">
        <v>-259260824</v>
      </c>
      <c r="E43" s="60">
        <v>-259260824</v>
      </c>
      <c r="F43" s="60">
        <v>-684611</v>
      </c>
      <c r="G43" s="60">
        <v>-11900467</v>
      </c>
      <c r="H43" s="60">
        <v>-16214882</v>
      </c>
      <c r="I43" s="60">
        <v>-28799960</v>
      </c>
      <c r="J43" s="60">
        <v>-20204651</v>
      </c>
      <c r="K43" s="60">
        <v>-22039129</v>
      </c>
      <c r="L43" s="60">
        <v>-24568801</v>
      </c>
      <c r="M43" s="60">
        <v>-66812581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-95612541</v>
      </c>
      <c r="W43" s="60">
        <v>-129380412</v>
      </c>
      <c r="X43" s="60">
        <v>33767871</v>
      </c>
      <c r="Y43" s="61">
        <v>-26.1</v>
      </c>
      <c r="Z43" s="62">
        <v>-259260824</v>
      </c>
    </row>
    <row r="44" spans="1:26" ht="13.5">
      <c r="A44" s="58" t="s">
        <v>64</v>
      </c>
      <c r="B44" s="19">
        <v>-3413902</v>
      </c>
      <c r="C44" s="19">
        <v>0</v>
      </c>
      <c r="D44" s="59">
        <v>-3372175</v>
      </c>
      <c r="E44" s="60">
        <v>-3372175</v>
      </c>
      <c r="F44" s="60">
        <v>0</v>
      </c>
      <c r="G44" s="60">
        <v>0</v>
      </c>
      <c r="H44" s="60">
        <v>-511364</v>
      </c>
      <c r="I44" s="60">
        <v>-511364</v>
      </c>
      <c r="J44" s="60">
        <v>0</v>
      </c>
      <c r="K44" s="60">
        <v>0</v>
      </c>
      <c r="L44" s="60">
        <v>-1175759</v>
      </c>
      <c r="M44" s="60">
        <v>-1175759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-1687123</v>
      </c>
      <c r="W44" s="60">
        <v>-1631120</v>
      </c>
      <c r="X44" s="60">
        <v>-56003</v>
      </c>
      <c r="Y44" s="61">
        <v>3.43</v>
      </c>
      <c r="Z44" s="62">
        <v>-3372175</v>
      </c>
    </row>
    <row r="45" spans="1:26" ht="13.5">
      <c r="A45" s="70" t="s">
        <v>65</v>
      </c>
      <c r="B45" s="22">
        <v>29474488</v>
      </c>
      <c r="C45" s="22">
        <v>0</v>
      </c>
      <c r="D45" s="99">
        <v>44885975</v>
      </c>
      <c r="E45" s="100">
        <v>44885975</v>
      </c>
      <c r="F45" s="100">
        <v>178128768</v>
      </c>
      <c r="G45" s="100">
        <v>138130095</v>
      </c>
      <c r="H45" s="100">
        <v>117967076</v>
      </c>
      <c r="I45" s="100">
        <v>117967076</v>
      </c>
      <c r="J45" s="100">
        <v>62056911</v>
      </c>
      <c r="K45" s="100">
        <v>124327827</v>
      </c>
      <c r="L45" s="100">
        <v>82930143</v>
      </c>
      <c r="M45" s="100">
        <v>82930143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82930143</v>
      </c>
      <c r="W45" s="100">
        <v>144378301</v>
      </c>
      <c r="X45" s="100">
        <v>-61448158</v>
      </c>
      <c r="Y45" s="101">
        <v>-42.56</v>
      </c>
      <c r="Z45" s="102">
        <v>44885975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5761661</v>
      </c>
      <c r="C49" s="52">
        <v>0</v>
      </c>
      <c r="D49" s="129">
        <v>5610481</v>
      </c>
      <c r="E49" s="54">
        <v>4448857</v>
      </c>
      <c r="F49" s="54">
        <v>0</v>
      </c>
      <c r="G49" s="54">
        <v>0</v>
      </c>
      <c r="H49" s="54">
        <v>0</v>
      </c>
      <c r="I49" s="54">
        <v>3909164</v>
      </c>
      <c r="J49" s="54">
        <v>0</v>
      </c>
      <c r="K49" s="54">
        <v>0</v>
      </c>
      <c r="L49" s="54">
        <v>0</v>
      </c>
      <c r="M49" s="54">
        <v>3717518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3034503</v>
      </c>
      <c r="W49" s="54">
        <v>17875153</v>
      </c>
      <c r="X49" s="54">
        <v>70480128</v>
      </c>
      <c r="Y49" s="54">
        <v>114837465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4696063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4696063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53.60939088098069</v>
      </c>
      <c r="C58" s="5">
        <f>IF(C67=0,0,+(C76/C67)*100)</f>
        <v>0</v>
      </c>
      <c r="D58" s="6">
        <f aca="true" t="shared" si="6" ref="D58:Z58">IF(D67=0,0,+(D76/D67)*100)</f>
        <v>77.93134882314496</v>
      </c>
      <c r="E58" s="7">
        <f t="shared" si="6"/>
        <v>77.93134882314496</v>
      </c>
      <c r="F58" s="7">
        <f t="shared" si="6"/>
        <v>64.15744697129982</v>
      </c>
      <c r="G58" s="7">
        <f t="shared" si="6"/>
        <v>36.49715393313001</v>
      </c>
      <c r="H58" s="7">
        <f t="shared" si="6"/>
        <v>47.36162594768191</v>
      </c>
      <c r="I58" s="7">
        <f t="shared" si="6"/>
        <v>48.04781487136776</v>
      </c>
      <c r="J58" s="7">
        <f t="shared" si="6"/>
        <v>84.01062832443723</v>
      </c>
      <c r="K58" s="7">
        <f t="shared" si="6"/>
        <v>105.20651228765799</v>
      </c>
      <c r="L58" s="7">
        <f t="shared" si="6"/>
        <v>70.76288741188866</v>
      </c>
      <c r="M58" s="7">
        <f t="shared" si="6"/>
        <v>89.45012869930135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70.94301229323032</v>
      </c>
      <c r="W58" s="7">
        <f t="shared" si="6"/>
        <v>74.145083590587</v>
      </c>
      <c r="X58" s="7">
        <f t="shared" si="6"/>
        <v>0</v>
      </c>
      <c r="Y58" s="7">
        <f t="shared" si="6"/>
        <v>0</v>
      </c>
      <c r="Z58" s="8">
        <f t="shared" si="6"/>
        <v>77.93134882314496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48.26126444304598</v>
      </c>
      <c r="C60" s="12">
        <f t="shared" si="7"/>
        <v>0</v>
      </c>
      <c r="D60" s="3">
        <f t="shared" si="7"/>
        <v>77.9313522560346</v>
      </c>
      <c r="E60" s="13">
        <f t="shared" si="7"/>
        <v>77.9313522560346</v>
      </c>
      <c r="F60" s="13">
        <f t="shared" si="7"/>
        <v>58.49728871324243</v>
      </c>
      <c r="G60" s="13">
        <f t="shared" si="7"/>
        <v>28.604107162193586</v>
      </c>
      <c r="H60" s="13">
        <f t="shared" si="7"/>
        <v>40.21251169038125</v>
      </c>
      <c r="I60" s="13">
        <f t="shared" si="7"/>
        <v>40.900361792893925</v>
      </c>
      <c r="J60" s="13">
        <f t="shared" si="7"/>
        <v>81.86507815621925</v>
      </c>
      <c r="K60" s="13">
        <f t="shared" si="7"/>
        <v>105.66775840752246</v>
      </c>
      <c r="L60" s="13">
        <f t="shared" si="7"/>
        <v>66.36560008262403</v>
      </c>
      <c r="M60" s="13">
        <f t="shared" si="7"/>
        <v>88.20057628087127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67.2552219429313</v>
      </c>
      <c r="W60" s="13">
        <f t="shared" si="7"/>
        <v>73.75192303053106</v>
      </c>
      <c r="X60" s="13">
        <f t="shared" si="7"/>
        <v>0</v>
      </c>
      <c r="Y60" s="13">
        <f t="shared" si="7"/>
        <v>0</v>
      </c>
      <c r="Z60" s="14">
        <f t="shared" si="7"/>
        <v>77.9313522560346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33.78288633701305</v>
      </c>
      <c r="C62" s="12">
        <f t="shared" si="7"/>
        <v>0</v>
      </c>
      <c r="D62" s="3">
        <f t="shared" si="7"/>
        <v>81.70218706767875</v>
      </c>
      <c r="E62" s="13">
        <f t="shared" si="7"/>
        <v>81.70218706767875</v>
      </c>
      <c r="F62" s="13">
        <f t="shared" si="7"/>
        <v>61.532529609833055</v>
      </c>
      <c r="G62" s="13">
        <f t="shared" si="7"/>
        <v>29.682264731365443</v>
      </c>
      <c r="H62" s="13">
        <f t="shared" si="7"/>
        <v>41.7910672741356</v>
      </c>
      <c r="I62" s="13">
        <f t="shared" si="7"/>
        <v>42.6218153666567</v>
      </c>
      <c r="J62" s="13">
        <f t="shared" si="7"/>
        <v>84.9810728360319</v>
      </c>
      <c r="K62" s="13">
        <f t="shared" si="7"/>
        <v>108.29836889596096</v>
      </c>
      <c r="L62" s="13">
        <f t="shared" si="7"/>
        <v>69.12852749769654</v>
      </c>
      <c r="M62" s="13">
        <f t="shared" si="7"/>
        <v>91.12560965868374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69.7501804744042</v>
      </c>
      <c r="W62" s="13">
        <f t="shared" si="7"/>
        <v>73.30936469436939</v>
      </c>
      <c r="X62" s="13">
        <f t="shared" si="7"/>
        <v>0</v>
      </c>
      <c r="Y62" s="13">
        <f t="shared" si="7"/>
        <v>0</v>
      </c>
      <c r="Z62" s="14">
        <f t="shared" si="7"/>
        <v>81.70218706767875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69.73366555327411</v>
      </c>
      <c r="E63" s="13">
        <f t="shared" si="7"/>
        <v>69.73366555327411</v>
      </c>
      <c r="F63" s="13">
        <f t="shared" si="7"/>
        <v>52.45935898579197</v>
      </c>
      <c r="G63" s="13">
        <f t="shared" si="7"/>
        <v>26.369200306016833</v>
      </c>
      <c r="H63" s="13">
        <f t="shared" si="7"/>
        <v>36.955412265832756</v>
      </c>
      <c r="I63" s="13">
        <f t="shared" si="7"/>
        <v>37.377835044960115</v>
      </c>
      <c r="J63" s="13">
        <f t="shared" si="7"/>
        <v>75.41302589441943</v>
      </c>
      <c r="K63" s="13">
        <f t="shared" si="7"/>
        <v>100</v>
      </c>
      <c r="L63" s="13">
        <f t="shared" si="7"/>
        <v>60.704392589807824</v>
      </c>
      <c r="M63" s="13">
        <f t="shared" si="7"/>
        <v>82.05487340531602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62.07430468906864</v>
      </c>
      <c r="W63" s="13">
        <f t="shared" si="7"/>
        <v>74.90367552339056</v>
      </c>
      <c r="X63" s="13">
        <f t="shared" si="7"/>
        <v>0</v>
      </c>
      <c r="Y63" s="13">
        <f t="shared" si="7"/>
        <v>0</v>
      </c>
      <c r="Z63" s="14">
        <f t="shared" si="7"/>
        <v>69.73366555327411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77.9313187874107</v>
      </c>
      <c r="E66" s="16">
        <f t="shared" si="7"/>
        <v>77.9313187874107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77.93133524759376</v>
      </c>
      <c r="X66" s="16">
        <f t="shared" si="7"/>
        <v>0</v>
      </c>
      <c r="Y66" s="16">
        <f t="shared" si="7"/>
        <v>0</v>
      </c>
      <c r="Z66" s="17">
        <f t="shared" si="7"/>
        <v>77.9313187874107</v>
      </c>
    </row>
    <row r="67" spans="1:26" ht="13.5" hidden="1">
      <c r="A67" s="41" t="s">
        <v>285</v>
      </c>
      <c r="B67" s="24">
        <v>54542444</v>
      </c>
      <c r="C67" s="24"/>
      <c r="D67" s="25">
        <v>50492157</v>
      </c>
      <c r="E67" s="26">
        <v>50492157</v>
      </c>
      <c r="F67" s="26">
        <v>3842589</v>
      </c>
      <c r="G67" s="26">
        <v>5066817</v>
      </c>
      <c r="H67" s="26">
        <v>4922274</v>
      </c>
      <c r="I67" s="26">
        <v>13831680</v>
      </c>
      <c r="J67" s="26">
        <v>5063451</v>
      </c>
      <c r="K67" s="26">
        <v>7336101</v>
      </c>
      <c r="L67" s="26">
        <v>4711652</v>
      </c>
      <c r="M67" s="26">
        <v>17111204</v>
      </c>
      <c r="N67" s="26"/>
      <c r="O67" s="26"/>
      <c r="P67" s="26"/>
      <c r="Q67" s="26"/>
      <c r="R67" s="26"/>
      <c r="S67" s="26"/>
      <c r="T67" s="26"/>
      <c r="U67" s="26"/>
      <c r="V67" s="26">
        <v>30942884</v>
      </c>
      <c r="W67" s="26">
        <v>26081585</v>
      </c>
      <c r="X67" s="26"/>
      <c r="Y67" s="25"/>
      <c r="Z67" s="27">
        <v>50492157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48904504</v>
      </c>
      <c r="C69" s="19"/>
      <c r="D69" s="20">
        <v>45313157</v>
      </c>
      <c r="E69" s="21">
        <v>45313157</v>
      </c>
      <c r="F69" s="21">
        <v>3318535</v>
      </c>
      <c r="G69" s="21">
        <v>4506664</v>
      </c>
      <c r="H69" s="21">
        <v>4333691</v>
      </c>
      <c r="I69" s="21">
        <v>12158890</v>
      </c>
      <c r="J69" s="21">
        <v>4464392</v>
      </c>
      <c r="K69" s="21">
        <v>6739084</v>
      </c>
      <c r="L69" s="21">
        <v>4095661</v>
      </c>
      <c r="M69" s="21">
        <v>15299137</v>
      </c>
      <c r="N69" s="21"/>
      <c r="O69" s="21"/>
      <c r="P69" s="21"/>
      <c r="Q69" s="21"/>
      <c r="R69" s="21"/>
      <c r="S69" s="21"/>
      <c r="T69" s="21"/>
      <c r="U69" s="21"/>
      <c r="V69" s="21">
        <v>27458027</v>
      </c>
      <c r="W69" s="21">
        <v>23628070</v>
      </c>
      <c r="X69" s="21"/>
      <c r="Y69" s="20"/>
      <c r="Z69" s="23">
        <v>45313157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48904504</v>
      </c>
      <c r="C71" s="19"/>
      <c r="D71" s="20">
        <v>31036671</v>
      </c>
      <c r="E71" s="21">
        <v>31036671</v>
      </c>
      <c r="F71" s="21">
        <v>2208388</v>
      </c>
      <c r="G71" s="21">
        <v>3040078</v>
      </c>
      <c r="H71" s="21">
        <v>2918997</v>
      </c>
      <c r="I71" s="21">
        <v>8167463</v>
      </c>
      <c r="J71" s="21">
        <v>3010488</v>
      </c>
      <c r="K71" s="21">
        <v>4602772</v>
      </c>
      <c r="L71" s="21">
        <v>2752376</v>
      </c>
      <c r="M71" s="21">
        <v>10365636</v>
      </c>
      <c r="N71" s="21"/>
      <c r="O71" s="21"/>
      <c r="P71" s="21"/>
      <c r="Q71" s="21"/>
      <c r="R71" s="21"/>
      <c r="S71" s="21"/>
      <c r="T71" s="21"/>
      <c r="U71" s="21"/>
      <c r="V71" s="21">
        <v>18533099</v>
      </c>
      <c r="W71" s="21">
        <v>17069249</v>
      </c>
      <c r="X71" s="21"/>
      <c r="Y71" s="20"/>
      <c r="Z71" s="23">
        <v>31036671</v>
      </c>
    </row>
    <row r="72" spans="1:26" ht="13.5" hidden="1">
      <c r="A72" s="39" t="s">
        <v>105</v>
      </c>
      <c r="B72" s="19"/>
      <c r="C72" s="19"/>
      <c r="D72" s="20">
        <v>14276486</v>
      </c>
      <c r="E72" s="21">
        <v>14276486</v>
      </c>
      <c r="F72" s="21">
        <v>1110147</v>
      </c>
      <c r="G72" s="21">
        <v>1466586</v>
      </c>
      <c r="H72" s="21">
        <v>1414694</v>
      </c>
      <c r="I72" s="21">
        <v>3991427</v>
      </c>
      <c r="J72" s="21">
        <v>1453904</v>
      </c>
      <c r="K72" s="21">
        <v>2136312</v>
      </c>
      <c r="L72" s="21">
        <v>1343285</v>
      </c>
      <c r="M72" s="21">
        <v>4933501</v>
      </c>
      <c r="N72" s="21"/>
      <c r="O72" s="21"/>
      <c r="P72" s="21"/>
      <c r="Q72" s="21"/>
      <c r="R72" s="21"/>
      <c r="S72" s="21"/>
      <c r="T72" s="21"/>
      <c r="U72" s="21"/>
      <c r="V72" s="21">
        <v>8924928</v>
      </c>
      <c r="W72" s="21">
        <v>6558821</v>
      </c>
      <c r="X72" s="21"/>
      <c r="Y72" s="20"/>
      <c r="Z72" s="23">
        <v>14276486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5637940</v>
      </c>
      <c r="C75" s="28"/>
      <c r="D75" s="29">
        <v>5179000</v>
      </c>
      <c r="E75" s="30">
        <v>5179000</v>
      </c>
      <c r="F75" s="30">
        <v>524054</v>
      </c>
      <c r="G75" s="30">
        <v>560153</v>
      </c>
      <c r="H75" s="30">
        <v>588583</v>
      </c>
      <c r="I75" s="30">
        <v>1672790</v>
      </c>
      <c r="J75" s="30">
        <v>599059</v>
      </c>
      <c r="K75" s="30">
        <v>597017</v>
      </c>
      <c r="L75" s="30">
        <v>615991</v>
      </c>
      <c r="M75" s="30">
        <v>1812067</v>
      </c>
      <c r="N75" s="30"/>
      <c r="O75" s="30"/>
      <c r="P75" s="30"/>
      <c r="Q75" s="30"/>
      <c r="R75" s="30"/>
      <c r="S75" s="30"/>
      <c r="T75" s="30"/>
      <c r="U75" s="30"/>
      <c r="V75" s="30">
        <v>3484857</v>
      </c>
      <c r="W75" s="30">
        <v>2453515</v>
      </c>
      <c r="X75" s="30"/>
      <c r="Y75" s="29"/>
      <c r="Z75" s="31">
        <v>5179000</v>
      </c>
    </row>
    <row r="76" spans="1:26" ht="13.5" hidden="1">
      <c r="A76" s="42" t="s">
        <v>286</v>
      </c>
      <c r="B76" s="32">
        <v>29239872</v>
      </c>
      <c r="C76" s="32"/>
      <c r="D76" s="33">
        <v>39349219</v>
      </c>
      <c r="E76" s="34">
        <v>39349219</v>
      </c>
      <c r="F76" s="34">
        <v>2465307</v>
      </c>
      <c r="G76" s="34">
        <v>1849244</v>
      </c>
      <c r="H76" s="34">
        <v>2331269</v>
      </c>
      <c r="I76" s="34">
        <v>6645820</v>
      </c>
      <c r="J76" s="34">
        <v>4253837</v>
      </c>
      <c r="K76" s="34">
        <v>7718056</v>
      </c>
      <c r="L76" s="34">
        <v>3334101</v>
      </c>
      <c r="M76" s="34">
        <v>15305994</v>
      </c>
      <c r="N76" s="34"/>
      <c r="O76" s="34"/>
      <c r="P76" s="34"/>
      <c r="Q76" s="34"/>
      <c r="R76" s="34"/>
      <c r="S76" s="34"/>
      <c r="T76" s="34"/>
      <c r="U76" s="34"/>
      <c r="V76" s="34">
        <v>21951814</v>
      </c>
      <c r="W76" s="34">
        <v>19338213</v>
      </c>
      <c r="X76" s="34"/>
      <c r="Y76" s="33"/>
      <c r="Z76" s="35">
        <v>39349219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23601932</v>
      </c>
      <c r="C78" s="19"/>
      <c r="D78" s="20">
        <v>35313156</v>
      </c>
      <c r="E78" s="21">
        <v>35313156</v>
      </c>
      <c r="F78" s="21">
        <v>1941253</v>
      </c>
      <c r="G78" s="21">
        <v>1289091</v>
      </c>
      <c r="H78" s="21">
        <v>1742686</v>
      </c>
      <c r="I78" s="21">
        <v>4973030</v>
      </c>
      <c r="J78" s="21">
        <v>3654778</v>
      </c>
      <c r="K78" s="21">
        <v>7121039</v>
      </c>
      <c r="L78" s="21">
        <v>2718110</v>
      </c>
      <c r="M78" s="21">
        <v>13493927</v>
      </c>
      <c r="N78" s="21"/>
      <c r="O78" s="21"/>
      <c r="P78" s="21"/>
      <c r="Q78" s="21"/>
      <c r="R78" s="21"/>
      <c r="S78" s="21"/>
      <c r="T78" s="21"/>
      <c r="U78" s="21"/>
      <c r="V78" s="21">
        <v>18466957</v>
      </c>
      <c r="W78" s="21">
        <v>17426156</v>
      </c>
      <c r="X78" s="21"/>
      <c r="Y78" s="20"/>
      <c r="Z78" s="23">
        <v>35313156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16521353</v>
      </c>
      <c r="C80" s="19"/>
      <c r="D80" s="20">
        <v>25357639</v>
      </c>
      <c r="E80" s="21">
        <v>25357639</v>
      </c>
      <c r="F80" s="21">
        <v>1358877</v>
      </c>
      <c r="G80" s="21">
        <v>902364</v>
      </c>
      <c r="H80" s="21">
        <v>1219880</v>
      </c>
      <c r="I80" s="21">
        <v>3481121</v>
      </c>
      <c r="J80" s="21">
        <v>2558345</v>
      </c>
      <c r="K80" s="21">
        <v>4984727</v>
      </c>
      <c r="L80" s="21">
        <v>1902677</v>
      </c>
      <c r="M80" s="21">
        <v>9445749</v>
      </c>
      <c r="N80" s="21"/>
      <c r="O80" s="21"/>
      <c r="P80" s="21"/>
      <c r="Q80" s="21"/>
      <c r="R80" s="21"/>
      <c r="S80" s="21"/>
      <c r="T80" s="21"/>
      <c r="U80" s="21"/>
      <c r="V80" s="21">
        <v>12926870</v>
      </c>
      <c r="W80" s="21">
        <v>12513358</v>
      </c>
      <c r="X80" s="21"/>
      <c r="Y80" s="20"/>
      <c r="Z80" s="23">
        <v>25357639</v>
      </c>
    </row>
    <row r="81" spans="1:26" ht="13.5" hidden="1">
      <c r="A81" s="39" t="s">
        <v>105</v>
      </c>
      <c r="B81" s="19">
        <v>7080579</v>
      </c>
      <c r="C81" s="19"/>
      <c r="D81" s="20">
        <v>9955517</v>
      </c>
      <c r="E81" s="21">
        <v>9955517</v>
      </c>
      <c r="F81" s="21">
        <v>582376</v>
      </c>
      <c r="G81" s="21">
        <v>386727</v>
      </c>
      <c r="H81" s="21">
        <v>522806</v>
      </c>
      <c r="I81" s="21">
        <v>1491909</v>
      </c>
      <c r="J81" s="21">
        <v>1096433</v>
      </c>
      <c r="K81" s="21">
        <v>2136312</v>
      </c>
      <c r="L81" s="21">
        <v>815433</v>
      </c>
      <c r="M81" s="21">
        <v>4048178</v>
      </c>
      <c r="N81" s="21"/>
      <c r="O81" s="21"/>
      <c r="P81" s="21"/>
      <c r="Q81" s="21"/>
      <c r="R81" s="21"/>
      <c r="S81" s="21"/>
      <c r="T81" s="21"/>
      <c r="U81" s="21"/>
      <c r="V81" s="21">
        <v>5540087</v>
      </c>
      <c r="W81" s="21">
        <v>4912798</v>
      </c>
      <c r="X81" s="21"/>
      <c r="Y81" s="20"/>
      <c r="Z81" s="23">
        <v>9955517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5637940</v>
      </c>
      <c r="C84" s="28"/>
      <c r="D84" s="29">
        <v>4036063</v>
      </c>
      <c r="E84" s="30">
        <v>4036063</v>
      </c>
      <c r="F84" s="30">
        <v>524054</v>
      </c>
      <c r="G84" s="30">
        <v>560153</v>
      </c>
      <c r="H84" s="30">
        <v>588583</v>
      </c>
      <c r="I84" s="30">
        <v>1672790</v>
      </c>
      <c r="J84" s="30">
        <v>599059</v>
      </c>
      <c r="K84" s="30">
        <v>597017</v>
      </c>
      <c r="L84" s="30">
        <v>615991</v>
      </c>
      <c r="M84" s="30">
        <v>1812067</v>
      </c>
      <c r="N84" s="30"/>
      <c r="O84" s="30"/>
      <c r="P84" s="30"/>
      <c r="Q84" s="30"/>
      <c r="R84" s="30"/>
      <c r="S84" s="30"/>
      <c r="T84" s="30"/>
      <c r="U84" s="30"/>
      <c r="V84" s="30">
        <v>3484857</v>
      </c>
      <c r="W84" s="30">
        <v>1912057</v>
      </c>
      <c r="X84" s="30"/>
      <c r="Y84" s="29"/>
      <c r="Z84" s="31">
        <v>4036063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70254276</v>
      </c>
      <c r="F5" s="345">
        <f t="shared" si="0"/>
        <v>70254276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35127139</v>
      </c>
      <c r="Y5" s="345">
        <f t="shared" si="0"/>
        <v>-35127139</v>
      </c>
      <c r="Z5" s="346">
        <f>+IF(X5&lt;&gt;0,+(Y5/X5)*100,0)</f>
        <v>-100</v>
      </c>
      <c r="AA5" s="347">
        <f>+AA6+AA8+AA11+AA13+AA15</f>
        <v>70254276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40716407</v>
      </c>
      <c r="F11" s="351">
        <f t="shared" si="3"/>
        <v>40716407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20358204</v>
      </c>
      <c r="Y11" s="351">
        <f t="shared" si="3"/>
        <v>-20358204</v>
      </c>
      <c r="Z11" s="352">
        <f>+IF(X11&lt;&gt;0,+(Y11/X11)*100,0)</f>
        <v>-100</v>
      </c>
      <c r="AA11" s="353">
        <f t="shared" si="3"/>
        <v>40716407</v>
      </c>
    </row>
    <row r="12" spans="1:27" ht="13.5">
      <c r="A12" s="291" t="s">
        <v>231</v>
      </c>
      <c r="B12" s="136"/>
      <c r="C12" s="60"/>
      <c r="D12" s="327"/>
      <c r="E12" s="60">
        <v>40716407</v>
      </c>
      <c r="F12" s="59">
        <v>40716407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20358204</v>
      </c>
      <c r="Y12" s="59">
        <v>-20358204</v>
      </c>
      <c r="Z12" s="61">
        <v>-100</v>
      </c>
      <c r="AA12" s="62">
        <v>40716407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27989548</v>
      </c>
      <c r="F13" s="329">
        <f t="shared" si="4"/>
        <v>27989548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13994774</v>
      </c>
      <c r="Y13" s="329">
        <f t="shared" si="4"/>
        <v>-13994774</v>
      </c>
      <c r="Z13" s="322">
        <f>+IF(X13&lt;&gt;0,+(Y13/X13)*100,0)</f>
        <v>-100</v>
      </c>
      <c r="AA13" s="273">
        <f t="shared" si="4"/>
        <v>27989548</v>
      </c>
    </row>
    <row r="14" spans="1:27" ht="13.5">
      <c r="A14" s="291" t="s">
        <v>232</v>
      </c>
      <c r="B14" s="136"/>
      <c r="C14" s="60"/>
      <c r="D14" s="327"/>
      <c r="E14" s="60">
        <v>27989548</v>
      </c>
      <c r="F14" s="59">
        <v>27989548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13994774</v>
      </c>
      <c r="Y14" s="59">
        <v>-13994774</v>
      </c>
      <c r="Z14" s="61">
        <v>-100</v>
      </c>
      <c r="AA14" s="62">
        <v>27989548</v>
      </c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1548321</v>
      </c>
      <c r="F15" s="59">
        <f t="shared" si="5"/>
        <v>1548321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774161</v>
      </c>
      <c r="Y15" s="59">
        <f t="shared" si="5"/>
        <v>-774161</v>
      </c>
      <c r="Z15" s="61">
        <f>+IF(X15&lt;&gt;0,+(Y15/X15)*100,0)</f>
        <v>-100</v>
      </c>
      <c r="AA15" s="62">
        <f>SUM(AA16:AA20)</f>
        <v>1548321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1548321</v>
      </c>
      <c r="F20" s="59">
        <v>1548321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774161</v>
      </c>
      <c r="Y20" s="59">
        <v>-774161</v>
      </c>
      <c r="Z20" s="61">
        <v>-100</v>
      </c>
      <c r="AA20" s="62">
        <v>1548321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70254276</v>
      </c>
      <c r="F60" s="264">
        <f t="shared" si="14"/>
        <v>70254276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35127139</v>
      </c>
      <c r="Y60" s="264">
        <f t="shared" si="14"/>
        <v>-35127139</v>
      </c>
      <c r="Z60" s="324">
        <f>+IF(X60&lt;&gt;0,+(Y60/X60)*100,0)</f>
        <v>-100</v>
      </c>
      <c r="AA60" s="232">
        <f>+AA57+AA54+AA51+AA40+AA37+AA34+AA22+AA5</f>
        <v>70254276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222141727</v>
      </c>
      <c r="D5" s="153">
        <f>SUM(D6:D8)</f>
        <v>0</v>
      </c>
      <c r="E5" s="154">
        <f t="shared" si="0"/>
        <v>285011444</v>
      </c>
      <c r="F5" s="100">
        <f t="shared" si="0"/>
        <v>285011444</v>
      </c>
      <c r="G5" s="100">
        <f t="shared" si="0"/>
        <v>92065420</v>
      </c>
      <c r="H5" s="100">
        <f t="shared" si="0"/>
        <v>944346</v>
      </c>
      <c r="I5" s="100">
        <f t="shared" si="0"/>
        <v>1203184</v>
      </c>
      <c r="J5" s="100">
        <f t="shared" si="0"/>
        <v>94212950</v>
      </c>
      <c r="K5" s="100">
        <f t="shared" si="0"/>
        <v>718898</v>
      </c>
      <c r="L5" s="100">
        <f t="shared" si="0"/>
        <v>86791970</v>
      </c>
      <c r="M5" s="100">
        <f t="shared" si="0"/>
        <v>1736695</v>
      </c>
      <c r="N5" s="100">
        <f t="shared" si="0"/>
        <v>89247563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183460513</v>
      </c>
      <c r="X5" s="100">
        <f t="shared" si="0"/>
        <v>191956037</v>
      </c>
      <c r="Y5" s="100">
        <f t="shared" si="0"/>
        <v>-8495524</v>
      </c>
      <c r="Z5" s="137">
        <f>+IF(X5&lt;&gt;0,+(Y5/X5)*100,0)</f>
        <v>-4.4257654683712815</v>
      </c>
      <c r="AA5" s="153">
        <f>SUM(AA6:AA8)</f>
        <v>285011444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221539503</v>
      </c>
      <c r="D7" s="157"/>
      <c r="E7" s="158">
        <v>285011444</v>
      </c>
      <c r="F7" s="159">
        <v>285011444</v>
      </c>
      <c r="G7" s="159">
        <v>92065420</v>
      </c>
      <c r="H7" s="159">
        <v>944346</v>
      </c>
      <c r="I7" s="159">
        <v>1203184</v>
      </c>
      <c r="J7" s="159">
        <v>94212950</v>
      </c>
      <c r="K7" s="159">
        <v>718898</v>
      </c>
      <c r="L7" s="159">
        <v>86791970</v>
      </c>
      <c r="M7" s="159">
        <v>1736695</v>
      </c>
      <c r="N7" s="159">
        <v>89247563</v>
      </c>
      <c r="O7" s="159"/>
      <c r="P7" s="159"/>
      <c r="Q7" s="159"/>
      <c r="R7" s="159"/>
      <c r="S7" s="159"/>
      <c r="T7" s="159"/>
      <c r="U7" s="159"/>
      <c r="V7" s="159"/>
      <c r="W7" s="159">
        <v>183460513</v>
      </c>
      <c r="X7" s="159">
        <v>191956037</v>
      </c>
      <c r="Y7" s="159">
        <v>-8495524</v>
      </c>
      <c r="Z7" s="141">
        <v>-4.43</v>
      </c>
      <c r="AA7" s="157">
        <v>285011444</v>
      </c>
    </row>
    <row r="8" spans="1:27" ht="13.5">
      <c r="A8" s="138" t="s">
        <v>77</v>
      </c>
      <c r="B8" s="136"/>
      <c r="C8" s="155">
        <v>602224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1157258</v>
      </c>
      <c r="D15" s="153">
        <f>SUM(D16:D18)</f>
        <v>0</v>
      </c>
      <c r="E15" s="154">
        <f t="shared" si="2"/>
        <v>250000</v>
      </c>
      <c r="F15" s="100">
        <f t="shared" si="2"/>
        <v>250000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23052966</v>
      </c>
      <c r="Y15" s="100">
        <f t="shared" si="2"/>
        <v>-23052966</v>
      </c>
      <c r="Z15" s="137">
        <f>+IF(X15&lt;&gt;0,+(Y15/X15)*100,0)</f>
        <v>-100</v>
      </c>
      <c r="AA15" s="153">
        <f>SUM(AA16:AA18)</f>
        <v>250000</v>
      </c>
    </row>
    <row r="16" spans="1:27" ht="13.5">
      <c r="A16" s="138" t="s">
        <v>85</v>
      </c>
      <c r="B16" s="136"/>
      <c r="C16" s="155">
        <v>1157258</v>
      </c>
      <c r="D16" s="155"/>
      <c r="E16" s="156">
        <v>250000</v>
      </c>
      <c r="F16" s="60">
        <v>250000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23052966</v>
      </c>
      <c r="Y16" s="60">
        <v>-23052966</v>
      </c>
      <c r="Z16" s="140">
        <v>-100</v>
      </c>
      <c r="AA16" s="155">
        <v>250000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315528362</v>
      </c>
      <c r="D19" s="153">
        <f>SUM(D20:D23)</f>
        <v>0</v>
      </c>
      <c r="E19" s="154">
        <f t="shared" si="3"/>
        <v>312208157</v>
      </c>
      <c r="F19" s="100">
        <f t="shared" si="3"/>
        <v>312208157</v>
      </c>
      <c r="G19" s="100">
        <f t="shared" si="3"/>
        <v>3394700</v>
      </c>
      <c r="H19" s="100">
        <f t="shared" si="3"/>
        <v>4576681</v>
      </c>
      <c r="I19" s="100">
        <f t="shared" si="3"/>
        <v>4397601</v>
      </c>
      <c r="J19" s="100">
        <f t="shared" si="3"/>
        <v>12368982</v>
      </c>
      <c r="K19" s="100">
        <f t="shared" si="3"/>
        <v>4614348</v>
      </c>
      <c r="L19" s="100">
        <f t="shared" si="3"/>
        <v>6739084</v>
      </c>
      <c r="M19" s="100">
        <f t="shared" si="3"/>
        <v>4150994</v>
      </c>
      <c r="N19" s="100">
        <f t="shared" si="3"/>
        <v>15504426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27873408</v>
      </c>
      <c r="X19" s="100">
        <f t="shared" si="3"/>
        <v>247807800</v>
      </c>
      <c r="Y19" s="100">
        <f t="shared" si="3"/>
        <v>-219934392</v>
      </c>
      <c r="Z19" s="137">
        <f>+IF(X19&lt;&gt;0,+(Y19/X19)*100,0)</f>
        <v>-88.7520053848184</v>
      </c>
      <c r="AA19" s="153">
        <f>SUM(AA20:AA23)</f>
        <v>312208157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56401386</v>
      </c>
      <c r="D21" s="155"/>
      <c r="E21" s="156">
        <v>36215671</v>
      </c>
      <c r="F21" s="60">
        <v>36215671</v>
      </c>
      <c r="G21" s="60">
        <v>2284553</v>
      </c>
      <c r="H21" s="60">
        <v>3110095</v>
      </c>
      <c r="I21" s="60">
        <v>2982907</v>
      </c>
      <c r="J21" s="60">
        <v>8377555</v>
      </c>
      <c r="K21" s="60">
        <v>3160444</v>
      </c>
      <c r="L21" s="60">
        <v>4602772</v>
      </c>
      <c r="M21" s="60">
        <v>2807709</v>
      </c>
      <c r="N21" s="60">
        <v>10570925</v>
      </c>
      <c r="O21" s="60"/>
      <c r="P21" s="60"/>
      <c r="Q21" s="60"/>
      <c r="R21" s="60"/>
      <c r="S21" s="60"/>
      <c r="T21" s="60"/>
      <c r="U21" s="60"/>
      <c r="V21" s="60"/>
      <c r="W21" s="60">
        <v>18948480</v>
      </c>
      <c r="X21" s="60">
        <v>26243360</v>
      </c>
      <c r="Y21" s="60">
        <v>-7294880</v>
      </c>
      <c r="Z21" s="140">
        <v>-27.8</v>
      </c>
      <c r="AA21" s="155">
        <v>36215671</v>
      </c>
    </row>
    <row r="22" spans="1:27" ht="13.5">
      <c r="A22" s="138" t="s">
        <v>91</v>
      </c>
      <c r="B22" s="136"/>
      <c r="C22" s="157">
        <v>259126976</v>
      </c>
      <c r="D22" s="157"/>
      <c r="E22" s="158">
        <v>275992486</v>
      </c>
      <c r="F22" s="159">
        <v>275992486</v>
      </c>
      <c r="G22" s="159">
        <v>1110147</v>
      </c>
      <c r="H22" s="159">
        <v>1466586</v>
      </c>
      <c r="I22" s="159">
        <v>1414694</v>
      </c>
      <c r="J22" s="159">
        <v>3991427</v>
      </c>
      <c r="K22" s="159">
        <v>1453904</v>
      </c>
      <c r="L22" s="159">
        <v>2136312</v>
      </c>
      <c r="M22" s="159">
        <v>1343285</v>
      </c>
      <c r="N22" s="159">
        <v>4933501</v>
      </c>
      <c r="O22" s="159"/>
      <c r="P22" s="159"/>
      <c r="Q22" s="159"/>
      <c r="R22" s="159"/>
      <c r="S22" s="159"/>
      <c r="T22" s="159"/>
      <c r="U22" s="159"/>
      <c r="V22" s="159"/>
      <c r="W22" s="159">
        <v>8924928</v>
      </c>
      <c r="X22" s="159">
        <v>221564440</v>
      </c>
      <c r="Y22" s="159">
        <v>-212639512</v>
      </c>
      <c r="Z22" s="141">
        <v>-95.97</v>
      </c>
      <c r="AA22" s="157">
        <v>275992486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538827347</v>
      </c>
      <c r="D25" s="168">
        <f>+D5+D9+D15+D19+D24</f>
        <v>0</v>
      </c>
      <c r="E25" s="169">
        <f t="shared" si="4"/>
        <v>597469601</v>
      </c>
      <c r="F25" s="73">
        <f t="shared" si="4"/>
        <v>597469601</v>
      </c>
      <c r="G25" s="73">
        <f t="shared" si="4"/>
        <v>95460120</v>
      </c>
      <c r="H25" s="73">
        <f t="shared" si="4"/>
        <v>5521027</v>
      </c>
      <c r="I25" s="73">
        <f t="shared" si="4"/>
        <v>5600785</v>
      </c>
      <c r="J25" s="73">
        <f t="shared" si="4"/>
        <v>106581932</v>
      </c>
      <c r="K25" s="73">
        <f t="shared" si="4"/>
        <v>5333246</v>
      </c>
      <c r="L25" s="73">
        <f t="shared" si="4"/>
        <v>93531054</v>
      </c>
      <c r="M25" s="73">
        <f t="shared" si="4"/>
        <v>5887689</v>
      </c>
      <c r="N25" s="73">
        <f t="shared" si="4"/>
        <v>104751989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211333921</v>
      </c>
      <c r="X25" s="73">
        <f t="shared" si="4"/>
        <v>462816803</v>
      </c>
      <c r="Y25" s="73">
        <f t="shared" si="4"/>
        <v>-251482882</v>
      </c>
      <c r="Z25" s="170">
        <f>+IF(X25&lt;&gt;0,+(Y25/X25)*100,0)</f>
        <v>-54.33745714716412</v>
      </c>
      <c r="AA25" s="168">
        <f>+AA5+AA9+AA15+AA19+AA24</f>
        <v>597469601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119294000</v>
      </c>
      <c r="D28" s="153">
        <f>SUM(D29:D31)</f>
        <v>0</v>
      </c>
      <c r="E28" s="154">
        <f t="shared" si="5"/>
        <v>129496213</v>
      </c>
      <c r="F28" s="100">
        <f t="shared" si="5"/>
        <v>129496213</v>
      </c>
      <c r="G28" s="100">
        <f t="shared" si="5"/>
        <v>5451754</v>
      </c>
      <c r="H28" s="100">
        <f t="shared" si="5"/>
        <v>7172315</v>
      </c>
      <c r="I28" s="100">
        <f t="shared" si="5"/>
        <v>8450900</v>
      </c>
      <c r="J28" s="100">
        <f t="shared" si="5"/>
        <v>21074969</v>
      </c>
      <c r="K28" s="100">
        <f t="shared" si="5"/>
        <v>7818533</v>
      </c>
      <c r="L28" s="100">
        <f t="shared" si="5"/>
        <v>7614680</v>
      </c>
      <c r="M28" s="100">
        <f t="shared" si="5"/>
        <v>9215096</v>
      </c>
      <c r="N28" s="100">
        <f t="shared" si="5"/>
        <v>24648309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45723278</v>
      </c>
      <c r="X28" s="100">
        <f t="shared" si="5"/>
        <v>63980538</v>
      </c>
      <c r="Y28" s="100">
        <f t="shared" si="5"/>
        <v>-18257260</v>
      </c>
      <c r="Z28" s="137">
        <f>+IF(X28&lt;&gt;0,+(Y28/X28)*100,0)</f>
        <v>-28.535646261680387</v>
      </c>
      <c r="AA28" s="153">
        <f>SUM(AA29:AA31)</f>
        <v>129496213</v>
      </c>
    </row>
    <row r="29" spans="1:27" ht="13.5">
      <c r="A29" s="138" t="s">
        <v>75</v>
      </c>
      <c r="B29" s="136"/>
      <c r="C29" s="155">
        <v>16712000</v>
      </c>
      <c r="D29" s="155"/>
      <c r="E29" s="156">
        <v>22373000</v>
      </c>
      <c r="F29" s="60">
        <v>22373000</v>
      </c>
      <c r="G29" s="60">
        <v>1282328</v>
      </c>
      <c r="H29" s="60">
        <v>2086663</v>
      </c>
      <c r="I29" s="60">
        <v>1130631</v>
      </c>
      <c r="J29" s="60">
        <v>4499622</v>
      </c>
      <c r="K29" s="60">
        <v>1456411</v>
      </c>
      <c r="L29" s="60">
        <v>1936783</v>
      </c>
      <c r="M29" s="60">
        <v>2558070</v>
      </c>
      <c r="N29" s="60">
        <v>5951264</v>
      </c>
      <c r="O29" s="60"/>
      <c r="P29" s="60"/>
      <c r="Q29" s="60"/>
      <c r="R29" s="60"/>
      <c r="S29" s="60"/>
      <c r="T29" s="60"/>
      <c r="U29" s="60"/>
      <c r="V29" s="60"/>
      <c r="W29" s="60">
        <v>10450886</v>
      </c>
      <c r="X29" s="60">
        <v>11186448</v>
      </c>
      <c r="Y29" s="60">
        <v>-735562</v>
      </c>
      <c r="Z29" s="140">
        <v>-6.58</v>
      </c>
      <c r="AA29" s="155">
        <v>22373000</v>
      </c>
    </row>
    <row r="30" spans="1:27" ht="13.5">
      <c r="A30" s="138" t="s">
        <v>76</v>
      </c>
      <c r="B30" s="136"/>
      <c r="C30" s="157">
        <v>55560000</v>
      </c>
      <c r="D30" s="157"/>
      <c r="E30" s="158">
        <v>62403213</v>
      </c>
      <c r="F30" s="159">
        <v>62403213</v>
      </c>
      <c r="G30" s="159">
        <v>1914777</v>
      </c>
      <c r="H30" s="159">
        <v>2087850</v>
      </c>
      <c r="I30" s="159">
        <v>3320973</v>
      </c>
      <c r="J30" s="159">
        <v>7323600</v>
      </c>
      <c r="K30" s="159">
        <v>2359449</v>
      </c>
      <c r="L30" s="159">
        <v>2493478</v>
      </c>
      <c r="M30" s="159">
        <v>4032203</v>
      </c>
      <c r="N30" s="159">
        <v>8885130</v>
      </c>
      <c r="O30" s="159"/>
      <c r="P30" s="159"/>
      <c r="Q30" s="159"/>
      <c r="R30" s="159"/>
      <c r="S30" s="159"/>
      <c r="T30" s="159"/>
      <c r="U30" s="159"/>
      <c r="V30" s="159"/>
      <c r="W30" s="159">
        <v>16208730</v>
      </c>
      <c r="X30" s="159">
        <v>30433944</v>
      </c>
      <c r="Y30" s="159">
        <v>-14225214</v>
      </c>
      <c r="Z30" s="141">
        <v>-46.74</v>
      </c>
      <c r="AA30" s="157">
        <v>62403213</v>
      </c>
    </row>
    <row r="31" spans="1:27" ht="13.5">
      <c r="A31" s="138" t="s">
        <v>77</v>
      </c>
      <c r="B31" s="136"/>
      <c r="C31" s="155">
        <v>47022000</v>
      </c>
      <c r="D31" s="155"/>
      <c r="E31" s="156">
        <v>44720000</v>
      </c>
      <c r="F31" s="60">
        <v>44720000</v>
      </c>
      <c r="G31" s="60">
        <v>2254649</v>
      </c>
      <c r="H31" s="60">
        <v>2997802</v>
      </c>
      <c r="I31" s="60">
        <v>3999296</v>
      </c>
      <c r="J31" s="60">
        <v>9251747</v>
      </c>
      <c r="K31" s="60">
        <v>4002673</v>
      </c>
      <c r="L31" s="60">
        <v>3184419</v>
      </c>
      <c r="M31" s="60">
        <v>2624823</v>
      </c>
      <c r="N31" s="60">
        <v>9811915</v>
      </c>
      <c r="O31" s="60"/>
      <c r="P31" s="60"/>
      <c r="Q31" s="60"/>
      <c r="R31" s="60"/>
      <c r="S31" s="60"/>
      <c r="T31" s="60"/>
      <c r="U31" s="60"/>
      <c r="V31" s="60"/>
      <c r="W31" s="60">
        <v>19063662</v>
      </c>
      <c r="X31" s="60">
        <v>22360146</v>
      </c>
      <c r="Y31" s="60">
        <v>-3296484</v>
      </c>
      <c r="Z31" s="140">
        <v>-14.74</v>
      </c>
      <c r="AA31" s="155">
        <v>44720000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176384</v>
      </c>
      <c r="J32" s="100">
        <f t="shared" si="6"/>
        <v>176384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176384</v>
      </c>
      <c r="X32" s="100">
        <f t="shared" si="6"/>
        <v>0</v>
      </c>
      <c r="Y32" s="100">
        <f t="shared" si="6"/>
        <v>176384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>
        <v>176384</v>
      </c>
      <c r="J33" s="60">
        <v>176384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176384</v>
      </c>
      <c r="X33" s="60"/>
      <c r="Y33" s="60">
        <v>176384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67459000</v>
      </c>
      <c r="D38" s="153">
        <f>SUM(D39:D41)</f>
        <v>0</v>
      </c>
      <c r="E38" s="154">
        <f t="shared" si="7"/>
        <v>40709300</v>
      </c>
      <c r="F38" s="100">
        <f t="shared" si="7"/>
        <v>40709300</v>
      </c>
      <c r="G38" s="100">
        <f t="shared" si="7"/>
        <v>3012214</v>
      </c>
      <c r="H38" s="100">
        <f t="shared" si="7"/>
        <v>7041177</v>
      </c>
      <c r="I38" s="100">
        <f t="shared" si="7"/>
        <v>6382018</v>
      </c>
      <c r="J38" s="100">
        <f t="shared" si="7"/>
        <v>16435409</v>
      </c>
      <c r="K38" s="100">
        <f t="shared" si="7"/>
        <v>1979633</v>
      </c>
      <c r="L38" s="100">
        <f t="shared" si="7"/>
        <v>2659213</v>
      </c>
      <c r="M38" s="100">
        <f t="shared" si="7"/>
        <v>3487046</v>
      </c>
      <c r="N38" s="100">
        <f t="shared" si="7"/>
        <v>8125892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24561301</v>
      </c>
      <c r="X38" s="100">
        <f t="shared" si="7"/>
        <v>44496576</v>
      </c>
      <c r="Y38" s="100">
        <f t="shared" si="7"/>
        <v>-19935275</v>
      </c>
      <c r="Z38" s="137">
        <f>+IF(X38&lt;&gt;0,+(Y38/X38)*100,0)</f>
        <v>-44.801818009547524</v>
      </c>
      <c r="AA38" s="153">
        <f>SUM(AA39:AA41)</f>
        <v>40709300</v>
      </c>
    </row>
    <row r="39" spans="1:27" ht="13.5">
      <c r="A39" s="138" t="s">
        <v>85</v>
      </c>
      <c r="B39" s="136"/>
      <c r="C39" s="155">
        <v>67459000</v>
      </c>
      <c r="D39" s="155"/>
      <c r="E39" s="156">
        <v>40709300</v>
      </c>
      <c r="F39" s="60">
        <v>40709300</v>
      </c>
      <c r="G39" s="60">
        <v>3012214</v>
      </c>
      <c r="H39" s="60">
        <v>7041177</v>
      </c>
      <c r="I39" s="60">
        <v>6382018</v>
      </c>
      <c r="J39" s="60">
        <v>16435409</v>
      </c>
      <c r="K39" s="60">
        <v>1979633</v>
      </c>
      <c r="L39" s="60">
        <v>2659213</v>
      </c>
      <c r="M39" s="60">
        <v>3487046</v>
      </c>
      <c r="N39" s="60">
        <v>8125892</v>
      </c>
      <c r="O39" s="60"/>
      <c r="P39" s="60"/>
      <c r="Q39" s="60"/>
      <c r="R39" s="60"/>
      <c r="S39" s="60"/>
      <c r="T39" s="60"/>
      <c r="U39" s="60"/>
      <c r="V39" s="60"/>
      <c r="W39" s="60">
        <v>24561301</v>
      </c>
      <c r="X39" s="60">
        <v>44496576</v>
      </c>
      <c r="Y39" s="60">
        <v>-19935275</v>
      </c>
      <c r="Z39" s="140">
        <v>-44.8</v>
      </c>
      <c r="AA39" s="155">
        <v>40709300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214695483</v>
      </c>
      <c r="D42" s="153">
        <f>SUM(D43:D46)</f>
        <v>0</v>
      </c>
      <c r="E42" s="154">
        <f t="shared" si="8"/>
        <v>170952806</v>
      </c>
      <c r="F42" s="100">
        <f t="shared" si="8"/>
        <v>170952806</v>
      </c>
      <c r="G42" s="100">
        <f t="shared" si="8"/>
        <v>8222190</v>
      </c>
      <c r="H42" s="100">
        <f t="shared" si="8"/>
        <v>9171818</v>
      </c>
      <c r="I42" s="100">
        <f t="shared" si="8"/>
        <v>11526289</v>
      </c>
      <c r="J42" s="100">
        <f t="shared" si="8"/>
        <v>28920297</v>
      </c>
      <c r="K42" s="100">
        <f t="shared" si="8"/>
        <v>13342683</v>
      </c>
      <c r="L42" s="100">
        <f t="shared" si="8"/>
        <v>13452377</v>
      </c>
      <c r="M42" s="100">
        <f t="shared" si="8"/>
        <v>11885711</v>
      </c>
      <c r="N42" s="100">
        <f t="shared" si="8"/>
        <v>38680771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67601068</v>
      </c>
      <c r="X42" s="100">
        <f t="shared" si="8"/>
        <v>61055004</v>
      </c>
      <c r="Y42" s="100">
        <f t="shared" si="8"/>
        <v>6546064</v>
      </c>
      <c r="Z42" s="137">
        <f>+IF(X42&lt;&gt;0,+(Y42/X42)*100,0)</f>
        <v>10.721584753315224</v>
      </c>
      <c r="AA42" s="153">
        <f>SUM(AA43:AA46)</f>
        <v>170952806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108987483</v>
      </c>
      <c r="D44" s="155"/>
      <c r="E44" s="156">
        <v>96875000</v>
      </c>
      <c r="F44" s="60">
        <v>96875000</v>
      </c>
      <c r="G44" s="60">
        <v>7241681</v>
      </c>
      <c r="H44" s="60">
        <v>8261925</v>
      </c>
      <c r="I44" s="60">
        <v>10449976</v>
      </c>
      <c r="J44" s="60">
        <v>25953582</v>
      </c>
      <c r="K44" s="60">
        <v>10530860</v>
      </c>
      <c r="L44" s="60">
        <v>11875256</v>
      </c>
      <c r="M44" s="60">
        <v>10816940</v>
      </c>
      <c r="N44" s="60">
        <v>33223056</v>
      </c>
      <c r="O44" s="60"/>
      <c r="P44" s="60"/>
      <c r="Q44" s="60"/>
      <c r="R44" s="60"/>
      <c r="S44" s="60"/>
      <c r="T44" s="60"/>
      <c r="U44" s="60"/>
      <c r="V44" s="60"/>
      <c r="W44" s="60">
        <v>59176638</v>
      </c>
      <c r="X44" s="60">
        <v>48437298</v>
      </c>
      <c r="Y44" s="60">
        <v>10739340</v>
      </c>
      <c r="Z44" s="140">
        <v>22.17</v>
      </c>
      <c r="AA44" s="155">
        <v>96875000</v>
      </c>
    </row>
    <row r="45" spans="1:27" ht="13.5">
      <c r="A45" s="138" t="s">
        <v>91</v>
      </c>
      <c r="B45" s="136"/>
      <c r="C45" s="157">
        <v>105708000</v>
      </c>
      <c r="D45" s="157"/>
      <c r="E45" s="158">
        <v>74077806</v>
      </c>
      <c r="F45" s="159">
        <v>74077806</v>
      </c>
      <c r="G45" s="159">
        <v>980509</v>
      </c>
      <c r="H45" s="159">
        <v>909893</v>
      </c>
      <c r="I45" s="159">
        <v>1076313</v>
      </c>
      <c r="J45" s="159">
        <v>2966715</v>
      </c>
      <c r="K45" s="159">
        <v>2811823</v>
      </c>
      <c r="L45" s="159">
        <v>1577121</v>
      </c>
      <c r="M45" s="159">
        <v>1068771</v>
      </c>
      <c r="N45" s="159">
        <v>5457715</v>
      </c>
      <c r="O45" s="159"/>
      <c r="P45" s="159"/>
      <c r="Q45" s="159"/>
      <c r="R45" s="159"/>
      <c r="S45" s="159"/>
      <c r="T45" s="159"/>
      <c r="U45" s="159"/>
      <c r="V45" s="159"/>
      <c r="W45" s="159">
        <v>8424430</v>
      </c>
      <c r="X45" s="159">
        <v>12617706</v>
      </c>
      <c r="Y45" s="159">
        <v>-4193276</v>
      </c>
      <c r="Z45" s="141">
        <v>-33.23</v>
      </c>
      <c r="AA45" s="157">
        <v>74077806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401448483</v>
      </c>
      <c r="D48" s="168">
        <f>+D28+D32+D38+D42+D47</f>
        <v>0</v>
      </c>
      <c r="E48" s="169">
        <f t="shared" si="9"/>
        <v>341158319</v>
      </c>
      <c r="F48" s="73">
        <f t="shared" si="9"/>
        <v>341158319</v>
      </c>
      <c r="G48" s="73">
        <f t="shared" si="9"/>
        <v>16686158</v>
      </c>
      <c r="H48" s="73">
        <f t="shared" si="9"/>
        <v>23385310</v>
      </c>
      <c r="I48" s="73">
        <f t="shared" si="9"/>
        <v>26535591</v>
      </c>
      <c r="J48" s="73">
        <f t="shared" si="9"/>
        <v>66607059</v>
      </c>
      <c r="K48" s="73">
        <f t="shared" si="9"/>
        <v>23140849</v>
      </c>
      <c r="L48" s="73">
        <f t="shared" si="9"/>
        <v>23726270</v>
      </c>
      <c r="M48" s="73">
        <f t="shared" si="9"/>
        <v>24587853</v>
      </c>
      <c r="N48" s="73">
        <f t="shared" si="9"/>
        <v>71454972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138062031</v>
      </c>
      <c r="X48" s="73">
        <f t="shared" si="9"/>
        <v>169532118</v>
      </c>
      <c r="Y48" s="73">
        <f t="shared" si="9"/>
        <v>-31470087</v>
      </c>
      <c r="Z48" s="170">
        <f>+IF(X48&lt;&gt;0,+(Y48/X48)*100,0)</f>
        <v>-18.562905584651517</v>
      </c>
      <c r="AA48" s="168">
        <f>+AA28+AA32+AA38+AA42+AA47</f>
        <v>341158319</v>
      </c>
    </row>
    <row r="49" spans="1:27" ht="13.5">
      <c r="A49" s="148" t="s">
        <v>49</v>
      </c>
      <c r="B49" s="149"/>
      <c r="C49" s="171">
        <f aca="true" t="shared" si="10" ref="C49:Y49">+C25-C48</f>
        <v>137378864</v>
      </c>
      <c r="D49" s="171">
        <f>+D25-D48</f>
        <v>0</v>
      </c>
      <c r="E49" s="172">
        <f t="shared" si="10"/>
        <v>256311282</v>
      </c>
      <c r="F49" s="173">
        <f t="shared" si="10"/>
        <v>256311282</v>
      </c>
      <c r="G49" s="173">
        <f t="shared" si="10"/>
        <v>78773962</v>
      </c>
      <c r="H49" s="173">
        <f t="shared" si="10"/>
        <v>-17864283</v>
      </c>
      <c r="I49" s="173">
        <f t="shared" si="10"/>
        <v>-20934806</v>
      </c>
      <c r="J49" s="173">
        <f t="shared" si="10"/>
        <v>39974873</v>
      </c>
      <c r="K49" s="173">
        <f t="shared" si="10"/>
        <v>-17807603</v>
      </c>
      <c r="L49" s="173">
        <f t="shared" si="10"/>
        <v>69804784</v>
      </c>
      <c r="M49" s="173">
        <f t="shared" si="10"/>
        <v>-18700164</v>
      </c>
      <c r="N49" s="173">
        <f t="shared" si="10"/>
        <v>33297017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73271890</v>
      </c>
      <c r="X49" s="173">
        <f>IF(F25=F48,0,X25-X48)</f>
        <v>293284685</v>
      </c>
      <c r="Y49" s="173">
        <f t="shared" si="10"/>
        <v>-220012795</v>
      </c>
      <c r="Z49" s="174">
        <f>+IF(X49&lt;&gt;0,+(Y49/X49)*100,0)</f>
        <v>-75.01680321289193</v>
      </c>
      <c r="AA49" s="171">
        <f>+AA25-AA48</f>
        <v>256311282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48904504</v>
      </c>
      <c r="D8" s="155">
        <v>0</v>
      </c>
      <c r="E8" s="156">
        <v>31036671</v>
      </c>
      <c r="F8" s="60">
        <v>31036671</v>
      </c>
      <c r="G8" s="60">
        <v>2208388</v>
      </c>
      <c r="H8" s="60">
        <v>3040078</v>
      </c>
      <c r="I8" s="60">
        <v>2918997</v>
      </c>
      <c r="J8" s="60">
        <v>8167463</v>
      </c>
      <c r="K8" s="60">
        <v>3010488</v>
      </c>
      <c r="L8" s="60">
        <v>4602772</v>
      </c>
      <c r="M8" s="60">
        <v>2752376</v>
      </c>
      <c r="N8" s="60">
        <v>10365636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18533099</v>
      </c>
      <c r="X8" s="60">
        <v>17069249</v>
      </c>
      <c r="Y8" s="60">
        <v>1463850</v>
      </c>
      <c r="Z8" s="140">
        <v>8.58</v>
      </c>
      <c r="AA8" s="155">
        <v>31036671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14276486</v>
      </c>
      <c r="F9" s="60">
        <v>14276486</v>
      </c>
      <c r="G9" s="60">
        <v>1110147</v>
      </c>
      <c r="H9" s="60">
        <v>1466586</v>
      </c>
      <c r="I9" s="60">
        <v>1414694</v>
      </c>
      <c r="J9" s="60">
        <v>3991427</v>
      </c>
      <c r="K9" s="60">
        <v>1453904</v>
      </c>
      <c r="L9" s="60">
        <v>2136312</v>
      </c>
      <c r="M9" s="60">
        <v>1343285</v>
      </c>
      <c r="N9" s="60">
        <v>4933501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8924928</v>
      </c>
      <c r="X9" s="60">
        <v>6558821</v>
      </c>
      <c r="Y9" s="60">
        <v>2366107</v>
      </c>
      <c r="Z9" s="140">
        <v>36.08</v>
      </c>
      <c r="AA9" s="155">
        <v>14276486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3343503</v>
      </c>
      <c r="D13" s="155">
        <v>0</v>
      </c>
      <c r="E13" s="156">
        <v>2665500</v>
      </c>
      <c r="F13" s="60">
        <v>2665500</v>
      </c>
      <c r="G13" s="60">
        <v>132602</v>
      </c>
      <c r="H13" s="60">
        <v>350844</v>
      </c>
      <c r="I13" s="60">
        <v>598952</v>
      </c>
      <c r="J13" s="60">
        <v>1082398</v>
      </c>
      <c r="K13" s="60">
        <v>3104</v>
      </c>
      <c r="L13" s="60">
        <v>5826</v>
      </c>
      <c r="M13" s="60">
        <v>1085210</v>
      </c>
      <c r="N13" s="60">
        <v>1094140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2176538</v>
      </c>
      <c r="X13" s="60">
        <v>1335709</v>
      </c>
      <c r="Y13" s="60">
        <v>840829</v>
      </c>
      <c r="Z13" s="140">
        <v>62.95</v>
      </c>
      <c r="AA13" s="155">
        <v>2665500</v>
      </c>
    </row>
    <row r="14" spans="1:27" ht="13.5">
      <c r="A14" s="181" t="s">
        <v>110</v>
      </c>
      <c r="B14" s="185"/>
      <c r="C14" s="155">
        <v>5637940</v>
      </c>
      <c r="D14" s="155">
        <v>0</v>
      </c>
      <c r="E14" s="156">
        <v>5179000</v>
      </c>
      <c r="F14" s="60">
        <v>5179000</v>
      </c>
      <c r="G14" s="60">
        <v>524054</v>
      </c>
      <c r="H14" s="60">
        <v>560153</v>
      </c>
      <c r="I14" s="60">
        <v>588583</v>
      </c>
      <c r="J14" s="60">
        <v>1672790</v>
      </c>
      <c r="K14" s="60">
        <v>599059</v>
      </c>
      <c r="L14" s="60">
        <v>597017</v>
      </c>
      <c r="M14" s="60">
        <v>615991</v>
      </c>
      <c r="N14" s="60">
        <v>1812067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3484857</v>
      </c>
      <c r="X14" s="60">
        <v>2453515</v>
      </c>
      <c r="Y14" s="60">
        <v>1031342</v>
      </c>
      <c r="Z14" s="140">
        <v>42.04</v>
      </c>
      <c r="AA14" s="155">
        <v>5179000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287960458</v>
      </c>
      <c r="D19" s="155">
        <v>0</v>
      </c>
      <c r="E19" s="156">
        <v>293536000</v>
      </c>
      <c r="F19" s="60">
        <v>293536000</v>
      </c>
      <c r="G19" s="60">
        <v>91288339</v>
      </c>
      <c r="H19" s="60">
        <v>1016</v>
      </c>
      <c r="I19" s="60">
        <v>0</v>
      </c>
      <c r="J19" s="60">
        <v>91289355</v>
      </c>
      <c r="K19" s="60">
        <v>339</v>
      </c>
      <c r="L19" s="60">
        <v>86069775</v>
      </c>
      <c r="M19" s="60">
        <v>6099</v>
      </c>
      <c r="N19" s="60">
        <v>86076213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177365568</v>
      </c>
      <c r="X19" s="60">
        <v>163059784</v>
      </c>
      <c r="Y19" s="60">
        <v>14305784</v>
      </c>
      <c r="Z19" s="140">
        <v>8.77</v>
      </c>
      <c r="AA19" s="155">
        <v>293536000</v>
      </c>
    </row>
    <row r="20" spans="1:27" ht="13.5">
      <c r="A20" s="181" t="s">
        <v>35</v>
      </c>
      <c r="B20" s="185"/>
      <c r="C20" s="155">
        <v>1858942</v>
      </c>
      <c r="D20" s="155">
        <v>0</v>
      </c>
      <c r="E20" s="156">
        <v>5249944</v>
      </c>
      <c r="F20" s="54">
        <v>5249944</v>
      </c>
      <c r="G20" s="54">
        <v>196590</v>
      </c>
      <c r="H20" s="54">
        <v>102350</v>
      </c>
      <c r="I20" s="54">
        <v>79559</v>
      </c>
      <c r="J20" s="54">
        <v>378499</v>
      </c>
      <c r="K20" s="54">
        <v>266352</v>
      </c>
      <c r="L20" s="54">
        <v>119352</v>
      </c>
      <c r="M20" s="54">
        <v>84728</v>
      </c>
      <c r="N20" s="54">
        <v>470432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848931</v>
      </c>
      <c r="X20" s="54">
        <v>1835767</v>
      </c>
      <c r="Y20" s="54">
        <v>-986836</v>
      </c>
      <c r="Z20" s="184">
        <v>-53.76</v>
      </c>
      <c r="AA20" s="130">
        <v>5249944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347705347</v>
      </c>
      <c r="D22" s="188">
        <f>SUM(D5:D21)</f>
        <v>0</v>
      </c>
      <c r="E22" s="189">
        <f t="shared" si="0"/>
        <v>351943601</v>
      </c>
      <c r="F22" s="190">
        <f t="shared" si="0"/>
        <v>351943601</v>
      </c>
      <c r="G22" s="190">
        <f t="shared" si="0"/>
        <v>95460120</v>
      </c>
      <c r="H22" s="190">
        <f t="shared" si="0"/>
        <v>5521027</v>
      </c>
      <c r="I22" s="190">
        <f t="shared" si="0"/>
        <v>5600785</v>
      </c>
      <c r="J22" s="190">
        <f t="shared" si="0"/>
        <v>106581932</v>
      </c>
      <c r="K22" s="190">
        <f t="shared" si="0"/>
        <v>5333246</v>
      </c>
      <c r="L22" s="190">
        <f t="shared" si="0"/>
        <v>93531054</v>
      </c>
      <c r="M22" s="190">
        <f t="shared" si="0"/>
        <v>5887689</v>
      </c>
      <c r="N22" s="190">
        <f t="shared" si="0"/>
        <v>104751989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211333921</v>
      </c>
      <c r="X22" s="190">
        <f t="shared" si="0"/>
        <v>192312845</v>
      </c>
      <c r="Y22" s="190">
        <f t="shared" si="0"/>
        <v>19021076</v>
      </c>
      <c r="Z22" s="191">
        <f>+IF(X22&lt;&gt;0,+(Y22/X22)*100,0)</f>
        <v>9.890694508731332</v>
      </c>
      <c r="AA22" s="188">
        <f>SUM(AA5:AA21)</f>
        <v>351943601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99942600</v>
      </c>
      <c r="D25" s="155">
        <v>0</v>
      </c>
      <c r="E25" s="156">
        <v>114274335</v>
      </c>
      <c r="F25" s="60">
        <v>114274335</v>
      </c>
      <c r="G25" s="60">
        <v>8575593</v>
      </c>
      <c r="H25" s="60">
        <v>8527896</v>
      </c>
      <c r="I25" s="60">
        <v>8911190</v>
      </c>
      <c r="J25" s="60">
        <v>26014679</v>
      </c>
      <c r="K25" s="60">
        <v>8614136</v>
      </c>
      <c r="L25" s="60">
        <v>8450825</v>
      </c>
      <c r="M25" s="60">
        <v>8489131</v>
      </c>
      <c r="N25" s="60">
        <v>25554092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51568771</v>
      </c>
      <c r="X25" s="60">
        <v>51212166</v>
      </c>
      <c r="Y25" s="60">
        <v>356605</v>
      </c>
      <c r="Z25" s="140">
        <v>0.7</v>
      </c>
      <c r="AA25" s="155">
        <v>114274335</v>
      </c>
    </row>
    <row r="26" spans="1:27" ht="13.5">
      <c r="A26" s="183" t="s">
        <v>38</v>
      </c>
      <c r="B26" s="182"/>
      <c r="C26" s="155">
        <v>5249110</v>
      </c>
      <c r="D26" s="155">
        <v>0</v>
      </c>
      <c r="E26" s="156">
        <v>6655053</v>
      </c>
      <c r="F26" s="60">
        <v>6655053</v>
      </c>
      <c r="G26" s="60">
        <v>445601</v>
      </c>
      <c r="H26" s="60">
        <v>445118</v>
      </c>
      <c r="I26" s="60">
        <v>449926</v>
      </c>
      <c r="J26" s="60">
        <v>1340645</v>
      </c>
      <c r="K26" s="60">
        <v>444785</v>
      </c>
      <c r="L26" s="60">
        <v>447115</v>
      </c>
      <c r="M26" s="60">
        <v>445118</v>
      </c>
      <c r="N26" s="60">
        <v>1337018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2677663</v>
      </c>
      <c r="X26" s="60">
        <v>3327528</v>
      </c>
      <c r="Y26" s="60">
        <v>-649865</v>
      </c>
      <c r="Z26" s="140">
        <v>-19.53</v>
      </c>
      <c r="AA26" s="155">
        <v>6655053</v>
      </c>
    </row>
    <row r="27" spans="1:27" ht="13.5">
      <c r="A27" s="183" t="s">
        <v>118</v>
      </c>
      <c r="B27" s="182"/>
      <c r="C27" s="155">
        <v>23205844</v>
      </c>
      <c r="D27" s="155">
        <v>0</v>
      </c>
      <c r="E27" s="156">
        <v>10000000</v>
      </c>
      <c r="F27" s="60">
        <v>10000000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4999998</v>
      </c>
      <c r="Y27" s="60">
        <v>-4999998</v>
      </c>
      <c r="Z27" s="140">
        <v>-100</v>
      </c>
      <c r="AA27" s="155">
        <v>10000000</v>
      </c>
    </row>
    <row r="28" spans="1:27" ht="13.5">
      <c r="A28" s="183" t="s">
        <v>39</v>
      </c>
      <c r="B28" s="182"/>
      <c r="C28" s="155">
        <v>40722074</v>
      </c>
      <c r="D28" s="155">
        <v>0</v>
      </c>
      <c r="E28" s="156">
        <v>21396213</v>
      </c>
      <c r="F28" s="60">
        <v>21396213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10000002</v>
      </c>
      <c r="Y28" s="60">
        <v>-10000002</v>
      </c>
      <c r="Z28" s="140">
        <v>-100</v>
      </c>
      <c r="AA28" s="155">
        <v>21396213</v>
      </c>
    </row>
    <row r="29" spans="1:27" ht="13.5">
      <c r="A29" s="183" t="s">
        <v>40</v>
      </c>
      <c r="B29" s="182"/>
      <c r="C29" s="155">
        <v>3510373</v>
      </c>
      <c r="D29" s="155">
        <v>0</v>
      </c>
      <c r="E29" s="156">
        <v>2638911</v>
      </c>
      <c r="F29" s="60">
        <v>2638911</v>
      </c>
      <c r="G29" s="60">
        <v>0</v>
      </c>
      <c r="H29" s="60">
        <v>0</v>
      </c>
      <c r="I29" s="60">
        <v>88350</v>
      </c>
      <c r="J29" s="60">
        <v>88350</v>
      </c>
      <c r="K29" s="60">
        <v>0</v>
      </c>
      <c r="L29" s="60">
        <v>0</v>
      </c>
      <c r="M29" s="60">
        <v>1287004</v>
      </c>
      <c r="N29" s="60">
        <v>1287004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1375354</v>
      </c>
      <c r="X29" s="60">
        <v>1249998</v>
      </c>
      <c r="Y29" s="60">
        <v>125356</v>
      </c>
      <c r="Z29" s="140">
        <v>10.03</v>
      </c>
      <c r="AA29" s="155">
        <v>2638911</v>
      </c>
    </row>
    <row r="30" spans="1:27" ht="13.5">
      <c r="A30" s="183" t="s">
        <v>119</v>
      </c>
      <c r="B30" s="182"/>
      <c r="C30" s="155">
        <v>9487077</v>
      </c>
      <c r="D30" s="155">
        <v>0</v>
      </c>
      <c r="E30" s="156">
        <v>5000000</v>
      </c>
      <c r="F30" s="60">
        <v>5000000</v>
      </c>
      <c r="G30" s="60">
        <v>435085</v>
      </c>
      <c r="H30" s="60">
        <v>351243</v>
      </c>
      <c r="I30" s="60">
        <v>320602</v>
      </c>
      <c r="J30" s="60">
        <v>1106930</v>
      </c>
      <c r="K30" s="60">
        <v>1320160</v>
      </c>
      <c r="L30" s="60">
        <v>350763</v>
      </c>
      <c r="M30" s="60">
        <v>714090</v>
      </c>
      <c r="N30" s="60">
        <v>2385013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3491943</v>
      </c>
      <c r="X30" s="60">
        <v>2500002</v>
      </c>
      <c r="Y30" s="60">
        <v>991941</v>
      </c>
      <c r="Z30" s="140">
        <v>39.68</v>
      </c>
      <c r="AA30" s="155">
        <v>5000000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472300</v>
      </c>
      <c r="F31" s="60">
        <v>472300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472300</v>
      </c>
    </row>
    <row r="32" spans="1:27" ht="13.5">
      <c r="A32" s="183" t="s">
        <v>121</v>
      </c>
      <c r="B32" s="182"/>
      <c r="C32" s="155">
        <v>23658247</v>
      </c>
      <c r="D32" s="155">
        <v>0</v>
      </c>
      <c r="E32" s="156">
        <v>25970000</v>
      </c>
      <c r="F32" s="60">
        <v>25970000</v>
      </c>
      <c r="G32" s="60">
        <v>1561364</v>
      </c>
      <c r="H32" s="60">
        <v>2908789</v>
      </c>
      <c r="I32" s="60">
        <v>2277372</v>
      </c>
      <c r="J32" s="60">
        <v>6747525</v>
      </c>
      <c r="K32" s="60">
        <v>3167826</v>
      </c>
      <c r="L32" s="60">
        <v>4508839</v>
      </c>
      <c r="M32" s="60">
        <v>4118413</v>
      </c>
      <c r="N32" s="60">
        <v>11795078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18542603</v>
      </c>
      <c r="X32" s="60">
        <v>12985002</v>
      </c>
      <c r="Y32" s="60">
        <v>5557601</v>
      </c>
      <c r="Z32" s="140">
        <v>42.8</v>
      </c>
      <c r="AA32" s="155">
        <v>25970000</v>
      </c>
    </row>
    <row r="33" spans="1:27" ht="13.5">
      <c r="A33" s="183" t="s">
        <v>42</v>
      </c>
      <c r="B33" s="182"/>
      <c r="C33" s="155">
        <v>14808198</v>
      </c>
      <c r="D33" s="155">
        <v>0</v>
      </c>
      <c r="E33" s="156">
        <v>0</v>
      </c>
      <c r="F33" s="60">
        <v>0</v>
      </c>
      <c r="G33" s="60">
        <v>1273837</v>
      </c>
      <c r="H33" s="60">
        <v>5000000</v>
      </c>
      <c r="I33" s="60">
        <v>4483000</v>
      </c>
      <c r="J33" s="60">
        <v>10756837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10756837</v>
      </c>
      <c r="X33" s="60">
        <v>7500000</v>
      </c>
      <c r="Y33" s="60">
        <v>3256837</v>
      </c>
      <c r="Z33" s="140">
        <v>43.42</v>
      </c>
      <c r="AA33" s="155">
        <v>0</v>
      </c>
    </row>
    <row r="34" spans="1:27" ht="13.5">
      <c r="A34" s="183" t="s">
        <v>43</v>
      </c>
      <c r="B34" s="182"/>
      <c r="C34" s="155">
        <v>155749197</v>
      </c>
      <c r="D34" s="155">
        <v>0</v>
      </c>
      <c r="E34" s="156">
        <v>154751507</v>
      </c>
      <c r="F34" s="60">
        <v>154751507</v>
      </c>
      <c r="G34" s="60">
        <v>4394678</v>
      </c>
      <c r="H34" s="60">
        <v>6152264</v>
      </c>
      <c r="I34" s="60">
        <v>10005151</v>
      </c>
      <c r="J34" s="60">
        <v>20552093</v>
      </c>
      <c r="K34" s="60">
        <v>9593942</v>
      </c>
      <c r="L34" s="60">
        <v>9968728</v>
      </c>
      <c r="M34" s="60">
        <v>9534097</v>
      </c>
      <c r="N34" s="60">
        <v>29096767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49648860</v>
      </c>
      <c r="X34" s="60">
        <v>46188318</v>
      </c>
      <c r="Y34" s="60">
        <v>3460542</v>
      </c>
      <c r="Z34" s="140">
        <v>7.49</v>
      </c>
      <c r="AA34" s="155">
        <v>154751507</v>
      </c>
    </row>
    <row r="35" spans="1:27" ht="13.5">
      <c r="A35" s="181" t="s">
        <v>122</v>
      </c>
      <c r="B35" s="185"/>
      <c r="C35" s="155">
        <v>25115763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401448483</v>
      </c>
      <c r="D36" s="188">
        <f>SUM(D25:D35)</f>
        <v>0</v>
      </c>
      <c r="E36" s="189">
        <f t="shared" si="1"/>
        <v>341158319</v>
      </c>
      <c r="F36" s="190">
        <f t="shared" si="1"/>
        <v>341158319</v>
      </c>
      <c r="G36" s="190">
        <f t="shared" si="1"/>
        <v>16686158</v>
      </c>
      <c r="H36" s="190">
        <f t="shared" si="1"/>
        <v>23385310</v>
      </c>
      <c r="I36" s="190">
        <f t="shared" si="1"/>
        <v>26535591</v>
      </c>
      <c r="J36" s="190">
        <f t="shared" si="1"/>
        <v>66607059</v>
      </c>
      <c r="K36" s="190">
        <f t="shared" si="1"/>
        <v>23140849</v>
      </c>
      <c r="L36" s="190">
        <f t="shared" si="1"/>
        <v>23726270</v>
      </c>
      <c r="M36" s="190">
        <f t="shared" si="1"/>
        <v>24587853</v>
      </c>
      <c r="N36" s="190">
        <f t="shared" si="1"/>
        <v>71454972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138062031</v>
      </c>
      <c r="X36" s="190">
        <f t="shared" si="1"/>
        <v>139963014</v>
      </c>
      <c r="Y36" s="190">
        <f t="shared" si="1"/>
        <v>-1900983</v>
      </c>
      <c r="Z36" s="191">
        <f>+IF(X36&lt;&gt;0,+(Y36/X36)*100,0)</f>
        <v>-1.358203818045816</v>
      </c>
      <c r="AA36" s="188">
        <f>SUM(AA25:AA35)</f>
        <v>341158319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-53743136</v>
      </c>
      <c r="D38" s="199">
        <f>+D22-D36</f>
        <v>0</v>
      </c>
      <c r="E38" s="200">
        <f t="shared" si="2"/>
        <v>10785282</v>
      </c>
      <c r="F38" s="106">
        <f t="shared" si="2"/>
        <v>10785282</v>
      </c>
      <c r="G38" s="106">
        <f t="shared" si="2"/>
        <v>78773962</v>
      </c>
      <c r="H38" s="106">
        <f t="shared" si="2"/>
        <v>-17864283</v>
      </c>
      <c r="I38" s="106">
        <f t="shared" si="2"/>
        <v>-20934806</v>
      </c>
      <c r="J38" s="106">
        <f t="shared" si="2"/>
        <v>39974873</v>
      </c>
      <c r="K38" s="106">
        <f t="shared" si="2"/>
        <v>-17807603</v>
      </c>
      <c r="L38" s="106">
        <f t="shared" si="2"/>
        <v>69804784</v>
      </c>
      <c r="M38" s="106">
        <f t="shared" si="2"/>
        <v>-18700164</v>
      </c>
      <c r="N38" s="106">
        <f t="shared" si="2"/>
        <v>33297017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73271890</v>
      </c>
      <c r="X38" s="106">
        <f>IF(F22=F36,0,X22-X36)</f>
        <v>52349831</v>
      </c>
      <c r="Y38" s="106">
        <f t="shared" si="2"/>
        <v>20922059</v>
      </c>
      <c r="Z38" s="201">
        <f>+IF(X38&lt;&gt;0,+(Y38/X38)*100,0)</f>
        <v>39.96585776943578</v>
      </c>
      <c r="AA38" s="199">
        <f>+AA22-AA36</f>
        <v>10785282</v>
      </c>
    </row>
    <row r="39" spans="1:27" ht="13.5">
      <c r="A39" s="181" t="s">
        <v>46</v>
      </c>
      <c r="B39" s="185"/>
      <c r="C39" s="155">
        <v>191122000</v>
      </c>
      <c r="D39" s="155">
        <v>0</v>
      </c>
      <c r="E39" s="156">
        <v>245526000</v>
      </c>
      <c r="F39" s="60">
        <v>245526000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199819228</v>
      </c>
      <c r="Y39" s="60">
        <v>-199819228</v>
      </c>
      <c r="Z39" s="140">
        <v>-100</v>
      </c>
      <c r="AA39" s="155">
        <v>245526000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137378864</v>
      </c>
      <c r="D42" s="206">
        <f>SUM(D38:D41)</f>
        <v>0</v>
      </c>
      <c r="E42" s="207">
        <f t="shared" si="3"/>
        <v>256311282</v>
      </c>
      <c r="F42" s="88">
        <f t="shared" si="3"/>
        <v>256311282</v>
      </c>
      <c r="G42" s="88">
        <f t="shared" si="3"/>
        <v>78773962</v>
      </c>
      <c r="H42" s="88">
        <f t="shared" si="3"/>
        <v>-17864283</v>
      </c>
      <c r="I42" s="88">
        <f t="shared" si="3"/>
        <v>-20934806</v>
      </c>
      <c r="J42" s="88">
        <f t="shared" si="3"/>
        <v>39974873</v>
      </c>
      <c r="K42" s="88">
        <f t="shared" si="3"/>
        <v>-17807603</v>
      </c>
      <c r="L42" s="88">
        <f t="shared" si="3"/>
        <v>69804784</v>
      </c>
      <c r="M42" s="88">
        <f t="shared" si="3"/>
        <v>-18700164</v>
      </c>
      <c r="N42" s="88">
        <f t="shared" si="3"/>
        <v>33297017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73271890</v>
      </c>
      <c r="X42" s="88">
        <f t="shared" si="3"/>
        <v>252169059</v>
      </c>
      <c r="Y42" s="88">
        <f t="shared" si="3"/>
        <v>-178897169</v>
      </c>
      <c r="Z42" s="208">
        <f>+IF(X42&lt;&gt;0,+(Y42/X42)*100,0)</f>
        <v>-70.94334638414144</v>
      </c>
      <c r="AA42" s="206">
        <f>SUM(AA38:AA41)</f>
        <v>256311282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137378864</v>
      </c>
      <c r="D44" s="210">
        <f>+D42-D43</f>
        <v>0</v>
      </c>
      <c r="E44" s="211">
        <f t="shared" si="4"/>
        <v>256311282</v>
      </c>
      <c r="F44" s="77">
        <f t="shared" si="4"/>
        <v>256311282</v>
      </c>
      <c r="G44" s="77">
        <f t="shared" si="4"/>
        <v>78773962</v>
      </c>
      <c r="H44" s="77">
        <f t="shared" si="4"/>
        <v>-17864283</v>
      </c>
      <c r="I44" s="77">
        <f t="shared" si="4"/>
        <v>-20934806</v>
      </c>
      <c r="J44" s="77">
        <f t="shared" si="4"/>
        <v>39974873</v>
      </c>
      <c r="K44" s="77">
        <f t="shared" si="4"/>
        <v>-17807603</v>
      </c>
      <c r="L44" s="77">
        <f t="shared" si="4"/>
        <v>69804784</v>
      </c>
      <c r="M44" s="77">
        <f t="shared" si="4"/>
        <v>-18700164</v>
      </c>
      <c r="N44" s="77">
        <f t="shared" si="4"/>
        <v>33297017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73271890</v>
      </c>
      <c r="X44" s="77">
        <f t="shared" si="4"/>
        <v>252169059</v>
      </c>
      <c r="Y44" s="77">
        <f t="shared" si="4"/>
        <v>-178897169</v>
      </c>
      <c r="Z44" s="212">
        <f>+IF(X44&lt;&gt;0,+(Y44/X44)*100,0)</f>
        <v>-70.94334638414144</v>
      </c>
      <c r="AA44" s="210">
        <f>+AA42-AA43</f>
        <v>256311282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137378864</v>
      </c>
      <c r="D46" s="206">
        <f>SUM(D44:D45)</f>
        <v>0</v>
      </c>
      <c r="E46" s="207">
        <f t="shared" si="5"/>
        <v>256311282</v>
      </c>
      <c r="F46" s="88">
        <f t="shared" si="5"/>
        <v>256311282</v>
      </c>
      <c r="G46" s="88">
        <f t="shared" si="5"/>
        <v>78773962</v>
      </c>
      <c r="H46" s="88">
        <f t="shared" si="5"/>
        <v>-17864283</v>
      </c>
      <c r="I46" s="88">
        <f t="shared" si="5"/>
        <v>-20934806</v>
      </c>
      <c r="J46" s="88">
        <f t="shared" si="5"/>
        <v>39974873</v>
      </c>
      <c r="K46" s="88">
        <f t="shared" si="5"/>
        <v>-17807603</v>
      </c>
      <c r="L46" s="88">
        <f t="shared" si="5"/>
        <v>69804784</v>
      </c>
      <c r="M46" s="88">
        <f t="shared" si="5"/>
        <v>-18700164</v>
      </c>
      <c r="N46" s="88">
        <f t="shared" si="5"/>
        <v>33297017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73271890</v>
      </c>
      <c r="X46" s="88">
        <f t="shared" si="5"/>
        <v>252169059</v>
      </c>
      <c r="Y46" s="88">
        <f t="shared" si="5"/>
        <v>-178897169</v>
      </c>
      <c r="Z46" s="208">
        <f>+IF(X46&lt;&gt;0,+(Y46/X46)*100,0)</f>
        <v>-70.94334638414144</v>
      </c>
      <c r="AA46" s="206">
        <f>SUM(AA44:AA45)</f>
        <v>256311282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137378864</v>
      </c>
      <c r="D48" s="217">
        <f>SUM(D46:D47)</f>
        <v>0</v>
      </c>
      <c r="E48" s="218">
        <f t="shared" si="6"/>
        <v>256311282</v>
      </c>
      <c r="F48" s="219">
        <f t="shared" si="6"/>
        <v>256311282</v>
      </c>
      <c r="G48" s="219">
        <f t="shared" si="6"/>
        <v>78773962</v>
      </c>
      <c r="H48" s="220">
        <f t="shared" si="6"/>
        <v>-17864283</v>
      </c>
      <c r="I48" s="220">
        <f t="shared" si="6"/>
        <v>-20934806</v>
      </c>
      <c r="J48" s="220">
        <f t="shared" si="6"/>
        <v>39974873</v>
      </c>
      <c r="K48" s="220">
        <f t="shared" si="6"/>
        <v>-17807603</v>
      </c>
      <c r="L48" s="220">
        <f t="shared" si="6"/>
        <v>69804784</v>
      </c>
      <c r="M48" s="219">
        <f t="shared" si="6"/>
        <v>-18700164</v>
      </c>
      <c r="N48" s="219">
        <f t="shared" si="6"/>
        <v>33297017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73271890</v>
      </c>
      <c r="X48" s="220">
        <f t="shared" si="6"/>
        <v>252169059</v>
      </c>
      <c r="Y48" s="220">
        <f t="shared" si="6"/>
        <v>-178897169</v>
      </c>
      <c r="Z48" s="221">
        <f>+IF(X48&lt;&gt;0,+(Y48/X48)*100,0)</f>
        <v>-70.94334638414144</v>
      </c>
      <c r="AA48" s="222">
        <f>SUM(AA46:AA47)</f>
        <v>256311282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9402200</v>
      </c>
      <c r="D5" s="153">
        <f>SUM(D6:D8)</f>
        <v>0</v>
      </c>
      <c r="E5" s="154">
        <f t="shared" si="0"/>
        <v>3709000</v>
      </c>
      <c r="F5" s="100">
        <f t="shared" si="0"/>
        <v>3709000</v>
      </c>
      <c r="G5" s="100">
        <f t="shared" si="0"/>
        <v>0</v>
      </c>
      <c r="H5" s="100">
        <f t="shared" si="0"/>
        <v>25000</v>
      </c>
      <c r="I5" s="100">
        <f t="shared" si="0"/>
        <v>8414</v>
      </c>
      <c r="J5" s="100">
        <f t="shared" si="0"/>
        <v>33414</v>
      </c>
      <c r="K5" s="100">
        <f t="shared" si="0"/>
        <v>214340</v>
      </c>
      <c r="L5" s="100">
        <f t="shared" si="0"/>
        <v>9918</v>
      </c>
      <c r="M5" s="100">
        <f t="shared" si="0"/>
        <v>1206658</v>
      </c>
      <c r="N5" s="100">
        <f t="shared" si="0"/>
        <v>1430916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1464330</v>
      </c>
      <c r="X5" s="100">
        <f t="shared" si="0"/>
        <v>1854696</v>
      </c>
      <c r="Y5" s="100">
        <f t="shared" si="0"/>
        <v>-390366</v>
      </c>
      <c r="Z5" s="137">
        <f>+IF(X5&lt;&gt;0,+(Y5/X5)*100,0)</f>
        <v>-21.047438502051012</v>
      </c>
      <c r="AA5" s="153">
        <f>SUM(AA6:AA8)</f>
        <v>3709000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141000</v>
      </c>
      <c r="D7" s="157"/>
      <c r="E7" s="158">
        <v>100000</v>
      </c>
      <c r="F7" s="159">
        <v>100000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49998</v>
      </c>
      <c r="Y7" s="159">
        <v>-49998</v>
      </c>
      <c r="Z7" s="141">
        <v>-100</v>
      </c>
      <c r="AA7" s="225">
        <v>100000</v>
      </c>
    </row>
    <row r="8" spans="1:27" ht="13.5">
      <c r="A8" s="138" t="s">
        <v>77</v>
      </c>
      <c r="B8" s="136"/>
      <c r="C8" s="155">
        <v>9261200</v>
      </c>
      <c r="D8" s="155"/>
      <c r="E8" s="156">
        <v>3609000</v>
      </c>
      <c r="F8" s="60">
        <v>3609000</v>
      </c>
      <c r="G8" s="60"/>
      <c r="H8" s="60">
        <v>25000</v>
      </c>
      <c r="I8" s="60">
        <v>8414</v>
      </c>
      <c r="J8" s="60">
        <v>33414</v>
      </c>
      <c r="K8" s="60">
        <v>214340</v>
      </c>
      <c r="L8" s="60">
        <v>9918</v>
      </c>
      <c r="M8" s="60">
        <v>1206658</v>
      </c>
      <c r="N8" s="60">
        <v>1430916</v>
      </c>
      <c r="O8" s="60"/>
      <c r="P8" s="60"/>
      <c r="Q8" s="60"/>
      <c r="R8" s="60"/>
      <c r="S8" s="60"/>
      <c r="T8" s="60"/>
      <c r="U8" s="60"/>
      <c r="V8" s="60"/>
      <c r="W8" s="60">
        <v>1464330</v>
      </c>
      <c r="X8" s="60">
        <v>1804698</v>
      </c>
      <c r="Y8" s="60">
        <v>-340368</v>
      </c>
      <c r="Z8" s="140">
        <v>-18.86</v>
      </c>
      <c r="AA8" s="62">
        <v>3609000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957000</v>
      </c>
      <c r="D15" s="153">
        <f>SUM(D16:D18)</f>
        <v>0</v>
      </c>
      <c r="E15" s="154">
        <f t="shared" si="2"/>
        <v>2825000</v>
      </c>
      <c r="F15" s="100">
        <f t="shared" si="2"/>
        <v>2825000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1162500</v>
      </c>
      <c r="Y15" s="100">
        <f t="shared" si="2"/>
        <v>-1162500</v>
      </c>
      <c r="Z15" s="137">
        <f>+IF(X15&lt;&gt;0,+(Y15/X15)*100,0)</f>
        <v>-100</v>
      </c>
      <c r="AA15" s="102">
        <f>SUM(AA16:AA18)</f>
        <v>2825000</v>
      </c>
    </row>
    <row r="16" spans="1:27" ht="13.5">
      <c r="A16" s="138" t="s">
        <v>85</v>
      </c>
      <c r="B16" s="136"/>
      <c r="C16" s="155">
        <v>957000</v>
      </c>
      <c r="D16" s="155"/>
      <c r="E16" s="156">
        <v>2825000</v>
      </c>
      <c r="F16" s="60">
        <v>2825000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1162500</v>
      </c>
      <c r="Y16" s="60">
        <v>-1162500</v>
      </c>
      <c r="Z16" s="140">
        <v>-100</v>
      </c>
      <c r="AA16" s="62">
        <v>2825000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208734000</v>
      </c>
      <c r="D19" s="153">
        <f>SUM(D20:D23)</f>
        <v>0</v>
      </c>
      <c r="E19" s="154">
        <f t="shared" si="3"/>
        <v>252726000</v>
      </c>
      <c r="F19" s="100">
        <f t="shared" si="3"/>
        <v>252726000</v>
      </c>
      <c r="G19" s="100">
        <f t="shared" si="3"/>
        <v>684611</v>
      </c>
      <c r="H19" s="100">
        <f t="shared" si="3"/>
        <v>11875467</v>
      </c>
      <c r="I19" s="100">
        <f t="shared" si="3"/>
        <v>16206469</v>
      </c>
      <c r="J19" s="100">
        <f t="shared" si="3"/>
        <v>28766547</v>
      </c>
      <c r="K19" s="100">
        <f t="shared" si="3"/>
        <v>19990311</v>
      </c>
      <c r="L19" s="100">
        <f t="shared" si="3"/>
        <v>22029211</v>
      </c>
      <c r="M19" s="100">
        <f t="shared" si="3"/>
        <v>23362142</v>
      </c>
      <c r="N19" s="100">
        <f t="shared" si="3"/>
        <v>65381664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94148211</v>
      </c>
      <c r="X19" s="100">
        <f t="shared" si="3"/>
        <v>126363216</v>
      </c>
      <c r="Y19" s="100">
        <f t="shared" si="3"/>
        <v>-32215005</v>
      </c>
      <c r="Z19" s="137">
        <f>+IF(X19&lt;&gt;0,+(Y19/X19)*100,0)</f>
        <v>-25.4939736576505</v>
      </c>
      <c r="AA19" s="102">
        <f>SUM(AA20:AA23)</f>
        <v>252726000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>
        <v>5200000</v>
      </c>
      <c r="F21" s="60">
        <v>5200000</v>
      </c>
      <c r="G21" s="60"/>
      <c r="H21" s="60"/>
      <c r="I21" s="60"/>
      <c r="J21" s="60"/>
      <c r="K21" s="60"/>
      <c r="L21" s="60">
        <v>405</v>
      </c>
      <c r="M21" s="60"/>
      <c r="N21" s="60">
        <v>405</v>
      </c>
      <c r="O21" s="60"/>
      <c r="P21" s="60"/>
      <c r="Q21" s="60"/>
      <c r="R21" s="60"/>
      <c r="S21" s="60"/>
      <c r="T21" s="60"/>
      <c r="U21" s="60"/>
      <c r="V21" s="60"/>
      <c r="W21" s="60">
        <v>405</v>
      </c>
      <c r="X21" s="60">
        <v>2599998</v>
      </c>
      <c r="Y21" s="60">
        <v>-2599593</v>
      </c>
      <c r="Z21" s="140">
        <v>-99.98</v>
      </c>
      <c r="AA21" s="62">
        <v>5200000</v>
      </c>
    </row>
    <row r="22" spans="1:27" ht="13.5">
      <c r="A22" s="138" t="s">
        <v>91</v>
      </c>
      <c r="B22" s="136"/>
      <c r="C22" s="157">
        <v>208734000</v>
      </c>
      <c r="D22" s="157"/>
      <c r="E22" s="158">
        <v>247526000</v>
      </c>
      <c r="F22" s="159">
        <v>247526000</v>
      </c>
      <c r="G22" s="159">
        <v>684611</v>
      </c>
      <c r="H22" s="159">
        <v>11875467</v>
      </c>
      <c r="I22" s="159">
        <v>16206469</v>
      </c>
      <c r="J22" s="159">
        <v>28766547</v>
      </c>
      <c r="K22" s="159">
        <v>19990311</v>
      </c>
      <c r="L22" s="159">
        <v>22028806</v>
      </c>
      <c r="M22" s="159">
        <v>23362142</v>
      </c>
      <c r="N22" s="159">
        <v>65381259</v>
      </c>
      <c r="O22" s="159"/>
      <c r="P22" s="159"/>
      <c r="Q22" s="159"/>
      <c r="R22" s="159"/>
      <c r="S22" s="159"/>
      <c r="T22" s="159"/>
      <c r="U22" s="159"/>
      <c r="V22" s="159"/>
      <c r="W22" s="159">
        <v>94147806</v>
      </c>
      <c r="X22" s="159">
        <v>123763218</v>
      </c>
      <c r="Y22" s="159">
        <v>-29615412</v>
      </c>
      <c r="Z22" s="141">
        <v>-23.93</v>
      </c>
      <c r="AA22" s="225">
        <v>247526000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219093200</v>
      </c>
      <c r="D25" s="217">
        <f>+D5+D9+D15+D19+D24</f>
        <v>0</v>
      </c>
      <c r="E25" s="230">
        <f t="shared" si="4"/>
        <v>259260000</v>
      </c>
      <c r="F25" s="219">
        <f t="shared" si="4"/>
        <v>259260000</v>
      </c>
      <c r="G25" s="219">
        <f t="shared" si="4"/>
        <v>684611</v>
      </c>
      <c r="H25" s="219">
        <f t="shared" si="4"/>
        <v>11900467</v>
      </c>
      <c r="I25" s="219">
        <f t="shared" si="4"/>
        <v>16214883</v>
      </c>
      <c r="J25" s="219">
        <f t="shared" si="4"/>
        <v>28799961</v>
      </c>
      <c r="K25" s="219">
        <f t="shared" si="4"/>
        <v>20204651</v>
      </c>
      <c r="L25" s="219">
        <f t="shared" si="4"/>
        <v>22039129</v>
      </c>
      <c r="M25" s="219">
        <f t="shared" si="4"/>
        <v>24568800</v>
      </c>
      <c r="N25" s="219">
        <f t="shared" si="4"/>
        <v>66812580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95612541</v>
      </c>
      <c r="X25" s="219">
        <f t="shared" si="4"/>
        <v>129380412</v>
      </c>
      <c r="Y25" s="219">
        <f t="shared" si="4"/>
        <v>-33767871</v>
      </c>
      <c r="Z25" s="231">
        <f>+IF(X25&lt;&gt;0,+(Y25/X25)*100,0)</f>
        <v>-26.09967805636606</v>
      </c>
      <c r="AA25" s="232">
        <f>+AA5+AA9+AA15+AA19+AA24</f>
        <v>259260000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201614200</v>
      </c>
      <c r="D28" s="155"/>
      <c r="E28" s="156">
        <v>245776000</v>
      </c>
      <c r="F28" s="60">
        <v>245776000</v>
      </c>
      <c r="G28" s="60">
        <v>684611</v>
      </c>
      <c r="H28" s="60">
        <v>11900467</v>
      </c>
      <c r="I28" s="60">
        <v>16214883</v>
      </c>
      <c r="J28" s="60">
        <v>28799961</v>
      </c>
      <c r="K28" s="60">
        <v>20204652</v>
      </c>
      <c r="L28" s="60">
        <v>22039129</v>
      </c>
      <c r="M28" s="60">
        <v>23845116</v>
      </c>
      <c r="N28" s="60">
        <v>66088897</v>
      </c>
      <c r="O28" s="60"/>
      <c r="P28" s="60"/>
      <c r="Q28" s="60"/>
      <c r="R28" s="60"/>
      <c r="S28" s="60"/>
      <c r="T28" s="60"/>
      <c r="U28" s="60"/>
      <c r="V28" s="60"/>
      <c r="W28" s="60">
        <v>94888858</v>
      </c>
      <c r="X28" s="60"/>
      <c r="Y28" s="60">
        <v>94888858</v>
      </c>
      <c r="Z28" s="140"/>
      <c r="AA28" s="155">
        <v>245776000</v>
      </c>
    </row>
    <row r="29" spans="1:27" ht="13.5">
      <c r="A29" s="234" t="s">
        <v>134</v>
      </c>
      <c r="B29" s="136"/>
      <c r="C29" s="155">
        <v>17479000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219093200</v>
      </c>
      <c r="D32" s="210">
        <f>SUM(D28:D31)</f>
        <v>0</v>
      </c>
      <c r="E32" s="211">
        <f t="shared" si="5"/>
        <v>245776000</v>
      </c>
      <c r="F32" s="77">
        <f t="shared" si="5"/>
        <v>245776000</v>
      </c>
      <c r="G32" s="77">
        <f t="shared" si="5"/>
        <v>684611</v>
      </c>
      <c r="H32" s="77">
        <f t="shared" si="5"/>
        <v>11900467</v>
      </c>
      <c r="I32" s="77">
        <f t="shared" si="5"/>
        <v>16214883</v>
      </c>
      <c r="J32" s="77">
        <f t="shared" si="5"/>
        <v>28799961</v>
      </c>
      <c r="K32" s="77">
        <f t="shared" si="5"/>
        <v>20204652</v>
      </c>
      <c r="L32" s="77">
        <f t="shared" si="5"/>
        <v>22039129</v>
      </c>
      <c r="M32" s="77">
        <f t="shared" si="5"/>
        <v>23845116</v>
      </c>
      <c r="N32" s="77">
        <f t="shared" si="5"/>
        <v>66088897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94888858</v>
      </c>
      <c r="X32" s="77">
        <f t="shared" si="5"/>
        <v>0</v>
      </c>
      <c r="Y32" s="77">
        <f t="shared" si="5"/>
        <v>94888858</v>
      </c>
      <c r="Z32" s="212">
        <f>+IF(X32&lt;&gt;0,+(Y32/X32)*100,0)</f>
        <v>0</v>
      </c>
      <c r="AA32" s="79">
        <f>SUM(AA28:AA31)</f>
        <v>245776000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>
        <v>723685</v>
      </c>
      <c r="N33" s="60">
        <v>723685</v>
      </c>
      <c r="O33" s="60"/>
      <c r="P33" s="60"/>
      <c r="Q33" s="60"/>
      <c r="R33" s="60"/>
      <c r="S33" s="60"/>
      <c r="T33" s="60"/>
      <c r="U33" s="60"/>
      <c r="V33" s="60"/>
      <c r="W33" s="60">
        <v>723685</v>
      </c>
      <c r="X33" s="60"/>
      <c r="Y33" s="60">
        <v>723685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13484000</v>
      </c>
      <c r="F35" s="60">
        <v>13484000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13484000</v>
      </c>
    </row>
    <row r="36" spans="1:27" ht="13.5">
      <c r="A36" s="238" t="s">
        <v>139</v>
      </c>
      <c r="B36" s="149"/>
      <c r="C36" s="222">
        <f aca="true" t="shared" si="6" ref="C36:Y36">SUM(C32:C35)</f>
        <v>219093200</v>
      </c>
      <c r="D36" s="222">
        <f>SUM(D32:D35)</f>
        <v>0</v>
      </c>
      <c r="E36" s="218">
        <f t="shared" si="6"/>
        <v>259260000</v>
      </c>
      <c r="F36" s="220">
        <f t="shared" si="6"/>
        <v>259260000</v>
      </c>
      <c r="G36" s="220">
        <f t="shared" si="6"/>
        <v>684611</v>
      </c>
      <c r="H36" s="220">
        <f t="shared" si="6"/>
        <v>11900467</v>
      </c>
      <c r="I36" s="220">
        <f t="shared" si="6"/>
        <v>16214883</v>
      </c>
      <c r="J36" s="220">
        <f t="shared" si="6"/>
        <v>28799961</v>
      </c>
      <c r="K36" s="220">
        <f t="shared" si="6"/>
        <v>20204652</v>
      </c>
      <c r="L36" s="220">
        <f t="shared" si="6"/>
        <v>22039129</v>
      </c>
      <c r="M36" s="220">
        <f t="shared" si="6"/>
        <v>24568801</v>
      </c>
      <c r="N36" s="220">
        <f t="shared" si="6"/>
        <v>66812582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95612543</v>
      </c>
      <c r="X36" s="220">
        <f t="shared" si="6"/>
        <v>0</v>
      </c>
      <c r="Y36" s="220">
        <f t="shared" si="6"/>
        <v>95612543</v>
      </c>
      <c r="Z36" s="221">
        <f>+IF(X36&lt;&gt;0,+(Y36/X36)*100,0)</f>
        <v>0</v>
      </c>
      <c r="AA36" s="239">
        <f>SUM(AA32:AA35)</f>
        <v>259260000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29474485</v>
      </c>
      <c r="D6" s="155"/>
      <c r="E6" s="59">
        <v>44885373</v>
      </c>
      <c r="F6" s="60">
        <v>44885373</v>
      </c>
      <c r="G6" s="60">
        <v>164857370</v>
      </c>
      <c r="H6" s="60">
        <v>139803945</v>
      </c>
      <c r="I6" s="60">
        <v>117967075</v>
      </c>
      <c r="J6" s="60">
        <v>117967075</v>
      </c>
      <c r="K6" s="60">
        <v>62057000</v>
      </c>
      <c r="L6" s="60">
        <v>108940449</v>
      </c>
      <c r="M6" s="60">
        <v>93531131</v>
      </c>
      <c r="N6" s="60">
        <v>93531131</v>
      </c>
      <c r="O6" s="60"/>
      <c r="P6" s="60"/>
      <c r="Q6" s="60"/>
      <c r="R6" s="60"/>
      <c r="S6" s="60"/>
      <c r="T6" s="60"/>
      <c r="U6" s="60"/>
      <c r="V6" s="60"/>
      <c r="W6" s="60">
        <v>93531131</v>
      </c>
      <c r="X6" s="60">
        <v>22442687</v>
      </c>
      <c r="Y6" s="60">
        <v>71088444</v>
      </c>
      <c r="Z6" s="140">
        <v>316.76</v>
      </c>
      <c r="AA6" s="62">
        <v>44885373</v>
      </c>
    </row>
    <row r="7" spans="1:27" ht="13.5">
      <c r="A7" s="249" t="s">
        <v>144</v>
      </c>
      <c r="B7" s="182"/>
      <c r="C7" s="155">
        <v>100</v>
      </c>
      <c r="D7" s="155"/>
      <c r="E7" s="59"/>
      <c r="F7" s="60"/>
      <c r="G7" s="60"/>
      <c r="H7" s="60">
        <v>100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6923235</v>
      </c>
      <c r="D8" s="155"/>
      <c r="E8" s="59">
        <v>13307299</v>
      </c>
      <c r="F8" s="60">
        <v>13307299</v>
      </c>
      <c r="G8" s="60">
        <v>101899079</v>
      </c>
      <c r="H8" s="60">
        <v>106537382</v>
      </c>
      <c r="I8" s="60">
        <v>83480154</v>
      </c>
      <c r="J8" s="60">
        <v>83480154</v>
      </c>
      <c r="K8" s="60">
        <v>22478000</v>
      </c>
      <c r="L8" s="60">
        <v>112138835</v>
      </c>
      <c r="M8" s="60">
        <v>116740219</v>
      </c>
      <c r="N8" s="60">
        <v>116740219</v>
      </c>
      <c r="O8" s="60"/>
      <c r="P8" s="60"/>
      <c r="Q8" s="60"/>
      <c r="R8" s="60"/>
      <c r="S8" s="60"/>
      <c r="T8" s="60"/>
      <c r="U8" s="60"/>
      <c r="V8" s="60"/>
      <c r="W8" s="60">
        <v>116740219</v>
      </c>
      <c r="X8" s="60">
        <v>6653650</v>
      </c>
      <c r="Y8" s="60">
        <v>110086569</v>
      </c>
      <c r="Z8" s="140">
        <v>1654.53</v>
      </c>
      <c r="AA8" s="62">
        <v>13307299</v>
      </c>
    </row>
    <row r="9" spans="1:27" ht="13.5">
      <c r="A9" s="249" t="s">
        <v>146</v>
      </c>
      <c r="B9" s="182"/>
      <c r="C9" s="155">
        <v>48343800</v>
      </c>
      <c r="D9" s="155"/>
      <c r="E9" s="59">
        <v>10967885</v>
      </c>
      <c r="F9" s="60">
        <v>10967885</v>
      </c>
      <c r="G9" s="60">
        <v>50592051</v>
      </c>
      <c r="H9" s="60">
        <v>47607093</v>
      </c>
      <c r="I9" s="60">
        <v>43887624</v>
      </c>
      <c r="J9" s="60">
        <v>43887624</v>
      </c>
      <c r="K9" s="60">
        <v>54138000</v>
      </c>
      <c r="L9" s="60">
        <v>51204941</v>
      </c>
      <c r="M9" s="60">
        <v>47554733</v>
      </c>
      <c r="N9" s="60">
        <v>47554733</v>
      </c>
      <c r="O9" s="60"/>
      <c r="P9" s="60"/>
      <c r="Q9" s="60"/>
      <c r="R9" s="60"/>
      <c r="S9" s="60"/>
      <c r="T9" s="60"/>
      <c r="U9" s="60"/>
      <c r="V9" s="60"/>
      <c r="W9" s="60">
        <v>47554733</v>
      </c>
      <c r="X9" s="60">
        <v>5483943</v>
      </c>
      <c r="Y9" s="60">
        <v>42070790</v>
      </c>
      <c r="Z9" s="140">
        <v>767.16</v>
      </c>
      <c r="AA9" s="62">
        <v>10967885</v>
      </c>
    </row>
    <row r="10" spans="1:27" ht="13.5">
      <c r="A10" s="249" t="s">
        <v>147</v>
      </c>
      <c r="B10" s="182"/>
      <c r="C10" s="155">
        <v>5794348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268683</v>
      </c>
      <c r="D11" s="155"/>
      <c r="E11" s="59">
        <v>317658</v>
      </c>
      <c r="F11" s="60">
        <v>317658</v>
      </c>
      <c r="G11" s="60"/>
      <c r="H11" s="60"/>
      <c r="I11" s="60"/>
      <c r="J11" s="60"/>
      <c r="K11" s="60">
        <v>269000</v>
      </c>
      <c r="L11" s="60">
        <v>269000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158829</v>
      </c>
      <c r="Y11" s="60">
        <v>-158829</v>
      </c>
      <c r="Z11" s="140">
        <v>-100</v>
      </c>
      <c r="AA11" s="62">
        <v>317658</v>
      </c>
    </row>
    <row r="12" spans="1:27" ht="13.5">
      <c r="A12" s="250" t="s">
        <v>56</v>
      </c>
      <c r="B12" s="251"/>
      <c r="C12" s="168">
        <f aca="true" t="shared" si="0" ref="C12:Y12">SUM(C6:C11)</f>
        <v>90804651</v>
      </c>
      <c r="D12" s="168">
        <f>SUM(D6:D11)</f>
        <v>0</v>
      </c>
      <c r="E12" s="72">
        <f t="shared" si="0"/>
        <v>69478215</v>
      </c>
      <c r="F12" s="73">
        <f t="shared" si="0"/>
        <v>69478215</v>
      </c>
      <c r="G12" s="73">
        <f t="shared" si="0"/>
        <v>317348500</v>
      </c>
      <c r="H12" s="73">
        <f t="shared" si="0"/>
        <v>293948520</v>
      </c>
      <c r="I12" s="73">
        <f t="shared" si="0"/>
        <v>245334853</v>
      </c>
      <c r="J12" s="73">
        <f t="shared" si="0"/>
        <v>245334853</v>
      </c>
      <c r="K12" s="73">
        <f t="shared" si="0"/>
        <v>138942000</v>
      </c>
      <c r="L12" s="73">
        <f t="shared" si="0"/>
        <v>272553225</v>
      </c>
      <c r="M12" s="73">
        <f t="shared" si="0"/>
        <v>257826083</v>
      </c>
      <c r="N12" s="73">
        <f t="shared" si="0"/>
        <v>257826083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257826083</v>
      </c>
      <c r="X12" s="73">
        <f t="shared" si="0"/>
        <v>34739109</v>
      </c>
      <c r="Y12" s="73">
        <f t="shared" si="0"/>
        <v>223086974</v>
      </c>
      <c r="Z12" s="170">
        <f>+IF(X12&lt;&gt;0,+(Y12/X12)*100,0)</f>
        <v>642.1781687031754</v>
      </c>
      <c r="AA12" s="74">
        <f>SUM(AA6:AA11)</f>
        <v>69478215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1279316741</v>
      </c>
      <c r="D19" s="155"/>
      <c r="E19" s="59">
        <v>1548061754</v>
      </c>
      <c r="F19" s="60">
        <v>1548061754</v>
      </c>
      <c r="G19" s="60">
        <v>1276728457</v>
      </c>
      <c r="H19" s="60">
        <v>1276728457</v>
      </c>
      <c r="I19" s="60">
        <v>1276728457</v>
      </c>
      <c r="J19" s="60">
        <v>1276728457</v>
      </c>
      <c r="K19" s="60">
        <v>1328321000</v>
      </c>
      <c r="L19" s="60">
        <v>1275993784</v>
      </c>
      <c r="M19" s="60">
        <v>1276728457</v>
      </c>
      <c r="N19" s="60">
        <v>1276728457</v>
      </c>
      <c r="O19" s="60"/>
      <c r="P19" s="60"/>
      <c r="Q19" s="60"/>
      <c r="R19" s="60"/>
      <c r="S19" s="60"/>
      <c r="T19" s="60"/>
      <c r="U19" s="60"/>
      <c r="V19" s="60"/>
      <c r="W19" s="60">
        <v>1276728457</v>
      </c>
      <c r="X19" s="60">
        <v>774030877</v>
      </c>
      <c r="Y19" s="60">
        <v>502697580</v>
      </c>
      <c r="Z19" s="140">
        <v>64.95</v>
      </c>
      <c r="AA19" s="62">
        <v>1548061754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832965</v>
      </c>
      <c r="D22" s="155"/>
      <c r="E22" s="59">
        <v>1384333</v>
      </c>
      <c r="F22" s="60">
        <v>1384333</v>
      </c>
      <c r="G22" s="60">
        <v>219327</v>
      </c>
      <c r="H22" s="60">
        <v>219327</v>
      </c>
      <c r="I22" s="60">
        <v>219327</v>
      </c>
      <c r="J22" s="60">
        <v>219327</v>
      </c>
      <c r="K22" s="60">
        <v>833000</v>
      </c>
      <c r="L22" s="60">
        <v>954000</v>
      </c>
      <c r="M22" s="60">
        <v>219327</v>
      </c>
      <c r="N22" s="60">
        <v>219327</v>
      </c>
      <c r="O22" s="60"/>
      <c r="P22" s="60"/>
      <c r="Q22" s="60"/>
      <c r="R22" s="60"/>
      <c r="S22" s="60"/>
      <c r="T22" s="60"/>
      <c r="U22" s="60"/>
      <c r="V22" s="60"/>
      <c r="W22" s="60">
        <v>219327</v>
      </c>
      <c r="X22" s="60">
        <v>692167</v>
      </c>
      <c r="Y22" s="60">
        <v>-472840</v>
      </c>
      <c r="Z22" s="140">
        <v>-68.31</v>
      </c>
      <c r="AA22" s="62">
        <v>1384333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1280149706</v>
      </c>
      <c r="D24" s="168">
        <f>SUM(D15:D23)</f>
        <v>0</v>
      </c>
      <c r="E24" s="76">
        <f t="shared" si="1"/>
        <v>1549446087</v>
      </c>
      <c r="F24" s="77">
        <f t="shared" si="1"/>
        <v>1549446087</v>
      </c>
      <c r="G24" s="77">
        <f t="shared" si="1"/>
        <v>1276947784</v>
      </c>
      <c r="H24" s="77">
        <f t="shared" si="1"/>
        <v>1276947784</v>
      </c>
      <c r="I24" s="77">
        <f t="shared" si="1"/>
        <v>1276947784</v>
      </c>
      <c r="J24" s="77">
        <f t="shared" si="1"/>
        <v>1276947784</v>
      </c>
      <c r="K24" s="77">
        <f t="shared" si="1"/>
        <v>1329154000</v>
      </c>
      <c r="L24" s="77">
        <f t="shared" si="1"/>
        <v>1276947784</v>
      </c>
      <c r="M24" s="77">
        <f t="shared" si="1"/>
        <v>1276947784</v>
      </c>
      <c r="N24" s="77">
        <f t="shared" si="1"/>
        <v>1276947784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1276947784</v>
      </c>
      <c r="X24" s="77">
        <f t="shared" si="1"/>
        <v>774723044</v>
      </c>
      <c r="Y24" s="77">
        <f t="shared" si="1"/>
        <v>502224740</v>
      </c>
      <c r="Z24" s="212">
        <f>+IF(X24&lt;&gt;0,+(Y24/X24)*100,0)</f>
        <v>64.82635877292944</v>
      </c>
      <c r="AA24" s="79">
        <f>SUM(AA15:AA23)</f>
        <v>1549446087</v>
      </c>
    </row>
    <row r="25" spans="1:27" ht="13.5">
      <c r="A25" s="250" t="s">
        <v>159</v>
      </c>
      <c r="B25" s="251"/>
      <c r="C25" s="168">
        <f aca="true" t="shared" si="2" ref="C25:Y25">+C12+C24</f>
        <v>1370954357</v>
      </c>
      <c r="D25" s="168">
        <f>+D12+D24</f>
        <v>0</v>
      </c>
      <c r="E25" s="72">
        <f t="shared" si="2"/>
        <v>1618924302</v>
      </c>
      <c r="F25" s="73">
        <f t="shared" si="2"/>
        <v>1618924302</v>
      </c>
      <c r="G25" s="73">
        <f t="shared" si="2"/>
        <v>1594296284</v>
      </c>
      <c r="H25" s="73">
        <f t="shared" si="2"/>
        <v>1570896304</v>
      </c>
      <c r="I25" s="73">
        <f t="shared" si="2"/>
        <v>1522282637</v>
      </c>
      <c r="J25" s="73">
        <f t="shared" si="2"/>
        <v>1522282637</v>
      </c>
      <c r="K25" s="73">
        <f t="shared" si="2"/>
        <v>1468096000</v>
      </c>
      <c r="L25" s="73">
        <f t="shared" si="2"/>
        <v>1549501009</v>
      </c>
      <c r="M25" s="73">
        <f t="shared" si="2"/>
        <v>1534773867</v>
      </c>
      <c r="N25" s="73">
        <f t="shared" si="2"/>
        <v>1534773867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1534773867</v>
      </c>
      <c r="X25" s="73">
        <f t="shared" si="2"/>
        <v>809462153</v>
      </c>
      <c r="Y25" s="73">
        <f t="shared" si="2"/>
        <v>725311714</v>
      </c>
      <c r="Z25" s="170">
        <f>+IF(X25&lt;&gt;0,+(Y25/X25)*100,0)</f>
        <v>89.60415398198364</v>
      </c>
      <c r="AA25" s="74">
        <f>+AA12+AA24</f>
        <v>1618924302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3415335</v>
      </c>
      <c r="D30" s="155"/>
      <c r="E30" s="59">
        <v>3265855</v>
      </c>
      <c r="F30" s="60">
        <v>3265855</v>
      </c>
      <c r="G30" s="60">
        <v>2638912</v>
      </c>
      <c r="H30" s="60">
        <v>2638912</v>
      </c>
      <c r="I30" s="60">
        <v>3415335</v>
      </c>
      <c r="J30" s="60">
        <v>3415335</v>
      </c>
      <c r="K30" s="60">
        <v>4754000</v>
      </c>
      <c r="L30" s="60">
        <v>3266000</v>
      </c>
      <c r="M30" s="60">
        <v>2462763</v>
      </c>
      <c r="N30" s="60">
        <v>2462763</v>
      </c>
      <c r="O30" s="60"/>
      <c r="P30" s="60"/>
      <c r="Q30" s="60"/>
      <c r="R30" s="60"/>
      <c r="S30" s="60"/>
      <c r="T30" s="60"/>
      <c r="U30" s="60"/>
      <c r="V30" s="60"/>
      <c r="W30" s="60">
        <v>2462763</v>
      </c>
      <c r="X30" s="60">
        <v>1632928</v>
      </c>
      <c r="Y30" s="60">
        <v>829835</v>
      </c>
      <c r="Z30" s="140">
        <v>50.82</v>
      </c>
      <c r="AA30" s="62">
        <v>3265855</v>
      </c>
    </row>
    <row r="31" spans="1:27" ht="13.5">
      <c r="A31" s="249" t="s">
        <v>163</v>
      </c>
      <c r="B31" s="182"/>
      <c r="C31" s="155">
        <v>1113719</v>
      </c>
      <c r="D31" s="155"/>
      <c r="E31" s="59">
        <v>1264565</v>
      </c>
      <c r="F31" s="60">
        <v>1264565</v>
      </c>
      <c r="G31" s="60">
        <v>1127207</v>
      </c>
      <c r="H31" s="60">
        <v>1142589</v>
      </c>
      <c r="I31" s="60">
        <v>1155123</v>
      </c>
      <c r="J31" s="60">
        <v>1155123</v>
      </c>
      <c r="K31" s="60">
        <v>1114000</v>
      </c>
      <c r="L31" s="60">
        <v>1184103</v>
      </c>
      <c r="M31" s="60">
        <v>1195748</v>
      </c>
      <c r="N31" s="60">
        <v>1195748</v>
      </c>
      <c r="O31" s="60"/>
      <c r="P31" s="60"/>
      <c r="Q31" s="60"/>
      <c r="R31" s="60"/>
      <c r="S31" s="60"/>
      <c r="T31" s="60"/>
      <c r="U31" s="60"/>
      <c r="V31" s="60"/>
      <c r="W31" s="60">
        <v>1195748</v>
      </c>
      <c r="X31" s="60">
        <v>632283</v>
      </c>
      <c r="Y31" s="60">
        <v>563465</v>
      </c>
      <c r="Z31" s="140">
        <v>89.12</v>
      </c>
      <c r="AA31" s="62">
        <v>1264565</v>
      </c>
    </row>
    <row r="32" spans="1:27" ht="13.5">
      <c r="A32" s="249" t="s">
        <v>164</v>
      </c>
      <c r="B32" s="182"/>
      <c r="C32" s="155">
        <v>105245559</v>
      </c>
      <c r="D32" s="155"/>
      <c r="E32" s="59">
        <v>53128406</v>
      </c>
      <c r="F32" s="60">
        <v>53128406</v>
      </c>
      <c r="G32" s="60">
        <v>161719479</v>
      </c>
      <c r="H32" s="60">
        <v>168098233</v>
      </c>
      <c r="I32" s="60">
        <v>169359394</v>
      </c>
      <c r="J32" s="60">
        <v>169359394</v>
      </c>
      <c r="K32" s="60">
        <v>171031678</v>
      </c>
      <c r="L32" s="60">
        <v>189032840</v>
      </c>
      <c r="M32" s="60">
        <v>218733107</v>
      </c>
      <c r="N32" s="60">
        <v>218733107</v>
      </c>
      <c r="O32" s="60"/>
      <c r="P32" s="60"/>
      <c r="Q32" s="60"/>
      <c r="R32" s="60"/>
      <c r="S32" s="60"/>
      <c r="T32" s="60"/>
      <c r="U32" s="60"/>
      <c r="V32" s="60"/>
      <c r="W32" s="60">
        <v>218733107</v>
      </c>
      <c r="X32" s="60">
        <v>26564203</v>
      </c>
      <c r="Y32" s="60">
        <v>192168904</v>
      </c>
      <c r="Z32" s="140">
        <v>723.41</v>
      </c>
      <c r="AA32" s="62">
        <v>53128406</v>
      </c>
    </row>
    <row r="33" spans="1:27" ht="13.5">
      <c r="A33" s="249" t="s">
        <v>165</v>
      </c>
      <c r="B33" s="182"/>
      <c r="C33" s="155">
        <v>10841035</v>
      </c>
      <c r="D33" s="155"/>
      <c r="E33" s="59">
        <v>7293445</v>
      </c>
      <c r="F33" s="60">
        <v>7293445</v>
      </c>
      <c r="G33" s="60">
        <v>7711123</v>
      </c>
      <c r="H33" s="60">
        <v>4942756</v>
      </c>
      <c r="I33" s="60">
        <v>7711122</v>
      </c>
      <c r="J33" s="60">
        <v>7711122</v>
      </c>
      <c r="K33" s="60">
        <v>7918000</v>
      </c>
      <c r="L33" s="60">
        <v>7711122</v>
      </c>
      <c r="M33" s="60">
        <v>106333130</v>
      </c>
      <c r="N33" s="60">
        <v>106333130</v>
      </c>
      <c r="O33" s="60"/>
      <c r="P33" s="60"/>
      <c r="Q33" s="60"/>
      <c r="R33" s="60"/>
      <c r="S33" s="60"/>
      <c r="T33" s="60"/>
      <c r="U33" s="60"/>
      <c r="V33" s="60"/>
      <c r="W33" s="60">
        <v>106333130</v>
      </c>
      <c r="X33" s="60">
        <v>3646723</v>
      </c>
      <c r="Y33" s="60">
        <v>102686407</v>
      </c>
      <c r="Z33" s="140">
        <v>2815.85</v>
      </c>
      <c r="AA33" s="62">
        <v>7293445</v>
      </c>
    </row>
    <row r="34" spans="1:27" ht="13.5">
      <c r="A34" s="250" t="s">
        <v>58</v>
      </c>
      <c r="B34" s="251"/>
      <c r="C34" s="168">
        <f aca="true" t="shared" si="3" ref="C34:Y34">SUM(C29:C33)</f>
        <v>120615648</v>
      </c>
      <c r="D34" s="168">
        <f>SUM(D29:D33)</f>
        <v>0</v>
      </c>
      <c r="E34" s="72">
        <f t="shared" si="3"/>
        <v>64952271</v>
      </c>
      <c r="F34" s="73">
        <f t="shared" si="3"/>
        <v>64952271</v>
      </c>
      <c r="G34" s="73">
        <f t="shared" si="3"/>
        <v>173196721</v>
      </c>
      <c r="H34" s="73">
        <f t="shared" si="3"/>
        <v>176822490</v>
      </c>
      <c r="I34" s="73">
        <f t="shared" si="3"/>
        <v>181640974</v>
      </c>
      <c r="J34" s="73">
        <f t="shared" si="3"/>
        <v>181640974</v>
      </c>
      <c r="K34" s="73">
        <f t="shared" si="3"/>
        <v>184817678</v>
      </c>
      <c r="L34" s="73">
        <f t="shared" si="3"/>
        <v>201194065</v>
      </c>
      <c r="M34" s="73">
        <f t="shared" si="3"/>
        <v>328724748</v>
      </c>
      <c r="N34" s="73">
        <f t="shared" si="3"/>
        <v>328724748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328724748</v>
      </c>
      <c r="X34" s="73">
        <f t="shared" si="3"/>
        <v>32476137</v>
      </c>
      <c r="Y34" s="73">
        <f t="shared" si="3"/>
        <v>296248611</v>
      </c>
      <c r="Z34" s="170">
        <f>+IF(X34&lt;&gt;0,+(Y34/X34)*100,0)</f>
        <v>912.2039699487658</v>
      </c>
      <c r="AA34" s="74">
        <f>SUM(AA29:AA33)</f>
        <v>64952271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22063772</v>
      </c>
      <c r="D37" s="155"/>
      <c r="E37" s="59">
        <v>18683390</v>
      </c>
      <c r="F37" s="60">
        <v>18683390</v>
      </c>
      <c r="G37" s="60">
        <v>30447390</v>
      </c>
      <c r="H37" s="60">
        <v>29972538</v>
      </c>
      <c r="I37" s="60">
        <v>28509077</v>
      </c>
      <c r="J37" s="60">
        <v>28509077</v>
      </c>
      <c r="K37" s="60">
        <v>27193000</v>
      </c>
      <c r="L37" s="60">
        <v>27601205</v>
      </c>
      <c r="M37" s="60">
        <v>27982849</v>
      </c>
      <c r="N37" s="60">
        <v>27982849</v>
      </c>
      <c r="O37" s="60"/>
      <c r="P37" s="60"/>
      <c r="Q37" s="60"/>
      <c r="R37" s="60"/>
      <c r="S37" s="60"/>
      <c r="T37" s="60"/>
      <c r="U37" s="60"/>
      <c r="V37" s="60"/>
      <c r="W37" s="60">
        <v>27982849</v>
      </c>
      <c r="X37" s="60">
        <v>9341695</v>
      </c>
      <c r="Y37" s="60">
        <v>18641154</v>
      </c>
      <c r="Z37" s="140">
        <v>199.55</v>
      </c>
      <c r="AA37" s="62">
        <v>18683390</v>
      </c>
    </row>
    <row r="38" spans="1:27" ht="13.5">
      <c r="A38" s="249" t="s">
        <v>165</v>
      </c>
      <c r="B38" s="182"/>
      <c r="C38" s="155">
        <v>19057592</v>
      </c>
      <c r="D38" s="155"/>
      <c r="E38" s="59">
        <v>13252785</v>
      </c>
      <c r="F38" s="60">
        <v>13252785</v>
      </c>
      <c r="G38" s="60">
        <v>106365213</v>
      </c>
      <c r="H38" s="60">
        <v>109133578</v>
      </c>
      <c r="I38" s="60">
        <v>106365214</v>
      </c>
      <c r="J38" s="60">
        <v>106365214</v>
      </c>
      <c r="K38" s="60">
        <v>13928000</v>
      </c>
      <c r="L38" s="60">
        <v>106333131</v>
      </c>
      <c r="M38" s="60">
        <v>7711123</v>
      </c>
      <c r="N38" s="60">
        <v>7711123</v>
      </c>
      <c r="O38" s="60"/>
      <c r="P38" s="60"/>
      <c r="Q38" s="60"/>
      <c r="R38" s="60"/>
      <c r="S38" s="60"/>
      <c r="T38" s="60"/>
      <c r="U38" s="60"/>
      <c r="V38" s="60"/>
      <c r="W38" s="60">
        <v>7711123</v>
      </c>
      <c r="X38" s="60">
        <v>6626393</v>
      </c>
      <c r="Y38" s="60">
        <v>1084730</v>
      </c>
      <c r="Z38" s="140">
        <v>16.37</v>
      </c>
      <c r="AA38" s="62">
        <v>13252785</v>
      </c>
    </row>
    <row r="39" spans="1:27" ht="13.5">
      <c r="A39" s="250" t="s">
        <v>59</v>
      </c>
      <c r="B39" s="253"/>
      <c r="C39" s="168">
        <f aca="true" t="shared" si="4" ref="C39:Y39">SUM(C37:C38)</f>
        <v>41121364</v>
      </c>
      <c r="D39" s="168">
        <f>SUM(D37:D38)</f>
        <v>0</v>
      </c>
      <c r="E39" s="76">
        <f t="shared" si="4"/>
        <v>31936175</v>
      </c>
      <c r="F39" s="77">
        <f t="shared" si="4"/>
        <v>31936175</v>
      </c>
      <c r="G39" s="77">
        <f t="shared" si="4"/>
        <v>136812603</v>
      </c>
      <c r="H39" s="77">
        <f t="shared" si="4"/>
        <v>139106116</v>
      </c>
      <c r="I39" s="77">
        <f t="shared" si="4"/>
        <v>134874291</v>
      </c>
      <c r="J39" s="77">
        <f t="shared" si="4"/>
        <v>134874291</v>
      </c>
      <c r="K39" s="77">
        <f t="shared" si="4"/>
        <v>41121000</v>
      </c>
      <c r="L39" s="77">
        <f t="shared" si="4"/>
        <v>133934336</v>
      </c>
      <c r="M39" s="77">
        <f t="shared" si="4"/>
        <v>35693972</v>
      </c>
      <c r="N39" s="77">
        <f t="shared" si="4"/>
        <v>35693972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35693972</v>
      </c>
      <c r="X39" s="77">
        <f t="shared" si="4"/>
        <v>15968088</v>
      </c>
      <c r="Y39" s="77">
        <f t="shared" si="4"/>
        <v>19725884</v>
      </c>
      <c r="Z39" s="212">
        <f>+IF(X39&lt;&gt;0,+(Y39/X39)*100,0)</f>
        <v>123.53316189139238</v>
      </c>
      <c r="AA39" s="79">
        <f>SUM(AA37:AA38)</f>
        <v>31936175</v>
      </c>
    </row>
    <row r="40" spans="1:27" ht="13.5">
      <c r="A40" s="250" t="s">
        <v>167</v>
      </c>
      <c r="B40" s="251"/>
      <c r="C40" s="168">
        <f aca="true" t="shared" si="5" ref="C40:Y40">+C34+C39</f>
        <v>161737012</v>
      </c>
      <c r="D40" s="168">
        <f>+D34+D39</f>
        <v>0</v>
      </c>
      <c r="E40" s="72">
        <f t="shared" si="5"/>
        <v>96888446</v>
      </c>
      <c r="F40" s="73">
        <f t="shared" si="5"/>
        <v>96888446</v>
      </c>
      <c r="G40" s="73">
        <f t="shared" si="5"/>
        <v>310009324</v>
      </c>
      <c r="H40" s="73">
        <f t="shared" si="5"/>
        <v>315928606</v>
      </c>
      <c r="I40" s="73">
        <f t="shared" si="5"/>
        <v>316515265</v>
      </c>
      <c r="J40" s="73">
        <f t="shared" si="5"/>
        <v>316515265</v>
      </c>
      <c r="K40" s="73">
        <f t="shared" si="5"/>
        <v>225938678</v>
      </c>
      <c r="L40" s="73">
        <f t="shared" si="5"/>
        <v>335128401</v>
      </c>
      <c r="M40" s="73">
        <f t="shared" si="5"/>
        <v>364418720</v>
      </c>
      <c r="N40" s="73">
        <f t="shared" si="5"/>
        <v>364418720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364418720</v>
      </c>
      <c r="X40" s="73">
        <f t="shared" si="5"/>
        <v>48444225</v>
      </c>
      <c r="Y40" s="73">
        <f t="shared" si="5"/>
        <v>315974495</v>
      </c>
      <c r="Z40" s="170">
        <f>+IF(X40&lt;&gt;0,+(Y40/X40)*100,0)</f>
        <v>652.2438845909909</v>
      </c>
      <c r="AA40" s="74">
        <f>+AA34+AA39</f>
        <v>96888446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1209217345</v>
      </c>
      <c r="D42" s="257">
        <f>+D25-D40</f>
        <v>0</v>
      </c>
      <c r="E42" s="258">
        <f t="shared" si="6"/>
        <v>1522035856</v>
      </c>
      <c r="F42" s="259">
        <f t="shared" si="6"/>
        <v>1522035856</v>
      </c>
      <c r="G42" s="259">
        <f t="shared" si="6"/>
        <v>1284286960</v>
      </c>
      <c r="H42" s="259">
        <f t="shared" si="6"/>
        <v>1254967698</v>
      </c>
      <c r="I42" s="259">
        <f t="shared" si="6"/>
        <v>1205767372</v>
      </c>
      <c r="J42" s="259">
        <f t="shared" si="6"/>
        <v>1205767372</v>
      </c>
      <c r="K42" s="259">
        <f t="shared" si="6"/>
        <v>1242157322</v>
      </c>
      <c r="L42" s="259">
        <f t="shared" si="6"/>
        <v>1214372608</v>
      </c>
      <c r="M42" s="259">
        <f t="shared" si="6"/>
        <v>1170355147</v>
      </c>
      <c r="N42" s="259">
        <f t="shared" si="6"/>
        <v>1170355147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1170355147</v>
      </c>
      <c r="X42" s="259">
        <f t="shared" si="6"/>
        <v>761017928</v>
      </c>
      <c r="Y42" s="259">
        <f t="shared" si="6"/>
        <v>409337219</v>
      </c>
      <c r="Z42" s="260">
        <f>+IF(X42&lt;&gt;0,+(Y42/X42)*100,0)</f>
        <v>53.788117722241104</v>
      </c>
      <c r="AA42" s="261">
        <f>+AA25-AA40</f>
        <v>1522035856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1209217345</v>
      </c>
      <c r="D45" s="155"/>
      <c r="E45" s="59">
        <v>1522035857</v>
      </c>
      <c r="F45" s="60">
        <v>1522035857</v>
      </c>
      <c r="G45" s="60">
        <v>1284286960</v>
      </c>
      <c r="H45" s="60">
        <v>1254967698</v>
      </c>
      <c r="I45" s="60">
        <v>1205767372</v>
      </c>
      <c r="J45" s="60">
        <v>1205767372</v>
      </c>
      <c r="K45" s="60">
        <v>1242157322</v>
      </c>
      <c r="L45" s="60">
        <v>1214372608</v>
      </c>
      <c r="M45" s="60">
        <v>1170355147</v>
      </c>
      <c r="N45" s="60">
        <v>1170355147</v>
      </c>
      <c r="O45" s="60"/>
      <c r="P45" s="60"/>
      <c r="Q45" s="60"/>
      <c r="R45" s="60"/>
      <c r="S45" s="60"/>
      <c r="T45" s="60"/>
      <c r="U45" s="60"/>
      <c r="V45" s="60"/>
      <c r="W45" s="60">
        <v>1170355147</v>
      </c>
      <c r="X45" s="60">
        <v>761017929</v>
      </c>
      <c r="Y45" s="60">
        <v>409337218</v>
      </c>
      <c r="Z45" s="139">
        <v>53.79</v>
      </c>
      <c r="AA45" s="62">
        <v>1522035857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1209217345</v>
      </c>
      <c r="D48" s="217">
        <f>SUM(D45:D47)</f>
        <v>0</v>
      </c>
      <c r="E48" s="264">
        <f t="shared" si="7"/>
        <v>1522035857</v>
      </c>
      <c r="F48" s="219">
        <f t="shared" si="7"/>
        <v>1522035857</v>
      </c>
      <c r="G48" s="219">
        <f t="shared" si="7"/>
        <v>1284286960</v>
      </c>
      <c r="H48" s="219">
        <f t="shared" si="7"/>
        <v>1254967698</v>
      </c>
      <c r="I48" s="219">
        <f t="shared" si="7"/>
        <v>1205767372</v>
      </c>
      <c r="J48" s="219">
        <f t="shared" si="7"/>
        <v>1205767372</v>
      </c>
      <c r="K48" s="219">
        <f t="shared" si="7"/>
        <v>1242157322</v>
      </c>
      <c r="L48" s="219">
        <f t="shared" si="7"/>
        <v>1214372608</v>
      </c>
      <c r="M48" s="219">
        <f t="shared" si="7"/>
        <v>1170355147</v>
      </c>
      <c r="N48" s="219">
        <f t="shared" si="7"/>
        <v>1170355147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1170355147</v>
      </c>
      <c r="X48" s="219">
        <f t="shared" si="7"/>
        <v>761017929</v>
      </c>
      <c r="Y48" s="219">
        <f t="shared" si="7"/>
        <v>409337218</v>
      </c>
      <c r="Z48" s="265">
        <f>+IF(X48&lt;&gt;0,+(Y48/X48)*100,0)</f>
        <v>53.78811752015898</v>
      </c>
      <c r="AA48" s="232">
        <f>SUM(AA45:AA47)</f>
        <v>1522035857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25460874</v>
      </c>
      <c r="D6" s="155"/>
      <c r="E6" s="59">
        <v>40363156</v>
      </c>
      <c r="F6" s="60">
        <v>40363156</v>
      </c>
      <c r="G6" s="60">
        <v>2137843</v>
      </c>
      <c r="H6" s="60">
        <v>1406689</v>
      </c>
      <c r="I6" s="60">
        <v>1816824</v>
      </c>
      <c r="J6" s="60">
        <v>5361356</v>
      </c>
      <c r="K6" s="60">
        <v>3921130</v>
      </c>
      <c r="L6" s="60">
        <v>7240392</v>
      </c>
      <c r="M6" s="60">
        <v>2802837</v>
      </c>
      <c r="N6" s="60">
        <v>13964359</v>
      </c>
      <c r="O6" s="60"/>
      <c r="P6" s="60"/>
      <c r="Q6" s="60"/>
      <c r="R6" s="60"/>
      <c r="S6" s="60"/>
      <c r="T6" s="60"/>
      <c r="U6" s="60"/>
      <c r="V6" s="60"/>
      <c r="W6" s="60">
        <v>19325715</v>
      </c>
      <c r="X6" s="60">
        <v>17426156</v>
      </c>
      <c r="Y6" s="60">
        <v>1899559</v>
      </c>
      <c r="Z6" s="140">
        <v>10.9</v>
      </c>
      <c r="AA6" s="62">
        <v>40363156</v>
      </c>
    </row>
    <row r="7" spans="1:27" ht="13.5">
      <c r="A7" s="249" t="s">
        <v>178</v>
      </c>
      <c r="B7" s="182"/>
      <c r="C7" s="155">
        <v>237325191</v>
      </c>
      <c r="D7" s="155"/>
      <c r="E7" s="59">
        <v>293536068</v>
      </c>
      <c r="F7" s="60">
        <v>293536068</v>
      </c>
      <c r="G7" s="60">
        <v>93014755</v>
      </c>
      <c r="H7" s="60">
        <v>960791</v>
      </c>
      <c r="I7" s="60"/>
      <c r="J7" s="60">
        <v>93975546</v>
      </c>
      <c r="K7" s="60">
        <v>250000</v>
      </c>
      <c r="L7" s="60">
        <v>86069775</v>
      </c>
      <c r="M7" s="60">
        <v>138788</v>
      </c>
      <c r="N7" s="60">
        <v>86458563</v>
      </c>
      <c r="O7" s="60"/>
      <c r="P7" s="60"/>
      <c r="Q7" s="60"/>
      <c r="R7" s="60"/>
      <c r="S7" s="60"/>
      <c r="T7" s="60"/>
      <c r="U7" s="60"/>
      <c r="V7" s="60"/>
      <c r="W7" s="60">
        <v>180434109</v>
      </c>
      <c r="X7" s="60">
        <v>146768034</v>
      </c>
      <c r="Y7" s="60">
        <v>33666075</v>
      </c>
      <c r="Z7" s="140">
        <v>22.94</v>
      </c>
      <c r="AA7" s="62">
        <v>293536068</v>
      </c>
    </row>
    <row r="8" spans="1:27" ht="13.5">
      <c r="A8" s="249" t="s">
        <v>179</v>
      </c>
      <c r="B8" s="182"/>
      <c r="C8" s="155">
        <v>230978000</v>
      </c>
      <c r="D8" s="155"/>
      <c r="E8" s="59">
        <v>245526432</v>
      </c>
      <c r="F8" s="60">
        <v>245526432</v>
      </c>
      <c r="G8" s="60">
        <v>105101453</v>
      </c>
      <c r="H8" s="60">
        <v>6792000</v>
      </c>
      <c r="I8" s="60">
        <v>2803815</v>
      </c>
      <c r="J8" s="60">
        <v>114697268</v>
      </c>
      <c r="K8" s="60">
        <v>3747815</v>
      </c>
      <c r="L8" s="60">
        <v>13980366</v>
      </c>
      <c r="M8" s="60">
        <v>29460214</v>
      </c>
      <c r="N8" s="60">
        <v>47188395</v>
      </c>
      <c r="O8" s="60"/>
      <c r="P8" s="60"/>
      <c r="Q8" s="60"/>
      <c r="R8" s="60"/>
      <c r="S8" s="60"/>
      <c r="T8" s="60"/>
      <c r="U8" s="60"/>
      <c r="V8" s="60"/>
      <c r="W8" s="60">
        <v>161885663</v>
      </c>
      <c r="X8" s="60">
        <v>217423391</v>
      </c>
      <c r="Y8" s="60">
        <v>-55537728</v>
      </c>
      <c r="Z8" s="140">
        <v>-25.54</v>
      </c>
      <c r="AA8" s="62">
        <v>245526432</v>
      </c>
    </row>
    <row r="9" spans="1:27" ht="13.5">
      <c r="A9" s="249" t="s">
        <v>180</v>
      </c>
      <c r="B9" s="182"/>
      <c r="C9" s="155">
        <v>8981443</v>
      </c>
      <c r="D9" s="155"/>
      <c r="E9" s="59">
        <v>6702064</v>
      </c>
      <c r="F9" s="60">
        <v>6702064</v>
      </c>
      <c r="G9" s="60">
        <v>656656</v>
      </c>
      <c r="H9" s="60">
        <v>910997</v>
      </c>
      <c r="I9" s="60">
        <v>1184562</v>
      </c>
      <c r="J9" s="60">
        <v>2752215</v>
      </c>
      <c r="K9" s="60">
        <v>602163</v>
      </c>
      <c r="L9" s="60">
        <v>602844</v>
      </c>
      <c r="M9" s="60">
        <v>1698228</v>
      </c>
      <c r="N9" s="60">
        <v>2903235</v>
      </c>
      <c r="O9" s="60"/>
      <c r="P9" s="60"/>
      <c r="Q9" s="60"/>
      <c r="R9" s="60"/>
      <c r="S9" s="60"/>
      <c r="T9" s="60"/>
      <c r="U9" s="60"/>
      <c r="V9" s="60"/>
      <c r="W9" s="60">
        <v>5655450</v>
      </c>
      <c r="X9" s="60">
        <v>3176789</v>
      </c>
      <c r="Y9" s="60">
        <v>2478661</v>
      </c>
      <c r="Z9" s="140">
        <v>78.02</v>
      </c>
      <c r="AA9" s="62">
        <v>6702064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-283611460</v>
      </c>
      <c r="D12" s="155"/>
      <c r="E12" s="59">
        <v>-306475837</v>
      </c>
      <c r="F12" s="60">
        <v>-306475837</v>
      </c>
      <c r="G12" s="60">
        <v>-50297677</v>
      </c>
      <c r="H12" s="60">
        <v>-33168683</v>
      </c>
      <c r="I12" s="60">
        <v>-4670624</v>
      </c>
      <c r="J12" s="60">
        <v>-88136984</v>
      </c>
      <c r="K12" s="60">
        <v>-44226622</v>
      </c>
      <c r="L12" s="60">
        <v>-23583332</v>
      </c>
      <c r="M12" s="60">
        <v>-48466187</v>
      </c>
      <c r="N12" s="60">
        <v>-116276141</v>
      </c>
      <c r="O12" s="60"/>
      <c r="P12" s="60"/>
      <c r="Q12" s="60"/>
      <c r="R12" s="60"/>
      <c r="S12" s="60"/>
      <c r="T12" s="60"/>
      <c r="U12" s="60"/>
      <c r="V12" s="60"/>
      <c r="W12" s="60">
        <v>-204413125</v>
      </c>
      <c r="X12" s="60">
        <v>-138596826</v>
      </c>
      <c r="Y12" s="60">
        <v>-65816299</v>
      </c>
      <c r="Z12" s="140">
        <v>47.49</v>
      </c>
      <c r="AA12" s="62">
        <v>-306475837</v>
      </c>
    </row>
    <row r="13" spans="1:27" ht="13.5">
      <c r="A13" s="249" t="s">
        <v>40</v>
      </c>
      <c r="B13" s="182"/>
      <c r="C13" s="155">
        <v>-3510373</v>
      </c>
      <c r="D13" s="155"/>
      <c r="E13" s="59">
        <v>-2650396</v>
      </c>
      <c r="F13" s="60">
        <v>-2650396</v>
      </c>
      <c r="G13" s="60"/>
      <c r="H13" s="60"/>
      <c r="I13" s="60">
        <v>-88350</v>
      </c>
      <c r="J13" s="60">
        <v>-88350</v>
      </c>
      <c r="K13" s="60"/>
      <c r="L13" s="60"/>
      <c r="M13" s="60">
        <v>-1287004</v>
      </c>
      <c r="N13" s="60">
        <v>-1287004</v>
      </c>
      <c r="O13" s="60"/>
      <c r="P13" s="60"/>
      <c r="Q13" s="60"/>
      <c r="R13" s="60"/>
      <c r="S13" s="60"/>
      <c r="T13" s="60"/>
      <c r="U13" s="60"/>
      <c r="V13" s="60"/>
      <c r="W13" s="60">
        <v>-1375354</v>
      </c>
      <c r="X13" s="60">
        <v>-1325198</v>
      </c>
      <c r="Y13" s="60">
        <v>-50156</v>
      </c>
      <c r="Z13" s="140">
        <v>3.78</v>
      </c>
      <c r="AA13" s="62">
        <v>-2650396</v>
      </c>
    </row>
    <row r="14" spans="1:27" ht="13.5">
      <c r="A14" s="249" t="s">
        <v>42</v>
      </c>
      <c r="B14" s="182"/>
      <c r="C14" s="155">
        <v>-14808198</v>
      </c>
      <c r="D14" s="155"/>
      <c r="E14" s="59"/>
      <c r="F14" s="60"/>
      <c r="G14" s="60">
        <v>-1273837</v>
      </c>
      <c r="H14" s="60">
        <v>-5000000</v>
      </c>
      <c r="I14" s="60">
        <v>-4483000</v>
      </c>
      <c r="J14" s="60">
        <v>-10756837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-10756837</v>
      </c>
      <c r="X14" s="60"/>
      <c r="Y14" s="60">
        <v>-10756837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200815477</v>
      </c>
      <c r="D15" s="168">
        <f>SUM(D6:D14)</f>
        <v>0</v>
      </c>
      <c r="E15" s="72">
        <f t="shared" si="0"/>
        <v>277001487</v>
      </c>
      <c r="F15" s="73">
        <f t="shared" si="0"/>
        <v>277001487</v>
      </c>
      <c r="G15" s="73">
        <f t="shared" si="0"/>
        <v>149339193</v>
      </c>
      <c r="H15" s="73">
        <f t="shared" si="0"/>
        <v>-28098206</v>
      </c>
      <c r="I15" s="73">
        <f t="shared" si="0"/>
        <v>-3436773</v>
      </c>
      <c r="J15" s="73">
        <f t="shared" si="0"/>
        <v>117804214</v>
      </c>
      <c r="K15" s="73">
        <f t="shared" si="0"/>
        <v>-35705514</v>
      </c>
      <c r="L15" s="73">
        <f t="shared" si="0"/>
        <v>84310045</v>
      </c>
      <c r="M15" s="73">
        <f t="shared" si="0"/>
        <v>-15653124</v>
      </c>
      <c r="N15" s="73">
        <f t="shared" si="0"/>
        <v>32951407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150755621</v>
      </c>
      <c r="X15" s="73">
        <f t="shared" si="0"/>
        <v>244872346</v>
      </c>
      <c r="Y15" s="73">
        <f t="shared" si="0"/>
        <v>-94116725</v>
      </c>
      <c r="Z15" s="170">
        <f>+IF(X15&lt;&gt;0,+(Y15/X15)*100,0)</f>
        <v>-38.43501585107532</v>
      </c>
      <c r="AA15" s="74">
        <f>SUM(AA6:AA14)</f>
        <v>277001487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-188113085</v>
      </c>
      <c r="D24" s="155"/>
      <c r="E24" s="59">
        <v>-259260824</v>
      </c>
      <c r="F24" s="60">
        <v>-259260824</v>
      </c>
      <c r="G24" s="60">
        <v>-684611</v>
      </c>
      <c r="H24" s="60">
        <v>-11900467</v>
      </c>
      <c r="I24" s="60">
        <v>-16214882</v>
      </c>
      <c r="J24" s="60">
        <v>-28799960</v>
      </c>
      <c r="K24" s="60">
        <v>-20204651</v>
      </c>
      <c r="L24" s="60">
        <v>-22039129</v>
      </c>
      <c r="M24" s="60">
        <v>-24568801</v>
      </c>
      <c r="N24" s="60">
        <v>-66812581</v>
      </c>
      <c r="O24" s="60"/>
      <c r="P24" s="60"/>
      <c r="Q24" s="60"/>
      <c r="R24" s="60"/>
      <c r="S24" s="60"/>
      <c r="T24" s="60"/>
      <c r="U24" s="60"/>
      <c r="V24" s="60"/>
      <c r="W24" s="60">
        <v>-95612541</v>
      </c>
      <c r="X24" s="60">
        <v>-129380412</v>
      </c>
      <c r="Y24" s="60">
        <v>33767871</v>
      </c>
      <c r="Z24" s="140">
        <v>-26.1</v>
      </c>
      <c r="AA24" s="62">
        <v>-259260824</v>
      </c>
    </row>
    <row r="25" spans="1:27" ht="13.5">
      <c r="A25" s="250" t="s">
        <v>191</v>
      </c>
      <c r="B25" s="251"/>
      <c r="C25" s="168">
        <f aca="true" t="shared" si="1" ref="C25:Y25">SUM(C19:C24)</f>
        <v>-188113085</v>
      </c>
      <c r="D25" s="168">
        <f>SUM(D19:D24)</f>
        <v>0</v>
      </c>
      <c r="E25" s="72">
        <f t="shared" si="1"/>
        <v>-259260824</v>
      </c>
      <c r="F25" s="73">
        <f t="shared" si="1"/>
        <v>-259260824</v>
      </c>
      <c r="G25" s="73">
        <f t="shared" si="1"/>
        <v>-684611</v>
      </c>
      <c r="H25" s="73">
        <f t="shared" si="1"/>
        <v>-11900467</v>
      </c>
      <c r="I25" s="73">
        <f t="shared" si="1"/>
        <v>-16214882</v>
      </c>
      <c r="J25" s="73">
        <f t="shared" si="1"/>
        <v>-28799960</v>
      </c>
      <c r="K25" s="73">
        <f t="shared" si="1"/>
        <v>-20204651</v>
      </c>
      <c r="L25" s="73">
        <f t="shared" si="1"/>
        <v>-22039129</v>
      </c>
      <c r="M25" s="73">
        <f t="shared" si="1"/>
        <v>-24568801</v>
      </c>
      <c r="N25" s="73">
        <f t="shared" si="1"/>
        <v>-66812581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-95612541</v>
      </c>
      <c r="X25" s="73">
        <f t="shared" si="1"/>
        <v>-129380412</v>
      </c>
      <c r="Y25" s="73">
        <f t="shared" si="1"/>
        <v>33767871</v>
      </c>
      <c r="Z25" s="170">
        <f>+IF(X25&lt;&gt;0,+(Y25/X25)*100,0)</f>
        <v>-26.09967805636606</v>
      </c>
      <c r="AA25" s="74">
        <f>SUM(AA19:AA24)</f>
        <v>-259260824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-16248</v>
      </c>
      <c r="F30" s="60">
        <v>-16248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-8124</v>
      </c>
      <c r="Y30" s="60">
        <v>8124</v>
      </c>
      <c r="Z30" s="140">
        <v>-100</v>
      </c>
      <c r="AA30" s="62">
        <v>-16248</v>
      </c>
    </row>
    <row r="31" spans="1:27" ht="13.5">
      <c r="A31" s="249" t="s">
        <v>195</v>
      </c>
      <c r="B31" s="182"/>
      <c r="C31" s="155"/>
      <c r="D31" s="155"/>
      <c r="E31" s="59">
        <v>130002</v>
      </c>
      <c r="F31" s="60">
        <v>130002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65004</v>
      </c>
      <c r="Y31" s="60">
        <v>-65004</v>
      </c>
      <c r="Z31" s="140">
        <v>-100</v>
      </c>
      <c r="AA31" s="62">
        <v>130002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-3413902</v>
      </c>
      <c r="D33" s="155"/>
      <c r="E33" s="59">
        <v>-3485929</v>
      </c>
      <c r="F33" s="60">
        <v>-3485929</v>
      </c>
      <c r="G33" s="60"/>
      <c r="H33" s="60"/>
      <c r="I33" s="60">
        <v>-511364</v>
      </c>
      <c r="J33" s="60">
        <v>-511364</v>
      </c>
      <c r="K33" s="60"/>
      <c r="L33" s="60"/>
      <c r="M33" s="60">
        <v>-1175759</v>
      </c>
      <c r="N33" s="60">
        <v>-1175759</v>
      </c>
      <c r="O33" s="60"/>
      <c r="P33" s="60"/>
      <c r="Q33" s="60"/>
      <c r="R33" s="60"/>
      <c r="S33" s="60"/>
      <c r="T33" s="60"/>
      <c r="U33" s="60"/>
      <c r="V33" s="60"/>
      <c r="W33" s="60">
        <v>-1687123</v>
      </c>
      <c r="X33" s="60">
        <v>-1688000</v>
      </c>
      <c r="Y33" s="60">
        <v>877</v>
      </c>
      <c r="Z33" s="140">
        <v>-0.05</v>
      </c>
      <c r="AA33" s="62">
        <v>-3485929</v>
      </c>
    </row>
    <row r="34" spans="1:27" ht="13.5">
      <c r="A34" s="250" t="s">
        <v>197</v>
      </c>
      <c r="B34" s="251"/>
      <c r="C34" s="168">
        <f aca="true" t="shared" si="2" ref="C34:Y34">SUM(C29:C33)</f>
        <v>-3413902</v>
      </c>
      <c r="D34" s="168">
        <f>SUM(D29:D33)</f>
        <v>0</v>
      </c>
      <c r="E34" s="72">
        <f t="shared" si="2"/>
        <v>-3372175</v>
      </c>
      <c r="F34" s="73">
        <f t="shared" si="2"/>
        <v>-3372175</v>
      </c>
      <c r="G34" s="73">
        <f t="shared" si="2"/>
        <v>0</v>
      </c>
      <c r="H34" s="73">
        <f t="shared" si="2"/>
        <v>0</v>
      </c>
      <c r="I34" s="73">
        <f t="shared" si="2"/>
        <v>-511364</v>
      </c>
      <c r="J34" s="73">
        <f t="shared" si="2"/>
        <v>-511364</v>
      </c>
      <c r="K34" s="73">
        <f t="shared" si="2"/>
        <v>0</v>
      </c>
      <c r="L34" s="73">
        <f t="shared" si="2"/>
        <v>0</v>
      </c>
      <c r="M34" s="73">
        <f t="shared" si="2"/>
        <v>-1175759</v>
      </c>
      <c r="N34" s="73">
        <f t="shared" si="2"/>
        <v>-1175759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-1687123</v>
      </c>
      <c r="X34" s="73">
        <f t="shared" si="2"/>
        <v>-1631120</v>
      </c>
      <c r="Y34" s="73">
        <f t="shared" si="2"/>
        <v>-56003</v>
      </c>
      <c r="Z34" s="170">
        <f>+IF(X34&lt;&gt;0,+(Y34/X34)*100,0)</f>
        <v>3.433407719848938</v>
      </c>
      <c r="AA34" s="74">
        <f>SUM(AA29:AA33)</f>
        <v>-3372175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9288490</v>
      </c>
      <c r="D36" s="153">
        <f>+D15+D25+D34</f>
        <v>0</v>
      </c>
      <c r="E36" s="99">
        <f t="shared" si="3"/>
        <v>14368488</v>
      </c>
      <c r="F36" s="100">
        <f t="shared" si="3"/>
        <v>14368488</v>
      </c>
      <c r="G36" s="100">
        <f t="shared" si="3"/>
        <v>148654582</v>
      </c>
      <c r="H36" s="100">
        <f t="shared" si="3"/>
        <v>-39998673</v>
      </c>
      <c r="I36" s="100">
        <f t="shared" si="3"/>
        <v>-20163019</v>
      </c>
      <c r="J36" s="100">
        <f t="shared" si="3"/>
        <v>88492890</v>
      </c>
      <c r="K36" s="100">
        <f t="shared" si="3"/>
        <v>-55910165</v>
      </c>
      <c r="L36" s="100">
        <f t="shared" si="3"/>
        <v>62270916</v>
      </c>
      <c r="M36" s="100">
        <f t="shared" si="3"/>
        <v>-41397684</v>
      </c>
      <c r="N36" s="100">
        <f t="shared" si="3"/>
        <v>-35036933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53455957</v>
      </c>
      <c r="X36" s="100">
        <f t="shared" si="3"/>
        <v>113860814</v>
      </c>
      <c r="Y36" s="100">
        <f t="shared" si="3"/>
        <v>-60404857</v>
      </c>
      <c r="Z36" s="137">
        <f>+IF(X36&lt;&gt;0,+(Y36/X36)*100,0)</f>
        <v>-53.051488811594126</v>
      </c>
      <c r="AA36" s="102">
        <f>+AA15+AA25+AA34</f>
        <v>14368488</v>
      </c>
    </row>
    <row r="37" spans="1:27" ht="13.5">
      <c r="A37" s="249" t="s">
        <v>199</v>
      </c>
      <c r="B37" s="182"/>
      <c r="C37" s="153">
        <v>20185998</v>
      </c>
      <c r="D37" s="153"/>
      <c r="E37" s="99">
        <v>30517487</v>
      </c>
      <c r="F37" s="100">
        <v>30517487</v>
      </c>
      <c r="G37" s="100">
        <v>29474186</v>
      </c>
      <c r="H37" s="100">
        <v>178128768</v>
      </c>
      <c r="I37" s="100">
        <v>138130095</v>
      </c>
      <c r="J37" s="100">
        <v>29474186</v>
      </c>
      <c r="K37" s="100">
        <v>117967076</v>
      </c>
      <c r="L37" s="100">
        <v>62056911</v>
      </c>
      <c r="M37" s="100">
        <v>124327827</v>
      </c>
      <c r="N37" s="100">
        <v>117967076</v>
      </c>
      <c r="O37" s="100"/>
      <c r="P37" s="100"/>
      <c r="Q37" s="100"/>
      <c r="R37" s="100"/>
      <c r="S37" s="100"/>
      <c r="T37" s="100"/>
      <c r="U37" s="100"/>
      <c r="V37" s="100"/>
      <c r="W37" s="100">
        <v>29474186</v>
      </c>
      <c r="X37" s="100">
        <v>30517487</v>
      </c>
      <c r="Y37" s="100">
        <v>-1043301</v>
      </c>
      <c r="Z37" s="137">
        <v>-3.42</v>
      </c>
      <c r="AA37" s="102">
        <v>30517487</v>
      </c>
    </row>
    <row r="38" spans="1:27" ht="13.5">
      <c r="A38" s="269" t="s">
        <v>200</v>
      </c>
      <c r="B38" s="256"/>
      <c r="C38" s="257">
        <v>29474488</v>
      </c>
      <c r="D38" s="257"/>
      <c r="E38" s="258">
        <v>44885975</v>
      </c>
      <c r="F38" s="259">
        <v>44885975</v>
      </c>
      <c r="G38" s="259">
        <v>178128768</v>
      </c>
      <c r="H38" s="259">
        <v>138130095</v>
      </c>
      <c r="I38" s="259">
        <v>117967076</v>
      </c>
      <c r="J38" s="259">
        <v>117967076</v>
      </c>
      <c r="K38" s="259">
        <v>62056911</v>
      </c>
      <c r="L38" s="259">
        <v>124327827</v>
      </c>
      <c r="M38" s="259">
        <v>82930143</v>
      </c>
      <c r="N38" s="259">
        <v>82930143</v>
      </c>
      <c r="O38" s="259"/>
      <c r="P38" s="259"/>
      <c r="Q38" s="259"/>
      <c r="R38" s="259"/>
      <c r="S38" s="259"/>
      <c r="T38" s="259"/>
      <c r="U38" s="259"/>
      <c r="V38" s="259"/>
      <c r="W38" s="259">
        <v>82930143</v>
      </c>
      <c r="X38" s="259">
        <v>144378301</v>
      </c>
      <c r="Y38" s="259">
        <v>-61448158</v>
      </c>
      <c r="Z38" s="260">
        <v>-42.56</v>
      </c>
      <c r="AA38" s="261">
        <v>44885975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212568072</v>
      </c>
      <c r="D5" s="200">
        <f t="shared" si="0"/>
        <v>0</v>
      </c>
      <c r="E5" s="106">
        <f t="shared" si="0"/>
        <v>254680000</v>
      </c>
      <c r="F5" s="106">
        <f t="shared" si="0"/>
        <v>254680000</v>
      </c>
      <c r="G5" s="106">
        <f t="shared" si="0"/>
        <v>684611</v>
      </c>
      <c r="H5" s="106">
        <f t="shared" si="0"/>
        <v>11900467</v>
      </c>
      <c r="I5" s="106">
        <f t="shared" si="0"/>
        <v>16214883</v>
      </c>
      <c r="J5" s="106">
        <f t="shared" si="0"/>
        <v>28799961</v>
      </c>
      <c r="K5" s="106">
        <f t="shared" si="0"/>
        <v>20204651</v>
      </c>
      <c r="L5" s="106">
        <f t="shared" si="0"/>
        <v>22039129</v>
      </c>
      <c r="M5" s="106">
        <f t="shared" si="0"/>
        <v>24568800</v>
      </c>
      <c r="N5" s="106">
        <f t="shared" si="0"/>
        <v>66812580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95612541</v>
      </c>
      <c r="X5" s="106">
        <f t="shared" si="0"/>
        <v>127340000</v>
      </c>
      <c r="Y5" s="106">
        <f t="shared" si="0"/>
        <v>-31727459</v>
      </c>
      <c r="Z5" s="201">
        <f>+IF(X5&lt;&gt;0,+(Y5/X5)*100,0)</f>
        <v>-24.915548138840897</v>
      </c>
      <c r="AA5" s="199">
        <f>SUM(AA11:AA18)</f>
        <v>254680000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>
        <v>4970997</v>
      </c>
      <c r="D7" s="156"/>
      <c r="E7" s="60">
        <v>3415000</v>
      </c>
      <c r="F7" s="60">
        <v>3415000</v>
      </c>
      <c r="G7" s="60"/>
      <c r="H7" s="60"/>
      <c r="I7" s="60">
        <v>141447</v>
      </c>
      <c r="J7" s="60">
        <v>141447</v>
      </c>
      <c r="K7" s="60">
        <v>87719</v>
      </c>
      <c r="L7" s="60"/>
      <c r="M7" s="60"/>
      <c r="N7" s="60">
        <v>87719</v>
      </c>
      <c r="O7" s="60"/>
      <c r="P7" s="60"/>
      <c r="Q7" s="60"/>
      <c r="R7" s="60"/>
      <c r="S7" s="60"/>
      <c r="T7" s="60"/>
      <c r="U7" s="60"/>
      <c r="V7" s="60"/>
      <c r="W7" s="60">
        <v>229166</v>
      </c>
      <c r="X7" s="60">
        <v>1707500</v>
      </c>
      <c r="Y7" s="60">
        <v>-1478334</v>
      </c>
      <c r="Z7" s="140">
        <v>-86.58</v>
      </c>
      <c r="AA7" s="155">
        <v>3415000</v>
      </c>
    </row>
    <row r="8" spans="1:27" ht="13.5">
      <c r="A8" s="291" t="s">
        <v>206</v>
      </c>
      <c r="B8" s="142"/>
      <c r="C8" s="62">
        <v>131299726</v>
      </c>
      <c r="D8" s="156"/>
      <c r="E8" s="60">
        <v>187351000</v>
      </c>
      <c r="F8" s="60">
        <v>187351000</v>
      </c>
      <c r="G8" s="60">
        <v>684611</v>
      </c>
      <c r="H8" s="60">
        <v>8973927</v>
      </c>
      <c r="I8" s="60">
        <v>11640145</v>
      </c>
      <c r="J8" s="60">
        <v>21298683</v>
      </c>
      <c r="K8" s="60">
        <v>16189722</v>
      </c>
      <c r="L8" s="60">
        <v>19734262</v>
      </c>
      <c r="M8" s="60">
        <v>10980718</v>
      </c>
      <c r="N8" s="60">
        <v>46904702</v>
      </c>
      <c r="O8" s="60"/>
      <c r="P8" s="60"/>
      <c r="Q8" s="60"/>
      <c r="R8" s="60"/>
      <c r="S8" s="60"/>
      <c r="T8" s="60"/>
      <c r="U8" s="60"/>
      <c r="V8" s="60"/>
      <c r="W8" s="60">
        <v>68203385</v>
      </c>
      <c r="X8" s="60">
        <v>93675500</v>
      </c>
      <c r="Y8" s="60">
        <v>-25472115</v>
      </c>
      <c r="Z8" s="140">
        <v>-27.19</v>
      </c>
      <c r="AA8" s="155">
        <v>187351000</v>
      </c>
    </row>
    <row r="9" spans="1:27" ht="13.5">
      <c r="A9" s="291" t="s">
        <v>207</v>
      </c>
      <c r="B9" s="142"/>
      <c r="C9" s="62">
        <v>61638149</v>
      </c>
      <c r="D9" s="156"/>
      <c r="E9" s="60">
        <v>43178000</v>
      </c>
      <c r="F9" s="60">
        <v>43178000</v>
      </c>
      <c r="G9" s="60"/>
      <c r="H9" s="60">
        <v>2634827</v>
      </c>
      <c r="I9" s="60">
        <v>1957038</v>
      </c>
      <c r="J9" s="60">
        <v>4591865</v>
      </c>
      <c r="K9" s="60">
        <v>3712870</v>
      </c>
      <c r="L9" s="60">
        <v>1236222</v>
      </c>
      <c r="M9" s="60">
        <v>10237562</v>
      </c>
      <c r="N9" s="60">
        <v>15186654</v>
      </c>
      <c r="O9" s="60"/>
      <c r="P9" s="60"/>
      <c r="Q9" s="60"/>
      <c r="R9" s="60"/>
      <c r="S9" s="60"/>
      <c r="T9" s="60"/>
      <c r="U9" s="60"/>
      <c r="V9" s="60"/>
      <c r="W9" s="60">
        <v>19778519</v>
      </c>
      <c r="X9" s="60">
        <v>21589000</v>
      </c>
      <c r="Y9" s="60">
        <v>-1810481</v>
      </c>
      <c r="Z9" s="140">
        <v>-8.39</v>
      </c>
      <c r="AA9" s="155">
        <v>43178000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197908872</v>
      </c>
      <c r="D11" s="294">
        <f t="shared" si="1"/>
        <v>0</v>
      </c>
      <c r="E11" s="295">
        <f t="shared" si="1"/>
        <v>233944000</v>
      </c>
      <c r="F11" s="295">
        <f t="shared" si="1"/>
        <v>233944000</v>
      </c>
      <c r="G11" s="295">
        <f t="shared" si="1"/>
        <v>684611</v>
      </c>
      <c r="H11" s="295">
        <f t="shared" si="1"/>
        <v>11608754</v>
      </c>
      <c r="I11" s="295">
        <f t="shared" si="1"/>
        <v>13738630</v>
      </c>
      <c r="J11" s="295">
        <f t="shared" si="1"/>
        <v>26031995</v>
      </c>
      <c r="K11" s="295">
        <f t="shared" si="1"/>
        <v>19990311</v>
      </c>
      <c r="L11" s="295">
        <f t="shared" si="1"/>
        <v>20970484</v>
      </c>
      <c r="M11" s="295">
        <f t="shared" si="1"/>
        <v>21218280</v>
      </c>
      <c r="N11" s="295">
        <f t="shared" si="1"/>
        <v>62179075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88211070</v>
      </c>
      <c r="X11" s="295">
        <f t="shared" si="1"/>
        <v>116972000</v>
      </c>
      <c r="Y11" s="295">
        <f t="shared" si="1"/>
        <v>-28760930</v>
      </c>
      <c r="Z11" s="296">
        <f>+IF(X11&lt;&gt;0,+(Y11/X11)*100,0)</f>
        <v>-24.58787573094416</v>
      </c>
      <c r="AA11" s="297">
        <f>SUM(AA6:AA10)</f>
        <v>233944000</v>
      </c>
    </row>
    <row r="12" spans="1:27" ht="13.5">
      <c r="A12" s="298" t="s">
        <v>210</v>
      </c>
      <c r="B12" s="136"/>
      <c r="C12" s="62"/>
      <c r="D12" s="156"/>
      <c r="E12" s="60">
        <v>5200000</v>
      </c>
      <c r="F12" s="60">
        <v>5200000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2600000</v>
      </c>
      <c r="Y12" s="60">
        <v>-2600000</v>
      </c>
      <c r="Z12" s="140">
        <v>-100</v>
      </c>
      <c r="AA12" s="155">
        <v>5200000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14518200</v>
      </c>
      <c r="D15" s="156"/>
      <c r="E15" s="60">
        <v>15536000</v>
      </c>
      <c r="F15" s="60">
        <v>15536000</v>
      </c>
      <c r="G15" s="60"/>
      <c r="H15" s="60">
        <v>266713</v>
      </c>
      <c r="I15" s="60">
        <v>2476253</v>
      </c>
      <c r="J15" s="60">
        <v>2742966</v>
      </c>
      <c r="K15" s="60">
        <v>214340</v>
      </c>
      <c r="L15" s="60">
        <v>1068645</v>
      </c>
      <c r="M15" s="60">
        <v>3001375</v>
      </c>
      <c r="N15" s="60">
        <v>4284360</v>
      </c>
      <c r="O15" s="60"/>
      <c r="P15" s="60"/>
      <c r="Q15" s="60"/>
      <c r="R15" s="60"/>
      <c r="S15" s="60"/>
      <c r="T15" s="60"/>
      <c r="U15" s="60"/>
      <c r="V15" s="60"/>
      <c r="W15" s="60">
        <v>7027326</v>
      </c>
      <c r="X15" s="60">
        <v>7768000</v>
      </c>
      <c r="Y15" s="60">
        <v>-740674</v>
      </c>
      <c r="Z15" s="140">
        <v>-9.53</v>
      </c>
      <c r="AA15" s="155">
        <v>15536000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141000</v>
      </c>
      <c r="D18" s="276"/>
      <c r="E18" s="82"/>
      <c r="F18" s="82"/>
      <c r="G18" s="82"/>
      <c r="H18" s="82">
        <v>25000</v>
      </c>
      <c r="I18" s="82"/>
      <c r="J18" s="82">
        <v>25000</v>
      </c>
      <c r="K18" s="82"/>
      <c r="L18" s="82"/>
      <c r="M18" s="82">
        <v>349145</v>
      </c>
      <c r="N18" s="82">
        <v>349145</v>
      </c>
      <c r="O18" s="82"/>
      <c r="P18" s="82"/>
      <c r="Q18" s="82"/>
      <c r="R18" s="82"/>
      <c r="S18" s="82"/>
      <c r="T18" s="82"/>
      <c r="U18" s="82"/>
      <c r="V18" s="82"/>
      <c r="W18" s="82">
        <v>374145</v>
      </c>
      <c r="X18" s="82"/>
      <c r="Y18" s="82">
        <v>374145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6525128</v>
      </c>
      <c r="D20" s="154">
        <f t="shared" si="2"/>
        <v>0</v>
      </c>
      <c r="E20" s="100">
        <f t="shared" si="2"/>
        <v>4580000</v>
      </c>
      <c r="F20" s="100">
        <f t="shared" si="2"/>
        <v>4580000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2290000</v>
      </c>
      <c r="Y20" s="100">
        <f t="shared" si="2"/>
        <v>-2290000</v>
      </c>
      <c r="Z20" s="137">
        <f>+IF(X20&lt;&gt;0,+(Y20/X20)*100,0)</f>
        <v>-100</v>
      </c>
      <c r="AA20" s="153">
        <f>SUM(AA26:AA33)</f>
        <v>4580000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>
        <v>6525128</v>
      </c>
      <c r="D23" s="156"/>
      <c r="E23" s="60">
        <v>4580000</v>
      </c>
      <c r="F23" s="60">
        <v>4580000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2290000</v>
      </c>
      <c r="Y23" s="60">
        <v>-2290000</v>
      </c>
      <c r="Z23" s="140">
        <v>-100</v>
      </c>
      <c r="AA23" s="155">
        <v>4580000</v>
      </c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6525128</v>
      </c>
      <c r="D26" s="294">
        <f t="shared" si="3"/>
        <v>0</v>
      </c>
      <c r="E26" s="295">
        <f t="shared" si="3"/>
        <v>4580000</v>
      </c>
      <c r="F26" s="295">
        <f t="shared" si="3"/>
        <v>4580000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2290000</v>
      </c>
      <c r="Y26" s="295">
        <f t="shared" si="3"/>
        <v>-2290000</v>
      </c>
      <c r="Z26" s="296">
        <f>+IF(X26&lt;&gt;0,+(Y26/X26)*100,0)</f>
        <v>-100</v>
      </c>
      <c r="AA26" s="297">
        <f>SUM(AA21:AA25)</f>
        <v>4580000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4970997</v>
      </c>
      <c r="D37" s="156">
        <f t="shared" si="4"/>
        <v>0</v>
      </c>
      <c r="E37" s="60">
        <f t="shared" si="4"/>
        <v>3415000</v>
      </c>
      <c r="F37" s="60">
        <f t="shared" si="4"/>
        <v>3415000</v>
      </c>
      <c r="G37" s="60">
        <f t="shared" si="4"/>
        <v>0</v>
      </c>
      <c r="H37" s="60">
        <f t="shared" si="4"/>
        <v>0</v>
      </c>
      <c r="I37" s="60">
        <f t="shared" si="4"/>
        <v>141447</v>
      </c>
      <c r="J37" s="60">
        <f t="shared" si="4"/>
        <v>141447</v>
      </c>
      <c r="K37" s="60">
        <f t="shared" si="4"/>
        <v>87719</v>
      </c>
      <c r="L37" s="60">
        <f t="shared" si="4"/>
        <v>0</v>
      </c>
      <c r="M37" s="60">
        <f t="shared" si="4"/>
        <v>0</v>
      </c>
      <c r="N37" s="60">
        <f t="shared" si="4"/>
        <v>87719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229166</v>
      </c>
      <c r="X37" s="60">
        <f t="shared" si="4"/>
        <v>1707500</v>
      </c>
      <c r="Y37" s="60">
        <f t="shared" si="4"/>
        <v>-1478334</v>
      </c>
      <c r="Z37" s="140">
        <f t="shared" si="5"/>
        <v>-86.5788579795022</v>
      </c>
      <c r="AA37" s="155">
        <f>AA7+AA22</f>
        <v>3415000</v>
      </c>
    </row>
    <row r="38" spans="1:27" ht="13.5">
      <c r="A38" s="291" t="s">
        <v>206</v>
      </c>
      <c r="B38" s="142"/>
      <c r="C38" s="62">
        <f t="shared" si="4"/>
        <v>137824854</v>
      </c>
      <c r="D38" s="156">
        <f t="shared" si="4"/>
        <v>0</v>
      </c>
      <c r="E38" s="60">
        <f t="shared" si="4"/>
        <v>191931000</v>
      </c>
      <c r="F38" s="60">
        <f t="shared" si="4"/>
        <v>191931000</v>
      </c>
      <c r="G38" s="60">
        <f t="shared" si="4"/>
        <v>684611</v>
      </c>
      <c r="H38" s="60">
        <f t="shared" si="4"/>
        <v>8973927</v>
      </c>
      <c r="I38" s="60">
        <f t="shared" si="4"/>
        <v>11640145</v>
      </c>
      <c r="J38" s="60">
        <f t="shared" si="4"/>
        <v>21298683</v>
      </c>
      <c r="K38" s="60">
        <f t="shared" si="4"/>
        <v>16189722</v>
      </c>
      <c r="L38" s="60">
        <f t="shared" si="4"/>
        <v>19734262</v>
      </c>
      <c r="M38" s="60">
        <f t="shared" si="4"/>
        <v>10980718</v>
      </c>
      <c r="N38" s="60">
        <f t="shared" si="4"/>
        <v>46904702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68203385</v>
      </c>
      <c r="X38" s="60">
        <f t="shared" si="4"/>
        <v>95965500</v>
      </c>
      <c r="Y38" s="60">
        <f t="shared" si="4"/>
        <v>-27762115</v>
      </c>
      <c r="Z38" s="140">
        <f t="shared" si="5"/>
        <v>-28.929266246724083</v>
      </c>
      <c r="AA38" s="155">
        <f>AA8+AA23</f>
        <v>191931000</v>
      </c>
    </row>
    <row r="39" spans="1:27" ht="13.5">
      <c r="A39" s="291" t="s">
        <v>207</v>
      </c>
      <c r="B39" s="142"/>
      <c r="C39" s="62">
        <f t="shared" si="4"/>
        <v>61638149</v>
      </c>
      <c r="D39" s="156">
        <f t="shared" si="4"/>
        <v>0</v>
      </c>
      <c r="E39" s="60">
        <f t="shared" si="4"/>
        <v>43178000</v>
      </c>
      <c r="F39" s="60">
        <f t="shared" si="4"/>
        <v>43178000</v>
      </c>
      <c r="G39" s="60">
        <f t="shared" si="4"/>
        <v>0</v>
      </c>
      <c r="H39" s="60">
        <f t="shared" si="4"/>
        <v>2634827</v>
      </c>
      <c r="I39" s="60">
        <f t="shared" si="4"/>
        <v>1957038</v>
      </c>
      <c r="J39" s="60">
        <f t="shared" si="4"/>
        <v>4591865</v>
      </c>
      <c r="K39" s="60">
        <f t="shared" si="4"/>
        <v>3712870</v>
      </c>
      <c r="L39" s="60">
        <f t="shared" si="4"/>
        <v>1236222</v>
      </c>
      <c r="M39" s="60">
        <f t="shared" si="4"/>
        <v>10237562</v>
      </c>
      <c r="N39" s="60">
        <f t="shared" si="4"/>
        <v>15186654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19778519</v>
      </c>
      <c r="X39" s="60">
        <f t="shared" si="4"/>
        <v>21589000</v>
      </c>
      <c r="Y39" s="60">
        <f t="shared" si="4"/>
        <v>-1810481</v>
      </c>
      <c r="Z39" s="140">
        <f t="shared" si="5"/>
        <v>-8.386127194404558</v>
      </c>
      <c r="AA39" s="155">
        <f>AA9+AA24</f>
        <v>43178000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204434000</v>
      </c>
      <c r="D41" s="294">
        <f t="shared" si="6"/>
        <v>0</v>
      </c>
      <c r="E41" s="295">
        <f t="shared" si="6"/>
        <v>238524000</v>
      </c>
      <c r="F41" s="295">
        <f t="shared" si="6"/>
        <v>238524000</v>
      </c>
      <c r="G41" s="295">
        <f t="shared" si="6"/>
        <v>684611</v>
      </c>
      <c r="H41" s="295">
        <f t="shared" si="6"/>
        <v>11608754</v>
      </c>
      <c r="I41" s="295">
        <f t="shared" si="6"/>
        <v>13738630</v>
      </c>
      <c r="J41" s="295">
        <f t="shared" si="6"/>
        <v>26031995</v>
      </c>
      <c r="K41" s="295">
        <f t="shared" si="6"/>
        <v>19990311</v>
      </c>
      <c r="L41" s="295">
        <f t="shared" si="6"/>
        <v>20970484</v>
      </c>
      <c r="M41" s="295">
        <f t="shared" si="6"/>
        <v>21218280</v>
      </c>
      <c r="N41" s="295">
        <f t="shared" si="6"/>
        <v>62179075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88211070</v>
      </c>
      <c r="X41" s="295">
        <f t="shared" si="6"/>
        <v>119262000</v>
      </c>
      <c r="Y41" s="295">
        <f t="shared" si="6"/>
        <v>-31050930</v>
      </c>
      <c r="Z41" s="296">
        <f t="shared" si="5"/>
        <v>-26.035895758917345</v>
      </c>
      <c r="AA41" s="297">
        <f>SUM(AA36:AA40)</f>
        <v>238524000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5200000</v>
      </c>
      <c r="F42" s="54">
        <f t="shared" si="7"/>
        <v>5200000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2600000</v>
      </c>
      <c r="Y42" s="54">
        <f t="shared" si="7"/>
        <v>-2600000</v>
      </c>
      <c r="Z42" s="184">
        <f t="shared" si="5"/>
        <v>-100</v>
      </c>
      <c r="AA42" s="130">
        <f aca="true" t="shared" si="8" ref="AA42:AA48">AA12+AA27</f>
        <v>5200000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14518200</v>
      </c>
      <c r="D45" s="129">
        <f t="shared" si="7"/>
        <v>0</v>
      </c>
      <c r="E45" s="54">
        <f t="shared" si="7"/>
        <v>15536000</v>
      </c>
      <c r="F45" s="54">
        <f t="shared" si="7"/>
        <v>15536000</v>
      </c>
      <c r="G45" s="54">
        <f t="shared" si="7"/>
        <v>0</v>
      </c>
      <c r="H45" s="54">
        <f t="shared" si="7"/>
        <v>266713</v>
      </c>
      <c r="I45" s="54">
        <f t="shared" si="7"/>
        <v>2476253</v>
      </c>
      <c r="J45" s="54">
        <f t="shared" si="7"/>
        <v>2742966</v>
      </c>
      <c r="K45" s="54">
        <f t="shared" si="7"/>
        <v>214340</v>
      </c>
      <c r="L45" s="54">
        <f t="shared" si="7"/>
        <v>1068645</v>
      </c>
      <c r="M45" s="54">
        <f t="shared" si="7"/>
        <v>3001375</v>
      </c>
      <c r="N45" s="54">
        <f t="shared" si="7"/>
        <v>4284360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7027326</v>
      </c>
      <c r="X45" s="54">
        <f t="shared" si="7"/>
        <v>7768000</v>
      </c>
      <c r="Y45" s="54">
        <f t="shared" si="7"/>
        <v>-740674</v>
      </c>
      <c r="Z45" s="184">
        <f t="shared" si="5"/>
        <v>-9.534938208032957</v>
      </c>
      <c r="AA45" s="130">
        <f t="shared" si="8"/>
        <v>15536000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141000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25000</v>
      </c>
      <c r="I48" s="54">
        <f t="shared" si="7"/>
        <v>0</v>
      </c>
      <c r="J48" s="54">
        <f t="shared" si="7"/>
        <v>25000</v>
      </c>
      <c r="K48" s="54">
        <f t="shared" si="7"/>
        <v>0</v>
      </c>
      <c r="L48" s="54">
        <f t="shared" si="7"/>
        <v>0</v>
      </c>
      <c r="M48" s="54">
        <f t="shared" si="7"/>
        <v>349145</v>
      </c>
      <c r="N48" s="54">
        <f t="shared" si="7"/>
        <v>349145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374145</v>
      </c>
      <c r="X48" s="54">
        <f t="shared" si="7"/>
        <v>0</v>
      </c>
      <c r="Y48" s="54">
        <f t="shared" si="7"/>
        <v>374145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219093200</v>
      </c>
      <c r="D49" s="218">
        <f t="shared" si="9"/>
        <v>0</v>
      </c>
      <c r="E49" s="220">
        <f t="shared" si="9"/>
        <v>259260000</v>
      </c>
      <c r="F49" s="220">
        <f t="shared" si="9"/>
        <v>259260000</v>
      </c>
      <c r="G49" s="220">
        <f t="shared" si="9"/>
        <v>684611</v>
      </c>
      <c r="H49" s="220">
        <f t="shared" si="9"/>
        <v>11900467</v>
      </c>
      <c r="I49" s="220">
        <f t="shared" si="9"/>
        <v>16214883</v>
      </c>
      <c r="J49" s="220">
        <f t="shared" si="9"/>
        <v>28799961</v>
      </c>
      <c r="K49" s="220">
        <f t="shared" si="9"/>
        <v>20204651</v>
      </c>
      <c r="L49" s="220">
        <f t="shared" si="9"/>
        <v>22039129</v>
      </c>
      <c r="M49" s="220">
        <f t="shared" si="9"/>
        <v>24568800</v>
      </c>
      <c r="N49" s="220">
        <f t="shared" si="9"/>
        <v>66812580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95612541</v>
      </c>
      <c r="X49" s="220">
        <f t="shared" si="9"/>
        <v>129630000</v>
      </c>
      <c r="Y49" s="220">
        <f t="shared" si="9"/>
        <v>-34017459</v>
      </c>
      <c r="Z49" s="221">
        <f t="shared" si="5"/>
        <v>-26.241964822957648</v>
      </c>
      <c r="AA49" s="222">
        <f>SUM(AA41:AA48)</f>
        <v>259260000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70254276</v>
      </c>
      <c r="F51" s="54">
        <f t="shared" si="10"/>
        <v>70254276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35127139</v>
      </c>
      <c r="Y51" s="54">
        <f t="shared" si="10"/>
        <v>-35127139</v>
      </c>
      <c r="Z51" s="184">
        <f>+IF(X51&lt;&gt;0,+(Y51/X51)*100,0)</f>
        <v>-100</v>
      </c>
      <c r="AA51" s="130">
        <f>SUM(AA57:AA61)</f>
        <v>70254276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40716407</v>
      </c>
      <c r="F54" s="60">
        <v>40716407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20358204</v>
      </c>
      <c r="Y54" s="60">
        <v>-20358204</v>
      </c>
      <c r="Z54" s="140">
        <v>-100</v>
      </c>
      <c r="AA54" s="155">
        <v>40716407</v>
      </c>
    </row>
    <row r="55" spans="1:27" ht="13.5">
      <c r="A55" s="310" t="s">
        <v>207</v>
      </c>
      <c r="B55" s="142"/>
      <c r="C55" s="62"/>
      <c r="D55" s="156"/>
      <c r="E55" s="60">
        <v>27989548</v>
      </c>
      <c r="F55" s="60">
        <v>27989548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13994774</v>
      </c>
      <c r="Y55" s="60">
        <v>-13994774</v>
      </c>
      <c r="Z55" s="140">
        <v>-100</v>
      </c>
      <c r="AA55" s="155">
        <v>27989548</v>
      </c>
    </row>
    <row r="56" spans="1:27" ht="13.5">
      <c r="A56" s="310" t="s">
        <v>208</v>
      </c>
      <c r="B56" s="142"/>
      <c r="C56" s="62"/>
      <c r="D56" s="156"/>
      <c r="E56" s="60">
        <v>1548321</v>
      </c>
      <c r="F56" s="60">
        <v>1548321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774161</v>
      </c>
      <c r="Y56" s="60">
        <v>-774161</v>
      </c>
      <c r="Z56" s="140">
        <v>-100</v>
      </c>
      <c r="AA56" s="155">
        <v>1548321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70254276</v>
      </c>
      <c r="F57" s="295">
        <f t="shared" si="11"/>
        <v>70254276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35127139</v>
      </c>
      <c r="Y57" s="295">
        <f t="shared" si="11"/>
        <v>-35127139</v>
      </c>
      <c r="Z57" s="296">
        <f>+IF(X57&lt;&gt;0,+(Y57/X57)*100,0)</f>
        <v>-100</v>
      </c>
      <c r="AA57" s="297">
        <f>SUM(AA52:AA56)</f>
        <v>70254276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35127138</v>
      </c>
      <c r="F65" s="60"/>
      <c r="G65" s="60">
        <v>3919847</v>
      </c>
      <c r="H65" s="60">
        <v>4018328</v>
      </c>
      <c r="I65" s="60">
        <v>4073650</v>
      </c>
      <c r="J65" s="60">
        <v>12011825</v>
      </c>
      <c r="K65" s="60">
        <v>4034240</v>
      </c>
      <c r="L65" s="60">
        <v>3987963</v>
      </c>
      <c r="M65" s="60">
        <v>4066987</v>
      </c>
      <c r="N65" s="60">
        <v>12089190</v>
      </c>
      <c r="O65" s="60"/>
      <c r="P65" s="60"/>
      <c r="Q65" s="60"/>
      <c r="R65" s="60"/>
      <c r="S65" s="60"/>
      <c r="T65" s="60"/>
      <c r="U65" s="60"/>
      <c r="V65" s="60"/>
      <c r="W65" s="60">
        <v>24101015</v>
      </c>
      <c r="X65" s="60"/>
      <c r="Y65" s="60">
        <v>24101015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24588997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7025428</v>
      </c>
      <c r="F67" s="60"/>
      <c r="G67" s="60">
        <v>101093</v>
      </c>
      <c r="H67" s="60">
        <v>1749730</v>
      </c>
      <c r="I67" s="60">
        <v>943915</v>
      </c>
      <c r="J67" s="60">
        <v>2794738</v>
      </c>
      <c r="K67" s="60">
        <v>1938013</v>
      </c>
      <c r="L67" s="60">
        <v>1929848</v>
      </c>
      <c r="M67" s="60">
        <v>1991757</v>
      </c>
      <c r="N67" s="60">
        <v>5859618</v>
      </c>
      <c r="O67" s="60"/>
      <c r="P67" s="60"/>
      <c r="Q67" s="60"/>
      <c r="R67" s="60"/>
      <c r="S67" s="60"/>
      <c r="T67" s="60"/>
      <c r="U67" s="60"/>
      <c r="V67" s="60"/>
      <c r="W67" s="60">
        <v>8654356</v>
      </c>
      <c r="X67" s="60"/>
      <c r="Y67" s="60">
        <v>8654356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3512714</v>
      </c>
      <c r="F68" s="60"/>
      <c r="G68" s="60">
        <v>461147</v>
      </c>
      <c r="H68" s="60">
        <v>680801</v>
      </c>
      <c r="I68" s="60">
        <v>1933135</v>
      </c>
      <c r="J68" s="60">
        <v>3075083</v>
      </c>
      <c r="K68" s="60">
        <v>587752</v>
      </c>
      <c r="L68" s="60">
        <v>727653</v>
      </c>
      <c r="M68" s="60">
        <v>1730264</v>
      </c>
      <c r="N68" s="60">
        <v>3045669</v>
      </c>
      <c r="O68" s="60"/>
      <c r="P68" s="60"/>
      <c r="Q68" s="60"/>
      <c r="R68" s="60"/>
      <c r="S68" s="60"/>
      <c r="T68" s="60"/>
      <c r="U68" s="60"/>
      <c r="V68" s="60"/>
      <c r="W68" s="60">
        <v>6120752</v>
      </c>
      <c r="X68" s="60"/>
      <c r="Y68" s="60">
        <v>6120752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70254277</v>
      </c>
      <c r="F69" s="220">
        <f t="shared" si="12"/>
        <v>0</v>
      </c>
      <c r="G69" s="220">
        <f t="shared" si="12"/>
        <v>4482087</v>
      </c>
      <c r="H69" s="220">
        <f t="shared" si="12"/>
        <v>6448859</v>
      </c>
      <c r="I69" s="220">
        <f t="shared" si="12"/>
        <v>6950700</v>
      </c>
      <c r="J69" s="220">
        <f t="shared" si="12"/>
        <v>17881646</v>
      </c>
      <c r="K69" s="220">
        <f t="shared" si="12"/>
        <v>6560005</v>
      </c>
      <c r="L69" s="220">
        <f t="shared" si="12"/>
        <v>6645464</v>
      </c>
      <c r="M69" s="220">
        <f t="shared" si="12"/>
        <v>7789008</v>
      </c>
      <c r="N69" s="220">
        <f t="shared" si="12"/>
        <v>20994477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38876123</v>
      </c>
      <c r="X69" s="220">
        <f t="shared" si="12"/>
        <v>0</v>
      </c>
      <c r="Y69" s="220">
        <f t="shared" si="12"/>
        <v>38876123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197908872</v>
      </c>
      <c r="D5" s="344">
        <f t="shared" si="0"/>
        <v>0</v>
      </c>
      <c r="E5" s="343">
        <f t="shared" si="0"/>
        <v>233944000</v>
      </c>
      <c r="F5" s="345">
        <f t="shared" si="0"/>
        <v>233944000</v>
      </c>
      <c r="G5" s="345">
        <f t="shared" si="0"/>
        <v>684611</v>
      </c>
      <c r="H5" s="343">
        <f t="shared" si="0"/>
        <v>11608754</v>
      </c>
      <c r="I5" s="343">
        <f t="shared" si="0"/>
        <v>13738630</v>
      </c>
      <c r="J5" s="345">
        <f t="shared" si="0"/>
        <v>26031995</v>
      </c>
      <c r="K5" s="345">
        <f t="shared" si="0"/>
        <v>19990311</v>
      </c>
      <c r="L5" s="343">
        <f t="shared" si="0"/>
        <v>20970484</v>
      </c>
      <c r="M5" s="343">
        <f t="shared" si="0"/>
        <v>21218280</v>
      </c>
      <c r="N5" s="345">
        <f t="shared" si="0"/>
        <v>62179075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88211070</v>
      </c>
      <c r="X5" s="343">
        <f t="shared" si="0"/>
        <v>116972000</v>
      </c>
      <c r="Y5" s="345">
        <f t="shared" si="0"/>
        <v>-28760930</v>
      </c>
      <c r="Z5" s="346">
        <f>+IF(X5&lt;&gt;0,+(Y5/X5)*100,0)</f>
        <v>-24.58787573094416</v>
      </c>
      <c r="AA5" s="347">
        <f>+AA6+AA8+AA11+AA13+AA15</f>
        <v>233944000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4970997</v>
      </c>
      <c r="D8" s="327">
        <f t="shared" si="2"/>
        <v>0</v>
      </c>
      <c r="E8" s="60">
        <f t="shared" si="2"/>
        <v>3415000</v>
      </c>
      <c r="F8" s="59">
        <f t="shared" si="2"/>
        <v>3415000</v>
      </c>
      <c r="G8" s="59">
        <f t="shared" si="2"/>
        <v>0</v>
      </c>
      <c r="H8" s="60">
        <f t="shared" si="2"/>
        <v>0</v>
      </c>
      <c r="I8" s="60">
        <f t="shared" si="2"/>
        <v>141447</v>
      </c>
      <c r="J8" s="59">
        <f t="shared" si="2"/>
        <v>141447</v>
      </c>
      <c r="K8" s="59">
        <f t="shared" si="2"/>
        <v>87719</v>
      </c>
      <c r="L8" s="60">
        <f t="shared" si="2"/>
        <v>0</v>
      </c>
      <c r="M8" s="60">
        <f t="shared" si="2"/>
        <v>0</v>
      </c>
      <c r="N8" s="59">
        <f t="shared" si="2"/>
        <v>87719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229166</v>
      </c>
      <c r="X8" s="60">
        <f t="shared" si="2"/>
        <v>1707500</v>
      </c>
      <c r="Y8" s="59">
        <f t="shared" si="2"/>
        <v>-1478334</v>
      </c>
      <c r="Z8" s="61">
        <f>+IF(X8&lt;&gt;0,+(Y8/X8)*100,0)</f>
        <v>-86.5788579795022</v>
      </c>
      <c r="AA8" s="62">
        <f>SUM(AA9:AA10)</f>
        <v>3415000</v>
      </c>
    </row>
    <row r="9" spans="1:27" ht="13.5">
      <c r="A9" s="291" t="s">
        <v>229</v>
      </c>
      <c r="B9" s="142"/>
      <c r="C9" s="60">
        <v>4970997</v>
      </c>
      <c r="D9" s="327"/>
      <c r="E9" s="60">
        <v>3415000</v>
      </c>
      <c r="F9" s="59">
        <v>3415000</v>
      </c>
      <c r="G9" s="59"/>
      <c r="H9" s="60"/>
      <c r="I9" s="60">
        <v>141447</v>
      </c>
      <c r="J9" s="59">
        <v>141447</v>
      </c>
      <c r="K9" s="59">
        <v>87719</v>
      </c>
      <c r="L9" s="60"/>
      <c r="M9" s="60"/>
      <c r="N9" s="59">
        <v>87719</v>
      </c>
      <c r="O9" s="59"/>
      <c r="P9" s="60"/>
      <c r="Q9" s="60"/>
      <c r="R9" s="59"/>
      <c r="S9" s="59"/>
      <c r="T9" s="60"/>
      <c r="U9" s="60"/>
      <c r="V9" s="59"/>
      <c r="W9" s="59">
        <v>229166</v>
      </c>
      <c r="X9" s="60">
        <v>1707500</v>
      </c>
      <c r="Y9" s="59">
        <v>-1478334</v>
      </c>
      <c r="Z9" s="61">
        <v>-86.58</v>
      </c>
      <c r="AA9" s="62">
        <v>3415000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131299726</v>
      </c>
      <c r="D11" s="350">
        <f aca="true" t="shared" si="3" ref="D11:AA11">+D12</f>
        <v>0</v>
      </c>
      <c r="E11" s="349">
        <f t="shared" si="3"/>
        <v>187351000</v>
      </c>
      <c r="F11" s="351">
        <f t="shared" si="3"/>
        <v>187351000</v>
      </c>
      <c r="G11" s="351">
        <f t="shared" si="3"/>
        <v>684611</v>
      </c>
      <c r="H11" s="349">
        <f t="shared" si="3"/>
        <v>8973927</v>
      </c>
      <c r="I11" s="349">
        <f t="shared" si="3"/>
        <v>11640145</v>
      </c>
      <c r="J11" s="351">
        <f t="shared" si="3"/>
        <v>21298683</v>
      </c>
      <c r="K11" s="351">
        <f t="shared" si="3"/>
        <v>16189722</v>
      </c>
      <c r="L11" s="349">
        <f t="shared" si="3"/>
        <v>19734262</v>
      </c>
      <c r="M11" s="349">
        <f t="shared" si="3"/>
        <v>10980718</v>
      </c>
      <c r="N11" s="351">
        <f t="shared" si="3"/>
        <v>46904702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68203385</v>
      </c>
      <c r="X11" s="349">
        <f t="shared" si="3"/>
        <v>93675500</v>
      </c>
      <c r="Y11" s="351">
        <f t="shared" si="3"/>
        <v>-25472115</v>
      </c>
      <c r="Z11" s="352">
        <f>+IF(X11&lt;&gt;0,+(Y11/X11)*100,0)</f>
        <v>-27.19186446829747</v>
      </c>
      <c r="AA11" s="353">
        <f t="shared" si="3"/>
        <v>187351000</v>
      </c>
    </row>
    <row r="12" spans="1:27" ht="13.5">
      <c r="A12" s="291" t="s">
        <v>231</v>
      </c>
      <c r="B12" s="136"/>
      <c r="C12" s="60">
        <v>131299726</v>
      </c>
      <c r="D12" s="327"/>
      <c r="E12" s="60">
        <v>187351000</v>
      </c>
      <c r="F12" s="59">
        <v>187351000</v>
      </c>
      <c r="G12" s="59">
        <v>684611</v>
      </c>
      <c r="H12" s="60">
        <v>8973927</v>
      </c>
      <c r="I12" s="60">
        <v>11640145</v>
      </c>
      <c r="J12" s="59">
        <v>21298683</v>
      </c>
      <c r="K12" s="59">
        <v>16189722</v>
      </c>
      <c r="L12" s="60">
        <v>19734262</v>
      </c>
      <c r="M12" s="60">
        <v>10980718</v>
      </c>
      <c r="N12" s="59">
        <v>46904702</v>
      </c>
      <c r="O12" s="59"/>
      <c r="P12" s="60"/>
      <c r="Q12" s="60"/>
      <c r="R12" s="59"/>
      <c r="S12" s="59"/>
      <c r="T12" s="60"/>
      <c r="U12" s="60"/>
      <c r="V12" s="59"/>
      <c r="W12" s="59">
        <v>68203385</v>
      </c>
      <c r="X12" s="60">
        <v>93675500</v>
      </c>
      <c r="Y12" s="59">
        <v>-25472115</v>
      </c>
      <c r="Z12" s="61">
        <v>-27.19</v>
      </c>
      <c r="AA12" s="62">
        <v>187351000</v>
      </c>
    </row>
    <row r="13" spans="1:27" ht="13.5">
      <c r="A13" s="348" t="s">
        <v>207</v>
      </c>
      <c r="B13" s="136"/>
      <c r="C13" s="275">
        <f>+C14</f>
        <v>61638149</v>
      </c>
      <c r="D13" s="328">
        <f aca="true" t="shared" si="4" ref="D13:AA13">+D14</f>
        <v>0</v>
      </c>
      <c r="E13" s="275">
        <f t="shared" si="4"/>
        <v>43178000</v>
      </c>
      <c r="F13" s="329">
        <f t="shared" si="4"/>
        <v>43178000</v>
      </c>
      <c r="G13" s="329">
        <f t="shared" si="4"/>
        <v>0</v>
      </c>
      <c r="H13" s="275">
        <f t="shared" si="4"/>
        <v>2634827</v>
      </c>
      <c r="I13" s="275">
        <f t="shared" si="4"/>
        <v>1957038</v>
      </c>
      <c r="J13" s="329">
        <f t="shared" si="4"/>
        <v>4591865</v>
      </c>
      <c r="K13" s="329">
        <f t="shared" si="4"/>
        <v>3712870</v>
      </c>
      <c r="L13" s="275">
        <f t="shared" si="4"/>
        <v>1236222</v>
      </c>
      <c r="M13" s="275">
        <f t="shared" si="4"/>
        <v>10237562</v>
      </c>
      <c r="N13" s="329">
        <f t="shared" si="4"/>
        <v>15186654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19778519</v>
      </c>
      <c r="X13" s="275">
        <f t="shared" si="4"/>
        <v>21589000</v>
      </c>
      <c r="Y13" s="329">
        <f t="shared" si="4"/>
        <v>-1810481</v>
      </c>
      <c r="Z13" s="322">
        <f>+IF(X13&lt;&gt;0,+(Y13/X13)*100,0)</f>
        <v>-8.386127194404558</v>
      </c>
      <c r="AA13" s="273">
        <f t="shared" si="4"/>
        <v>43178000</v>
      </c>
    </row>
    <row r="14" spans="1:27" ht="13.5">
      <c r="A14" s="291" t="s">
        <v>232</v>
      </c>
      <c r="B14" s="136"/>
      <c r="C14" s="60">
        <v>61638149</v>
      </c>
      <c r="D14" s="327"/>
      <c r="E14" s="60">
        <v>43178000</v>
      </c>
      <c r="F14" s="59">
        <v>43178000</v>
      </c>
      <c r="G14" s="59"/>
      <c r="H14" s="60">
        <v>2634827</v>
      </c>
      <c r="I14" s="60">
        <v>1957038</v>
      </c>
      <c r="J14" s="59">
        <v>4591865</v>
      </c>
      <c r="K14" s="59">
        <v>3712870</v>
      </c>
      <c r="L14" s="60">
        <v>1236222</v>
      </c>
      <c r="M14" s="60">
        <v>10237562</v>
      </c>
      <c r="N14" s="59">
        <v>15186654</v>
      </c>
      <c r="O14" s="59"/>
      <c r="P14" s="60"/>
      <c r="Q14" s="60"/>
      <c r="R14" s="59"/>
      <c r="S14" s="59"/>
      <c r="T14" s="60"/>
      <c r="U14" s="60"/>
      <c r="V14" s="59"/>
      <c r="W14" s="59">
        <v>19778519</v>
      </c>
      <c r="X14" s="60">
        <v>21589000</v>
      </c>
      <c r="Y14" s="59">
        <v>-1810481</v>
      </c>
      <c r="Z14" s="61">
        <v>-8.39</v>
      </c>
      <c r="AA14" s="62">
        <v>43178000</v>
      </c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5200000</v>
      </c>
      <c r="F22" s="332">
        <f t="shared" si="6"/>
        <v>5200000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2600000</v>
      </c>
      <c r="Y22" s="332">
        <f t="shared" si="6"/>
        <v>-2600000</v>
      </c>
      <c r="Z22" s="323">
        <f>+IF(X22&lt;&gt;0,+(Y22/X22)*100,0)</f>
        <v>-100</v>
      </c>
      <c r="AA22" s="337">
        <f>SUM(AA23:AA32)</f>
        <v>5200000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5200000</v>
      </c>
      <c r="F32" s="59">
        <v>5200000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2600000</v>
      </c>
      <c r="Y32" s="59">
        <v>-2600000</v>
      </c>
      <c r="Z32" s="61">
        <v>-100</v>
      </c>
      <c r="AA32" s="62">
        <v>5200000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14518200</v>
      </c>
      <c r="D40" s="331">
        <f t="shared" si="9"/>
        <v>0</v>
      </c>
      <c r="E40" s="330">
        <f t="shared" si="9"/>
        <v>15536000</v>
      </c>
      <c r="F40" s="332">
        <f t="shared" si="9"/>
        <v>15536000</v>
      </c>
      <c r="G40" s="332">
        <f t="shared" si="9"/>
        <v>0</v>
      </c>
      <c r="H40" s="330">
        <f t="shared" si="9"/>
        <v>266713</v>
      </c>
      <c r="I40" s="330">
        <f t="shared" si="9"/>
        <v>2476253</v>
      </c>
      <c r="J40" s="332">
        <f t="shared" si="9"/>
        <v>2742966</v>
      </c>
      <c r="K40" s="332">
        <f t="shared" si="9"/>
        <v>214340</v>
      </c>
      <c r="L40" s="330">
        <f t="shared" si="9"/>
        <v>1068645</v>
      </c>
      <c r="M40" s="330">
        <f t="shared" si="9"/>
        <v>3001375</v>
      </c>
      <c r="N40" s="332">
        <f t="shared" si="9"/>
        <v>4284360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7027326</v>
      </c>
      <c r="X40" s="330">
        <f t="shared" si="9"/>
        <v>7768000</v>
      </c>
      <c r="Y40" s="332">
        <f t="shared" si="9"/>
        <v>-740674</v>
      </c>
      <c r="Z40" s="323">
        <f>+IF(X40&lt;&gt;0,+(Y40/X40)*100,0)</f>
        <v>-9.534938208032957</v>
      </c>
      <c r="AA40" s="337">
        <f>SUM(AA41:AA49)</f>
        <v>15536000</v>
      </c>
    </row>
    <row r="41" spans="1:27" ht="13.5">
      <c r="A41" s="348" t="s">
        <v>247</v>
      </c>
      <c r="B41" s="142"/>
      <c r="C41" s="349">
        <v>999745</v>
      </c>
      <c r="D41" s="350"/>
      <c r="E41" s="349">
        <v>1100000</v>
      </c>
      <c r="F41" s="351">
        <v>1100000</v>
      </c>
      <c r="G41" s="351"/>
      <c r="H41" s="349"/>
      <c r="I41" s="349"/>
      <c r="J41" s="351"/>
      <c r="K41" s="351"/>
      <c r="L41" s="349"/>
      <c r="M41" s="349">
        <v>723685</v>
      </c>
      <c r="N41" s="351">
        <v>723685</v>
      </c>
      <c r="O41" s="351"/>
      <c r="P41" s="349"/>
      <c r="Q41" s="349"/>
      <c r="R41" s="351"/>
      <c r="S41" s="351"/>
      <c r="T41" s="349"/>
      <c r="U41" s="349"/>
      <c r="V41" s="351"/>
      <c r="W41" s="351">
        <v>723685</v>
      </c>
      <c r="X41" s="349">
        <v>550000</v>
      </c>
      <c r="Y41" s="351">
        <v>173685</v>
      </c>
      <c r="Z41" s="352">
        <v>31.58</v>
      </c>
      <c r="AA41" s="353">
        <v>1100000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>
        <v>921260</v>
      </c>
      <c r="D44" s="355"/>
      <c r="E44" s="54">
        <v>4734000</v>
      </c>
      <c r="F44" s="53">
        <v>4734000</v>
      </c>
      <c r="G44" s="53"/>
      <c r="H44" s="54"/>
      <c r="I44" s="54">
        <v>8414</v>
      </c>
      <c r="J44" s="53">
        <v>8414</v>
      </c>
      <c r="K44" s="53">
        <v>214340</v>
      </c>
      <c r="L44" s="54"/>
      <c r="M44" s="54">
        <v>133828</v>
      </c>
      <c r="N44" s="53">
        <v>348168</v>
      </c>
      <c r="O44" s="53"/>
      <c r="P44" s="54"/>
      <c r="Q44" s="54"/>
      <c r="R44" s="53"/>
      <c r="S44" s="53"/>
      <c r="T44" s="54"/>
      <c r="U44" s="54"/>
      <c r="V44" s="53"/>
      <c r="W44" s="53">
        <v>356582</v>
      </c>
      <c r="X44" s="54">
        <v>2367000</v>
      </c>
      <c r="Y44" s="53">
        <v>-2010418</v>
      </c>
      <c r="Z44" s="94">
        <v>-84.94</v>
      </c>
      <c r="AA44" s="95">
        <v>4734000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4500000</v>
      </c>
      <c r="D48" s="355"/>
      <c r="E48" s="54">
        <v>9352000</v>
      </c>
      <c r="F48" s="53">
        <v>9352000</v>
      </c>
      <c r="G48" s="53"/>
      <c r="H48" s="54">
        <v>266713</v>
      </c>
      <c r="I48" s="54">
        <v>2467839</v>
      </c>
      <c r="J48" s="53">
        <v>2734552</v>
      </c>
      <c r="K48" s="53"/>
      <c r="L48" s="54">
        <v>1058322</v>
      </c>
      <c r="M48" s="54">
        <v>2143862</v>
      </c>
      <c r="N48" s="53">
        <v>3202184</v>
      </c>
      <c r="O48" s="53"/>
      <c r="P48" s="54"/>
      <c r="Q48" s="54"/>
      <c r="R48" s="53"/>
      <c r="S48" s="53"/>
      <c r="T48" s="54"/>
      <c r="U48" s="54"/>
      <c r="V48" s="53"/>
      <c r="W48" s="53">
        <v>5936736</v>
      </c>
      <c r="X48" s="54">
        <v>4676000</v>
      </c>
      <c r="Y48" s="53">
        <v>1260736</v>
      </c>
      <c r="Z48" s="94">
        <v>26.96</v>
      </c>
      <c r="AA48" s="95">
        <v>9352000</v>
      </c>
    </row>
    <row r="49" spans="1:27" ht="13.5">
      <c r="A49" s="348" t="s">
        <v>93</v>
      </c>
      <c r="B49" s="136"/>
      <c r="C49" s="54">
        <v>8097195</v>
      </c>
      <c r="D49" s="355"/>
      <c r="E49" s="54">
        <v>350000</v>
      </c>
      <c r="F49" s="53">
        <v>350000</v>
      </c>
      <c r="G49" s="53"/>
      <c r="H49" s="54"/>
      <c r="I49" s="54"/>
      <c r="J49" s="53"/>
      <c r="K49" s="53"/>
      <c r="L49" s="54">
        <v>10323</v>
      </c>
      <c r="M49" s="54"/>
      <c r="N49" s="53">
        <v>10323</v>
      </c>
      <c r="O49" s="53"/>
      <c r="P49" s="54"/>
      <c r="Q49" s="54"/>
      <c r="R49" s="53"/>
      <c r="S49" s="53"/>
      <c r="T49" s="54"/>
      <c r="U49" s="54"/>
      <c r="V49" s="53"/>
      <c r="W49" s="53">
        <v>10323</v>
      </c>
      <c r="X49" s="54">
        <v>175000</v>
      </c>
      <c r="Y49" s="53">
        <v>-164677</v>
      </c>
      <c r="Z49" s="94">
        <v>-94.1</v>
      </c>
      <c r="AA49" s="95">
        <v>350000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141000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25000</v>
      </c>
      <c r="I57" s="330">
        <f t="shared" si="13"/>
        <v>0</v>
      </c>
      <c r="J57" s="332">
        <f t="shared" si="13"/>
        <v>25000</v>
      </c>
      <c r="K57" s="332">
        <f t="shared" si="13"/>
        <v>0</v>
      </c>
      <c r="L57" s="330">
        <f t="shared" si="13"/>
        <v>0</v>
      </c>
      <c r="M57" s="330">
        <f t="shared" si="13"/>
        <v>349145</v>
      </c>
      <c r="N57" s="332">
        <f t="shared" si="13"/>
        <v>349145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374145</v>
      </c>
      <c r="X57" s="330">
        <f t="shared" si="13"/>
        <v>0</v>
      </c>
      <c r="Y57" s="332">
        <f t="shared" si="13"/>
        <v>374145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>
        <v>141000</v>
      </c>
      <c r="D58" s="327"/>
      <c r="E58" s="60"/>
      <c r="F58" s="59"/>
      <c r="G58" s="59"/>
      <c r="H58" s="60">
        <v>25000</v>
      </c>
      <c r="I58" s="60"/>
      <c r="J58" s="59">
        <v>25000</v>
      </c>
      <c r="K58" s="59"/>
      <c r="L58" s="60"/>
      <c r="M58" s="60">
        <v>349145</v>
      </c>
      <c r="N58" s="59">
        <v>349145</v>
      </c>
      <c r="O58" s="59"/>
      <c r="P58" s="60"/>
      <c r="Q58" s="60"/>
      <c r="R58" s="59"/>
      <c r="S58" s="59"/>
      <c r="T58" s="60"/>
      <c r="U58" s="60"/>
      <c r="V58" s="59"/>
      <c r="W58" s="59">
        <v>374145</v>
      </c>
      <c r="X58" s="60"/>
      <c r="Y58" s="59">
        <v>374145</v>
      </c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212568072</v>
      </c>
      <c r="D60" s="333">
        <f t="shared" si="14"/>
        <v>0</v>
      </c>
      <c r="E60" s="219">
        <f t="shared" si="14"/>
        <v>254680000</v>
      </c>
      <c r="F60" s="264">
        <f t="shared" si="14"/>
        <v>254680000</v>
      </c>
      <c r="G60" s="264">
        <f t="shared" si="14"/>
        <v>684611</v>
      </c>
      <c r="H60" s="219">
        <f t="shared" si="14"/>
        <v>11900467</v>
      </c>
      <c r="I60" s="219">
        <f t="shared" si="14"/>
        <v>16214883</v>
      </c>
      <c r="J60" s="264">
        <f t="shared" si="14"/>
        <v>28799961</v>
      </c>
      <c r="K60" s="264">
        <f t="shared" si="14"/>
        <v>20204651</v>
      </c>
      <c r="L60" s="219">
        <f t="shared" si="14"/>
        <v>22039129</v>
      </c>
      <c r="M60" s="219">
        <f t="shared" si="14"/>
        <v>24568800</v>
      </c>
      <c r="N60" s="264">
        <f t="shared" si="14"/>
        <v>66812580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95612541</v>
      </c>
      <c r="X60" s="219">
        <f t="shared" si="14"/>
        <v>127340000</v>
      </c>
      <c r="Y60" s="264">
        <f t="shared" si="14"/>
        <v>-31727459</v>
      </c>
      <c r="Z60" s="324">
        <f>+IF(X60&lt;&gt;0,+(Y60/X60)*100,0)</f>
        <v>-24.915548138840897</v>
      </c>
      <c r="AA60" s="232">
        <f>+AA57+AA54+AA51+AA40+AA37+AA34+AA22+AA5</f>
        <v>254680000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6525128</v>
      </c>
      <c r="D5" s="344">
        <f t="shared" si="0"/>
        <v>0</v>
      </c>
      <c r="E5" s="343">
        <f t="shared" si="0"/>
        <v>4580000</v>
      </c>
      <c r="F5" s="345">
        <f t="shared" si="0"/>
        <v>4580000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2290000</v>
      </c>
      <c r="Y5" s="345">
        <f t="shared" si="0"/>
        <v>-2290000</v>
      </c>
      <c r="Z5" s="346">
        <f>+IF(X5&lt;&gt;0,+(Y5/X5)*100,0)</f>
        <v>-100</v>
      </c>
      <c r="AA5" s="347">
        <f>+AA6+AA8+AA11+AA13+AA15</f>
        <v>4580000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6525128</v>
      </c>
      <c r="D11" s="350">
        <f aca="true" t="shared" si="3" ref="D11:AA11">+D12</f>
        <v>0</v>
      </c>
      <c r="E11" s="349">
        <f t="shared" si="3"/>
        <v>4580000</v>
      </c>
      <c r="F11" s="351">
        <f t="shared" si="3"/>
        <v>4580000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2290000</v>
      </c>
      <c r="Y11" s="351">
        <f t="shared" si="3"/>
        <v>-2290000</v>
      </c>
      <c r="Z11" s="352">
        <f>+IF(X11&lt;&gt;0,+(Y11/X11)*100,0)</f>
        <v>-100</v>
      </c>
      <c r="AA11" s="353">
        <f t="shared" si="3"/>
        <v>4580000</v>
      </c>
    </row>
    <row r="12" spans="1:27" ht="13.5">
      <c r="A12" s="291" t="s">
        <v>231</v>
      </c>
      <c r="B12" s="136"/>
      <c r="C12" s="60">
        <v>6525128</v>
      </c>
      <c r="D12" s="327"/>
      <c r="E12" s="60">
        <v>4580000</v>
      </c>
      <c r="F12" s="59">
        <v>4580000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2290000</v>
      </c>
      <c r="Y12" s="59">
        <v>-2290000</v>
      </c>
      <c r="Z12" s="61">
        <v>-100</v>
      </c>
      <c r="AA12" s="62">
        <v>4580000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6525128</v>
      </c>
      <c r="D60" s="333">
        <f t="shared" si="14"/>
        <v>0</v>
      </c>
      <c r="E60" s="219">
        <f t="shared" si="14"/>
        <v>4580000</v>
      </c>
      <c r="F60" s="264">
        <f t="shared" si="14"/>
        <v>4580000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2290000</v>
      </c>
      <c r="Y60" s="264">
        <f t="shared" si="14"/>
        <v>-2290000</v>
      </c>
      <c r="Z60" s="324">
        <f>+IF(X60&lt;&gt;0,+(Y60/X60)*100,0)</f>
        <v>-100</v>
      </c>
      <c r="AA60" s="232">
        <f>+AA57+AA54+AA51+AA40+AA37+AA34+AA22+AA5</f>
        <v>4580000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2015-02-02T12:14:49Z</dcterms:created>
  <dcterms:modified xsi:type="dcterms:W3CDTF">2015-02-02T12:20:40Z</dcterms:modified>
  <cp:category/>
  <cp:version/>
  <cp:contentType/>
  <cp:contentStatus/>
</cp:coreProperties>
</file>