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<sst xmlns="http://schemas.openxmlformats.org/spreadsheetml/2006/main" count="855" uniqueCount="302">
  <si>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John Taolo Gaetsewe(DC45)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</si>
  <si>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</si>
  <si>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</si>
  <si>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</si>
  <si>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</si>
  <si>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</si>
  <si>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</si>
  <si>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</si>
  <si>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</si>
  <si>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</si>
  <si>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</si>
  <si>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</si>
  <si>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</si>
  <si>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</si>
  <si>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</si>
  <si>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</si>
  <si>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</si>
  <si>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</si>
  <si>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</si>
  <si>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</si>
  <si>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</si>
  <si>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</si>
  <si>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</si>
  <si>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</si>
  <si>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</si>
  <si>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</si>
  <si>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</si>
  <si>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</si>
  <si>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</si>
  <si>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</si>
  <si>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</si>
  <si>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</si>
  <si>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</si>
  <si>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</si>
  <si>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</si>
  <si>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</si>
  <si>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</si>
  <si>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</si>
  <si>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</si>
  <si>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</si>
  <si>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</si>
  <si>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</si>
  <si>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</si>
  <si>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</si>
  <si>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</si>
  <si>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</si>
  <si>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</si>
  <si>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</si>
  <si>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</si>
  <si>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</si>
  <si>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</si>
  <si>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</si>
  <si>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</si>
  <si>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</si>
  <si>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</si>
  <si>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</si>
  <si>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</si>
  <si>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</si>
  <si>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</si>
  <si>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</si>
  <si>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</si>
  <si>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</si>
  <si>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</si>
  <si>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</si>
  <si>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</si>
  <si>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</si>
  <si>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</si>
  <si>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</si>
  <si>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</si>
  <si>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</si>
  <si>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John Taolo Gaetsewe(DC45)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</si>
  <si>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</si>
  <si>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</si>
  <si>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</si>
  <si>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</si>
  <si>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</si>
  <si>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</si>
  <si>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</si>
  <si>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</si>
  <si>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</si>
  <si>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</si>
  <si>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</si>
  <si>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</si>
  <si>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</si>
  <si>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</si>
  <si>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</si>
  <si>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</si>
  <si>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</si>
  <si>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</si>
  <si>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</si>
  <si>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</si>
  <si>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</si>
  <si>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</si>
  <si>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</si>
  <si>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</si>
  <si>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</si>
  <si>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</si>
  <si>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</si>
  <si>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</si>
  <si>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</si>
  <si>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John Taolo Gaetsewe(DC45)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</si>
  <si>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</si>
  <si>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</si>
  <si>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</si>
  <si>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</si>
  <si>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</si>
  <si>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</si>
  <si>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</si>
  <si>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</si>
  <si>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</si>
  <si>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</si>
  <si>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</si>
  <si>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</si>
  <si>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</si>
  <si>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</si>
  <si>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</si>
  <si>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</si>
  <si>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</si>
  <si>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</si>
  <si>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</si>
  <si>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</si>
  <si>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</si>
  <si>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</si>
  <si>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</si>
  <si>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</si>
  <si>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</si>
  <si>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</si>
  <si>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</si>
  <si>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</si>
  <si>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John Taolo Gaetsewe(DC45)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</si>
  <si>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</si>
  <si>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</si>
  <si>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</si>
  <si>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</si>
  <si>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</si>
  <si>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</si>
  <si>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</si>
  <si>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</si>
  <si>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</si>
  <si>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</si>
  <si>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John Taolo Gaetsewe(DC45)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</si>
  <si>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</si>
  <si>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</si>
  <si>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</si>
  <si>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</si>
  <si>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</si>
  <si>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</si>
  <si>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</si>
  <si>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</si>
  <si>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</si>
  <si>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</si>
  <si>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</si>
  <si>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</si>
  <si>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</si>
  <si>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</si>
  <si>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</si>
  <si>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</si>
  <si>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</si>
  <si>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</si>
  <si>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</si>
  <si>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</si>
  <si>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</si>
  <si>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</si>
  <si>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</si>
  <si>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</si>
  <si>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</si>
  <si>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</si>
  <si>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</si>
  <si>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</si>
  <si>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</si>
  <si>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</si>
  <si>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</si>
  <si>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</si>
  <si>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</si>
  <si>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John Taolo Gaetsewe(DC45)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</si>
  <si>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</si>
  <si>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</si>
  <si>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</si>
  <si>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</si>
  <si>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</si>
  <si>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</si>
  <si>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</si>
  <si>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</si>
  <si>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</si>
  <si>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</si>
  <si>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</si>
  <si>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</si>
  <si>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</si>
  <si>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</si>
  <si>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</si>
  <si>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</si>
  <si>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</si>
  <si>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</si>
  <si>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</si>
  <si>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</si>
  <si>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</si>
  <si>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</si>
  <si>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</si>
  <si>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</si>
  <si>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</si>
  <si>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</si>
  <si>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John Taolo Gaetsewe(DC45)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</si>
  <si>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</si>
  <si>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</si>
  <si>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</si>
  <si>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</si>
  <si>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</si>
  <si>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</si>
  <si>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</si>
  <si>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</si>
  <si>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</si>
  <si>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</si>
  <si>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</si>
  <si>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</si>
  <si>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</si>
  <si>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</si>
  <si>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</si>
  <si>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</si>
  <si>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</si>
  <si>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</si>
  <si>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</si>
  <si>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</si>
  <si>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</si>
  <si>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</si>
  <si>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</si>
  <si>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</si>
  <si>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John Taolo Gaetsewe(DC45)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</si>
  <si>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</si>
  <si>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</si>
  <si>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</si>
  <si>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</si>
  <si>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</si>
  <si>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</si>
  <si>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</si>
  <si>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</si>
  <si>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</si>
  <si>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</si>
  <si>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</si>
  <si>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</si>
  <si>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</si>
  <si>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</si>
  <si>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</si>
  <si>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</si>
  <si>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</si>
  <si>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</si>
  <si>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</si>
  <si>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</si>
  <si>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</si>
  <si>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</si>
  <si>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</si>
  <si>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</si>
  <si>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</si>
  <si>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</si>
  <si>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</si>
  <si>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</si>
  <si>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</si>
  <si>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</si>
  <si>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</si>
  <si>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</si>
  <si>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</si>
  <si>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</si>
  <si>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</si>
  <si>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John Taolo Gaetsewe(DC45)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</si>
  <si>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</si>
  <si>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</si>
  <si>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Northern Cape: John Taolo Gaetsewe(DC45)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</si>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</sst>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-7187</v>
      </c>
      <c r="G5" s="60">
        <v>0</v>
      </c>
      <c r="H5" s="60">
        <v>0</v>
      </c>
      <c r="I5" s="60">
        <v>-7187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-7187</v>
      </c>
      <c r="W5" s="60"/>
      <c r="X5" s="60">
        <v>-7187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-3825</v>
      </c>
      <c r="H6" s="60">
        <v>-3855</v>
      </c>
      <c r="I6" s="60">
        <v>-7680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-7680</v>
      </c>
      <c r="W6" s="60"/>
      <c r="X6" s="60">
        <v>-7680</v>
      </c>
      <c r="Y6" s="61">
        <v>0</v>
      </c>
      <c r="Z6" s="62">
        <v>0</v>
      </c>
    </row>
    <row r="7" spans="1:26" ht="13.5">
      <c r="A7" s="58" t="s">
        <v>33</v>
      </c>
      <c r="B7" s="19">
        <v>2789198</v>
      </c>
      <c r="C7" s="19">
        <v>0</v>
      </c>
      <c r="D7" s="59">
        <v>2756691</v>
      </c>
      <c r="E7" s="60">
        <v>2756691</v>
      </c>
      <c r="F7" s="60">
        <v>953601</v>
      </c>
      <c r="G7" s="60">
        <v>52138</v>
      </c>
      <c r="H7" s="60">
        <v>52252</v>
      </c>
      <c r="I7" s="60">
        <v>1057991</v>
      </c>
      <c r="J7" s="60">
        <v>40881</v>
      </c>
      <c r="K7" s="60">
        <v>48134</v>
      </c>
      <c r="L7" s="60">
        <v>40675</v>
      </c>
      <c r="M7" s="60">
        <v>129690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1187681</v>
      </c>
      <c r="W7" s="60"/>
      <c r="X7" s="60">
        <v>1187681</v>
      </c>
      <c r="Y7" s="61">
        <v>0</v>
      </c>
      <c r="Z7" s="62">
        <v>2756691</v>
      </c>
    </row>
    <row r="8" spans="1:26" ht="13.5">
      <c r="A8" s="58" t="s">
        <v>34</v>
      </c>
      <c r="B8" s="19">
        <v>67305080</v>
      </c>
      <c r="C8" s="19">
        <v>0</v>
      </c>
      <c r="D8" s="59">
        <v>73235894</v>
      </c>
      <c r="E8" s="60">
        <v>73235894</v>
      </c>
      <c r="F8" s="60">
        <v>26605548</v>
      </c>
      <c r="G8" s="60">
        <v>0</v>
      </c>
      <c r="H8" s="60">
        <v>3501493</v>
      </c>
      <c r="I8" s="60">
        <v>30107041</v>
      </c>
      <c r="J8" s="60">
        <v>150008</v>
      </c>
      <c r="K8" s="60">
        <v>20405658</v>
      </c>
      <c r="L8" s="60">
        <v>133954</v>
      </c>
      <c r="M8" s="60">
        <v>20689620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50796661</v>
      </c>
      <c r="W8" s="60"/>
      <c r="X8" s="60">
        <v>50796661</v>
      </c>
      <c r="Y8" s="61">
        <v>0</v>
      </c>
      <c r="Z8" s="62">
        <v>73235894</v>
      </c>
    </row>
    <row r="9" spans="1:26" ht="13.5">
      <c r="A9" s="58" t="s">
        <v>35</v>
      </c>
      <c r="B9" s="19">
        <v>7093461</v>
      </c>
      <c r="C9" s="19">
        <v>0</v>
      </c>
      <c r="D9" s="59">
        <v>30732945</v>
      </c>
      <c r="E9" s="60">
        <v>30732945</v>
      </c>
      <c r="F9" s="60">
        <v>-883049</v>
      </c>
      <c r="G9" s="60">
        <v>18663</v>
      </c>
      <c r="H9" s="60">
        <v>158826</v>
      </c>
      <c r="I9" s="60">
        <v>-705560</v>
      </c>
      <c r="J9" s="60">
        <v>110291</v>
      </c>
      <c r="K9" s="60">
        <v>51475</v>
      </c>
      <c r="L9" s="60">
        <v>52887</v>
      </c>
      <c r="M9" s="60">
        <v>214653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-490907</v>
      </c>
      <c r="W9" s="60"/>
      <c r="X9" s="60">
        <v>-490907</v>
      </c>
      <c r="Y9" s="61">
        <v>0</v>
      </c>
      <c r="Z9" s="62">
        <v>30732945</v>
      </c>
    </row>
    <row r="10" spans="1:26" ht="25.5">
      <c r="A10" s="63" t="s">
        <v>277</v>
      </c>
      <c r="B10" s="64">
        <f>SUM(B5:B9)</f>
        <v>77187739</v>
      </c>
      <c r="C10" s="64">
        <f>SUM(C5:C9)</f>
        <v>0</v>
      </c>
      <c r="D10" s="65">
        <f aca="true" t="shared" si="0" ref="D10:Z10">SUM(D5:D9)</f>
        <v>106725530</v>
      </c>
      <c r="E10" s="66">
        <f t="shared" si="0"/>
        <v>106725530</v>
      </c>
      <c r="F10" s="66">
        <f t="shared" si="0"/>
        <v>26668913</v>
      </c>
      <c r="G10" s="66">
        <f t="shared" si="0"/>
        <v>66976</v>
      </c>
      <c r="H10" s="66">
        <f t="shared" si="0"/>
        <v>3708716</v>
      </c>
      <c r="I10" s="66">
        <f t="shared" si="0"/>
        <v>30444605</v>
      </c>
      <c r="J10" s="66">
        <f t="shared" si="0"/>
        <v>301180</v>
      </c>
      <c r="K10" s="66">
        <f t="shared" si="0"/>
        <v>20505267</v>
      </c>
      <c r="L10" s="66">
        <f t="shared" si="0"/>
        <v>227516</v>
      </c>
      <c r="M10" s="66">
        <f t="shared" si="0"/>
        <v>21033963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51478568</v>
      </c>
      <c r="W10" s="66">
        <f t="shared" si="0"/>
        <v>0</v>
      </c>
      <c r="X10" s="66">
        <f t="shared" si="0"/>
        <v>51478568</v>
      </c>
      <c r="Y10" s="67">
        <f>+IF(W10&lt;&gt;0,(X10/W10)*100,0)</f>
        <v>0</v>
      </c>
      <c r="Z10" s="68">
        <f t="shared" si="0"/>
        <v>106725530</v>
      </c>
    </row>
    <row r="11" spans="1:26" ht="13.5">
      <c r="A11" s="58" t="s">
        <v>37</v>
      </c>
      <c r="B11" s="19">
        <v>50173627</v>
      </c>
      <c r="C11" s="19">
        <v>0</v>
      </c>
      <c r="D11" s="59">
        <v>56016000</v>
      </c>
      <c r="E11" s="60">
        <v>56016000</v>
      </c>
      <c r="F11" s="60">
        <v>3946502</v>
      </c>
      <c r="G11" s="60">
        <v>3980055</v>
      </c>
      <c r="H11" s="60">
        <v>3948570</v>
      </c>
      <c r="I11" s="60">
        <v>11875127</v>
      </c>
      <c r="J11" s="60">
        <v>4011408</v>
      </c>
      <c r="K11" s="60">
        <v>6026965</v>
      </c>
      <c r="L11" s="60">
        <v>3948655</v>
      </c>
      <c r="M11" s="60">
        <v>13987028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25862155</v>
      </c>
      <c r="W11" s="60"/>
      <c r="X11" s="60">
        <v>25862155</v>
      </c>
      <c r="Y11" s="61">
        <v>0</v>
      </c>
      <c r="Z11" s="62">
        <v>56016000</v>
      </c>
    </row>
    <row r="12" spans="1:26" ht="13.5">
      <c r="A12" s="58" t="s">
        <v>38</v>
      </c>
      <c r="B12" s="19">
        <v>3903592</v>
      </c>
      <c r="C12" s="19">
        <v>0</v>
      </c>
      <c r="D12" s="59">
        <v>4872178</v>
      </c>
      <c r="E12" s="60">
        <v>4872178</v>
      </c>
      <c r="F12" s="60">
        <v>341941</v>
      </c>
      <c r="G12" s="60">
        <v>331657</v>
      </c>
      <c r="H12" s="60">
        <v>332617</v>
      </c>
      <c r="I12" s="60">
        <v>1006215</v>
      </c>
      <c r="J12" s="60">
        <v>336799</v>
      </c>
      <c r="K12" s="60">
        <v>342798</v>
      </c>
      <c r="L12" s="60">
        <v>329086</v>
      </c>
      <c r="M12" s="60">
        <v>1008683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2014898</v>
      </c>
      <c r="W12" s="60"/>
      <c r="X12" s="60">
        <v>2014898</v>
      </c>
      <c r="Y12" s="61">
        <v>0</v>
      </c>
      <c r="Z12" s="62">
        <v>4872178</v>
      </c>
    </row>
    <row r="13" spans="1:26" ht="13.5">
      <c r="A13" s="58" t="s">
        <v>278</v>
      </c>
      <c r="B13" s="19">
        <v>2988240</v>
      </c>
      <c r="C13" s="19">
        <v>0</v>
      </c>
      <c r="D13" s="59">
        <v>861289</v>
      </c>
      <c r="E13" s="60">
        <v>861289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861289</v>
      </c>
    </row>
    <row r="14" spans="1:26" ht="13.5">
      <c r="A14" s="58" t="s">
        <v>40</v>
      </c>
      <c r="B14" s="19">
        <v>1944675</v>
      </c>
      <c r="C14" s="19">
        <v>0</v>
      </c>
      <c r="D14" s="59">
        <v>263500</v>
      </c>
      <c r="E14" s="60">
        <v>263500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263500</v>
      </c>
    </row>
    <row r="15" spans="1:26" ht="13.5">
      <c r="A15" s="58" t="s">
        <v>41</v>
      </c>
      <c r="B15" s="19">
        <v>1534784</v>
      </c>
      <c r="C15" s="19">
        <v>0</v>
      </c>
      <c r="D15" s="59">
        <v>0</v>
      </c>
      <c r="E15" s="60">
        <v>0</v>
      </c>
      <c r="F15" s="60">
        <v>132977</v>
      </c>
      <c r="G15" s="60">
        <v>24681</v>
      </c>
      <c r="H15" s="60">
        <v>118276</v>
      </c>
      <c r="I15" s="60">
        <v>275934</v>
      </c>
      <c r="J15" s="60">
        <v>0</v>
      </c>
      <c r="K15" s="60">
        <v>53107</v>
      </c>
      <c r="L15" s="60">
        <v>0</v>
      </c>
      <c r="M15" s="60">
        <v>53107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329041</v>
      </c>
      <c r="W15" s="60"/>
      <c r="X15" s="60">
        <v>329041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10001894</v>
      </c>
      <c r="E16" s="60">
        <v>10001894</v>
      </c>
      <c r="F16" s="60">
        <v>226396</v>
      </c>
      <c r="G16" s="60">
        <v>84646</v>
      </c>
      <c r="H16" s="60">
        <v>928517</v>
      </c>
      <c r="I16" s="60">
        <v>1239559</v>
      </c>
      <c r="J16" s="60">
        <v>760819</v>
      </c>
      <c r="K16" s="60">
        <v>472333</v>
      </c>
      <c r="L16" s="60">
        <v>1011330</v>
      </c>
      <c r="M16" s="60">
        <v>2244482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3484041</v>
      </c>
      <c r="W16" s="60"/>
      <c r="X16" s="60">
        <v>3484041</v>
      </c>
      <c r="Y16" s="61">
        <v>0</v>
      </c>
      <c r="Z16" s="62">
        <v>10001894</v>
      </c>
    </row>
    <row r="17" spans="1:26" ht="13.5">
      <c r="A17" s="58" t="s">
        <v>43</v>
      </c>
      <c r="B17" s="19">
        <v>23280634</v>
      </c>
      <c r="C17" s="19">
        <v>0</v>
      </c>
      <c r="D17" s="59">
        <v>28125541</v>
      </c>
      <c r="E17" s="60">
        <v>28125541</v>
      </c>
      <c r="F17" s="60">
        <v>1366628</v>
      </c>
      <c r="G17" s="60">
        <v>2145743</v>
      </c>
      <c r="H17" s="60">
        <v>1657047</v>
      </c>
      <c r="I17" s="60">
        <v>5169418</v>
      </c>
      <c r="J17" s="60">
        <v>1875080</v>
      </c>
      <c r="K17" s="60">
        <v>1460610</v>
      </c>
      <c r="L17" s="60">
        <v>2305625</v>
      </c>
      <c r="M17" s="60">
        <v>5641315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10810733</v>
      </c>
      <c r="W17" s="60"/>
      <c r="X17" s="60">
        <v>10810733</v>
      </c>
      <c r="Y17" s="61">
        <v>0</v>
      </c>
      <c r="Z17" s="62">
        <v>28125541</v>
      </c>
    </row>
    <row r="18" spans="1:26" ht="13.5">
      <c r="A18" s="70" t="s">
        <v>44</v>
      </c>
      <c r="B18" s="71">
        <f>SUM(B11:B17)</f>
        <v>83825552</v>
      </c>
      <c r="C18" s="71">
        <f>SUM(C11:C17)</f>
        <v>0</v>
      </c>
      <c r="D18" s="72">
        <f aca="true" t="shared" si="1" ref="D18:Z18">SUM(D11:D17)</f>
        <v>100140402</v>
      </c>
      <c r="E18" s="73">
        <f t="shared" si="1"/>
        <v>100140402</v>
      </c>
      <c r="F18" s="73">
        <f t="shared" si="1"/>
        <v>6014444</v>
      </c>
      <c r="G18" s="73">
        <f t="shared" si="1"/>
        <v>6566782</v>
      </c>
      <c r="H18" s="73">
        <f t="shared" si="1"/>
        <v>6985027</v>
      </c>
      <c r="I18" s="73">
        <f t="shared" si="1"/>
        <v>19566253</v>
      </c>
      <c r="J18" s="73">
        <f t="shared" si="1"/>
        <v>6984106</v>
      </c>
      <c r="K18" s="73">
        <f t="shared" si="1"/>
        <v>8355813</v>
      </c>
      <c r="L18" s="73">
        <f t="shared" si="1"/>
        <v>7594696</v>
      </c>
      <c r="M18" s="73">
        <f t="shared" si="1"/>
        <v>22934615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42500868</v>
      </c>
      <c r="W18" s="73">
        <f t="shared" si="1"/>
        <v>0</v>
      </c>
      <c r="X18" s="73">
        <f t="shared" si="1"/>
        <v>42500868</v>
      </c>
      <c r="Y18" s="67">
        <f>+IF(W18&lt;&gt;0,(X18/W18)*100,0)</f>
        <v>0</v>
      </c>
      <c r="Z18" s="74">
        <f t="shared" si="1"/>
        <v>100140402</v>
      </c>
    </row>
    <row r="19" spans="1:26" ht="13.5">
      <c r="A19" s="70" t="s">
        <v>45</v>
      </c>
      <c r="B19" s="75">
        <f>+B10-B18</f>
        <v>-6637813</v>
      </c>
      <c r="C19" s="75">
        <f>+C10-C18</f>
        <v>0</v>
      </c>
      <c r="D19" s="76">
        <f aca="true" t="shared" si="2" ref="D19:Z19">+D10-D18</f>
        <v>6585128</v>
      </c>
      <c r="E19" s="77">
        <f t="shared" si="2"/>
        <v>6585128</v>
      </c>
      <c r="F19" s="77">
        <f t="shared" si="2"/>
        <v>20654469</v>
      </c>
      <c r="G19" s="77">
        <f t="shared" si="2"/>
        <v>-6499806</v>
      </c>
      <c r="H19" s="77">
        <f t="shared" si="2"/>
        <v>-3276311</v>
      </c>
      <c r="I19" s="77">
        <f t="shared" si="2"/>
        <v>10878352</v>
      </c>
      <c r="J19" s="77">
        <f t="shared" si="2"/>
        <v>-6682926</v>
      </c>
      <c r="K19" s="77">
        <f t="shared" si="2"/>
        <v>12149454</v>
      </c>
      <c r="L19" s="77">
        <f t="shared" si="2"/>
        <v>-7367180</v>
      </c>
      <c r="M19" s="77">
        <f t="shared" si="2"/>
        <v>-1900652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8977700</v>
      </c>
      <c r="W19" s="77">
        <f>IF(E10=E18,0,W10-W18)</f>
        <v>0</v>
      </c>
      <c r="X19" s="77">
        <f t="shared" si="2"/>
        <v>8977700</v>
      </c>
      <c r="Y19" s="78">
        <f>+IF(W19&lt;&gt;0,(X19/W19)*100,0)</f>
        <v>0</v>
      </c>
      <c r="Z19" s="79">
        <f t="shared" si="2"/>
        <v>6585128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930000</v>
      </c>
      <c r="L20" s="60">
        <v>0</v>
      </c>
      <c r="M20" s="60">
        <v>930000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930000</v>
      </c>
      <c r="W20" s="60"/>
      <c r="X20" s="60">
        <v>930000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-6637813</v>
      </c>
      <c r="C22" s="86">
        <f>SUM(C19:C21)</f>
        <v>0</v>
      </c>
      <c r="D22" s="87">
        <f aca="true" t="shared" si="3" ref="D22:Z22">SUM(D19:D21)</f>
        <v>6585128</v>
      </c>
      <c r="E22" s="88">
        <f t="shared" si="3"/>
        <v>6585128</v>
      </c>
      <c r="F22" s="88">
        <f t="shared" si="3"/>
        <v>20654469</v>
      </c>
      <c r="G22" s="88">
        <f t="shared" si="3"/>
        <v>-6499806</v>
      </c>
      <c r="H22" s="88">
        <f t="shared" si="3"/>
        <v>-3276311</v>
      </c>
      <c r="I22" s="88">
        <f t="shared" si="3"/>
        <v>10878352</v>
      </c>
      <c r="J22" s="88">
        <f t="shared" si="3"/>
        <v>-6682926</v>
      </c>
      <c r="K22" s="88">
        <f t="shared" si="3"/>
        <v>13079454</v>
      </c>
      <c r="L22" s="88">
        <f t="shared" si="3"/>
        <v>-7367180</v>
      </c>
      <c r="M22" s="88">
        <f t="shared" si="3"/>
        <v>-970652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9907700</v>
      </c>
      <c r="W22" s="88">
        <f t="shared" si="3"/>
        <v>0</v>
      </c>
      <c r="X22" s="88">
        <f t="shared" si="3"/>
        <v>9907700</v>
      </c>
      <c r="Y22" s="89">
        <f>+IF(W22&lt;&gt;0,(X22/W22)*100,0)</f>
        <v>0</v>
      </c>
      <c r="Z22" s="90">
        <f t="shared" si="3"/>
        <v>6585128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-6637813</v>
      </c>
      <c r="C24" s="75">
        <f>SUM(C22:C23)</f>
        <v>0</v>
      </c>
      <c r="D24" s="76">
        <f aca="true" t="shared" si="4" ref="D24:Z24">SUM(D22:D23)</f>
        <v>6585128</v>
      </c>
      <c r="E24" s="77">
        <f t="shared" si="4"/>
        <v>6585128</v>
      </c>
      <c r="F24" s="77">
        <f t="shared" si="4"/>
        <v>20654469</v>
      </c>
      <c r="G24" s="77">
        <f t="shared" si="4"/>
        <v>-6499806</v>
      </c>
      <c r="H24" s="77">
        <f t="shared" si="4"/>
        <v>-3276311</v>
      </c>
      <c r="I24" s="77">
        <f t="shared" si="4"/>
        <v>10878352</v>
      </c>
      <c r="J24" s="77">
        <f t="shared" si="4"/>
        <v>-6682926</v>
      </c>
      <c r="K24" s="77">
        <f t="shared" si="4"/>
        <v>13079454</v>
      </c>
      <c r="L24" s="77">
        <f t="shared" si="4"/>
        <v>-7367180</v>
      </c>
      <c r="M24" s="77">
        <f t="shared" si="4"/>
        <v>-970652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9907700</v>
      </c>
      <c r="W24" s="77">
        <f t="shared" si="4"/>
        <v>0</v>
      </c>
      <c r="X24" s="77">
        <f t="shared" si="4"/>
        <v>9907700</v>
      </c>
      <c r="Y24" s="78">
        <f>+IF(W24&lt;&gt;0,(X24/W24)*100,0)</f>
        <v>0</v>
      </c>
      <c r="Z24" s="79">
        <f t="shared" si="4"/>
        <v>6585128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3169761</v>
      </c>
      <c r="C27" s="22">
        <v>0</v>
      </c>
      <c r="D27" s="99">
        <v>1</v>
      </c>
      <c r="E27" s="100">
        <v>1</v>
      </c>
      <c r="F27" s="100">
        <v>23100</v>
      </c>
      <c r="G27" s="100">
        <v>90368</v>
      </c>
      <c r="H27" s="100">
        <v>291418</v>
      </c>
      <c r="I27" s="100">
        <v>404886</v>
      </c>
      <c r="J27" s="100">
        <v>285319</v>
      </c>
      <c r="K27" s="100">
        <v>0</v>
      </c>
      <c r="L27" s="100">
        <v>0</v>
      </c>
      <c r="M27" s="100">
        <v>285319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690205</v>
      </c>
      <c r="W27" s="100">
        <v>1</v>
      </c>
      <c r="X27" s="100">
        <v>690204</v>
      </c>
      <c r="Y27" s="101">
        <v>69020400</v>
      </c>
      <c r="Z27" s="102">
        <v>1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1</v>
      </c>
      <c r="E29" s="60">
        <v>1</v>
      </c>
      <c r="F29" s="60">
        <v>23100</v>
      </c>
      <c r="G29" s="60">
        <v>0</v>
      </c>
      <c r="H29" s="60">
        <v>0</v>
      </c>
      <c r="I29" s="60">
        <v>23100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23100</v>
      </c>
      <c r="W29" s="60">
        <v>1</v>
      </c>
      <c r="X29" s="60">
        <v>23099</v>
      </c>
      <c r="Y29" s="61">
        <v>2309900</v>
      </c>
      <c r="Z29" s="62">
        <v>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3169761</v>
      </c>
      <c r="C31" s="19">
        <v>0</v>
      </c>
      <c r="D31" s="59">
        <v>0</v>
      </c>
      <c r="E31" s="60">
        <v>0</v>
      </c>
      <c r="F31" s="60">
        <v>0</v>
      </c>
      <c r="G31" s="60">
        <v>90368</v>
      </c>
      <c r="H31" s="60">
        <v>291418</v>
      </c>
      <c r="I31" s="60">
        <v>381786</v>
      </c>
      <c r="J31" s="60">
        <v>285319</v>
      </c>
      <c r="K31" s="60">
        <v>0</v>
      </c>
      <c r="L31" s="60">
        <v>0</v>
      </c>
      <c r="M31" s="60">
        <v>285319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667105</v>
      </c>
      <c r="W31" s="60"/>
      <c r="X31" s="60">
        <v>667105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3169761</v>
      </c>
      <c r="C32" s="22">
        <f>SUM(C28:C31)</f>
        <v>0</v>
      </c>
      <c r="D32" s="99">
        <f aca="true" t="shared" si="5" ref="D32:Z32">SUM(D28:D31)</f>
        <v>1</v>
      </c>
      <c r="E32" s="100">
        <f t="shared" si="5"/>
        <v>1</v>
      </c>
      <c r="F32" s="100">
        <f t="shared" si="5"/>
        <v>23100</v>
      </c>
      <c r="G32" s="100">
        <f t="shared" si="5"/>
        <v>90368</v>
      </c>
      <c r="H32" s="100">
        <f t="shared" si="5"/>
        <v>291418</v>
      </c>
      <c r="I32" s="100">
        <f t="shared" si="5"/>
        <v>404886</v>
      </c>
      <c r="J32" s="100">
        <f t="shared" si="5"/>
        <v>285319</v>
      </c>
      <c r="K32" s="100">
        <f t="shared" si="5"/>
        <v>0</v>
      </c>
      <c r="L32" s="100">
        <f t="shared" si="5"/>
        <v>0</v>
      </c>
      <c r="M32" s="100">
        <f t="shared" si="5"/>
        <v>285319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690205</v>
      </c>
      <c r="W32" s="100">
        <f t="shared" si="5"/>
        <v>1</v>
      </c>
      <c r="X32" s="100">
        <f t="shared" si="5"/>
        <v>690204</v>
      </c>
      <c r="Y32" s="101">
        <f>+IF(W32&lt;&gt;0,(X32/W32)*100,0)</f>
        <v>69020400</v>
      </c>
      <c r="Z32" s="102">
        <f t="shared" si="5"/>
        <v>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44366528</v>
      </c>
      <c r="C35" s="19">
        <v>0</v>
      </c>
      <c r="D35" s="59">
        <v>0</v>
      </c>
      <c r="E35" s="60">
        <v>0</v>
      </c>
      <c r="F35" s="60">
        <v>17908504</v>
      </c>
      <c r="G35" s="60">
        <v>14164168</v>
      </c>
      <c r="H35" s="60">
        <v>19243722</v>
      </c>
      <c r="I35" s="60">
        <v>19243722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/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85685236</v>
      </c>
      <c r="C36" s="19">
        <v>0</v>
      </c>
      <c r="D36" s="59">
        <v>6584000</v>
      </c>
      <c r="E36" s="60">
        <v>6584000</v>
      </c>
      <c r="F36" s="60">
        <v>81311636</v>
      </c>
      <c r="G36" s="60">
        <v>81311636</v>
      </c>
      <c r="H36" s="60">
        <v>80771497</v>
      </c>
      <c r="I36" s="60">
        <v>80771497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3292000</v>
      </c>
      <c r="X36" s="60">
        <v>-3292000</v>
      </c>
      <c r="Y36" s="61">
        <v>-100</v>
      </c>
      <c r="Z36" s="62">
        <v>6584000</v>
      </c>
    </row>
    <row r="37" spans="1:26" ht="13.5">
      <c r="A37" s="58" t="s">
        <v>58</v>
      </c>
      <c r="B37" s="19">
        <v>16181783</v>
      </c>
      <c r="C37" s="19">
        <v>0</v>
      </c>
      <c r="D37" s="59">
        <v>58693000</v>
      </c>
      <c r="E37" s="60">
        <v>58693000</v>
      </c>
      <c r="F37" s="60">
        <v>15415917</v>
      </c>
      <c r="G37" s="60">
        <v>15415917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29346500</v>
      </c>
      <c r="X37" s="60">
        <v>-29346500</v>
      </c>
      <c r="Y37" s="61">
        <v>-100</v>
      </c>
      <c r="Z37" s="62">
        <v>58693000</v>
      </c>
    </row>
    <row r="38" spans="1:26" ht="13.5">
      <c r="A38" s="58" t="s">
        <v>59</v>
      </c>
      <c r="B38" s="19">
        <v>26970862</v>
      </c>
      <c r="C38" s="19">
        <v>0</v>
      </c>
      <c r="D38" s="59">
        <v>1423000</v>
      </c>
      <c r="E38" s="60">
        <v>1423000</v>
      </c>
      <c r="F38" s="60">
        <v>23292990</v>
      </c>
      <c r="G38" s="60">
        <v>23292990</v>
      </c>
      <c r="H38" s="60">
        <v>23292990</v>
      </c>
      <c r="I38" s="60">
        <v>23292990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711500</v>
      </c>
      <c r="X38" s="60">
        <v>-711500</v>
      </c>
      <c r="Y38" s="61">
        <v>-100</v>
      </c>
      <c r="Z38" s="62">
        <v>1423000</v>
      </c>
    </row>
    <row r="39" spans="1:26" ht="13.5">
      <c r="A39" s="58" t="s">
        <v>60</v>
      </c>
      <c r="B39" s="19">
        <v>86899119</v>
      </c>
      <c r="C39" s="19">
        <v>0</v>
      </c>
      <c r="D39" s="59">
        <v>-53532000</v>
      </c>
      <c r="E39" s="60">
        <v>-53532000</v>
      </c>
      <c r="F39" s="60">
        <v>60511233</v>
      </c>
      <c r="G39" s="60">
        <v>56766897</v>
      </c>
      <c r="H39" s="60">
        <v>76722229</v>
      </c>
      <c r="I39" s="60">
        <v>76722229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-26766000</v>
      </c>
      <c r="X39" s="60">
        <v>26766000</v>
      </c>
      <c r="Y39" s="61">
        <v>-100</v>
      </c>
      <c r="Z39" s="62">
        <v>-53532000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283997</v>
      </c>
      <c r="C42" s="19">
        <v>0</v>
      </c>
      <c r="D42" s="59">
        <v>-13854996</v>
      </c>
      <c r="E42" s="60">
        <v>-13854996</v>
      </c>
      <c r="F42" s="60">
        <v>947430</v>
      </c>
      <c r="G42" s="60">
        <v>-3744337</v>
      </c>
      <c r="H42" s="60">
        <v>-842652</v>
      </c>
      <c r="I42" s="60">
        <v>-3639559</v>
      </c>
      <c r="J42" s="60">
        <v>2079622</v>
      </c>
      <c r="K42" s="60">
        <v>24797486</v>
      </c>
      <c r="L42" s="60">
        <v>-11139775</v>
      </c>
      <c r="M42" s="60">
        <v>15737333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12097774</v>
      </c>
      <c r="W42" s="60">
        <v>-6927498</v>
      </c>
      <c r="X42" s="60">
        <v>19025272</v>
      </c>
      <c r="Y42" s="61">
        <v>-274.63</v>
      </c>
      <c r="Z42" s="62">
        <v>-13854996</v>
      </c>
    </row>
    <row r="43" spans="1:26" ht="13.5">
      <c r="A43" s="58" t="s">
        <v>63</v>
      </c>
      <c r="B43" s="19">
        <v>-2910563</v>
      </c>
      <c r="C43" s="19">
        <v>0</v>
      </c>
      <c r="D43" s="59">
        <v>-6583993</v>
      </c>
      <c r="E43" s="60">
        <v>-6583993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-3291996</v>
      </c>
      <c r="X43" s="60">
        <v>3291996</v>
      </c>
      <c r="Y43" s="61">
        <v>-100</v>
      </c>
      <c r="Z43" s="62">
        <v>-6583993</v>
      </c>
    </row>
    <row r="44" spans="1:26" ht="13.5">
      <c r="A44" s="58" t="s">
        <v>64</v>
      </c>
      <c r="B44" s="19">
        <v>-413747</v>
      </c>
      <c r="C44" s="19">
        <v>0</v>
      </c>
      <c r="D44" s="59">
        <v>-264000</v>
      </c>
      <c r="E44" s="60">
        <v>-264000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-132000</v>
      </c>
      <c r="X44" s="60">
        <v>132000</v>
      </c>
      <c r="Y44" s="61">
        <v>-100</v>
      </c>
      <c r="Z44" s="62">
        <v>-264000</v>
      </c>
    </row>
    <row r="45" spans="1:26" ht="13.5">
      <c r="A45" s="70" t="s">
        <v>65</v>
      </c>
      <c r="B45" s="22">
        <v>34618346</v>
      </c>
      <c r="C45" s="22">
        <v>0</v>
      </c>
      <c r="D45" s="99">
        <v>-37267989</v>
      </c>
      <c r="E45" s="100">
        <v>-37267989</v>
      </c>
      <c r="F45" s="100">
        <v>4524014</v>
      </c>
      <c r="G45" s="100">
        <v>779677</v>
      </c>
      <c r="H45" s="100">
        <v>-62975</v>
      </c>
      <c r="I45" s="100">
        <v>-62975</v>
      </c>
      <c r="J45" s="100">
        <v>2016647</v>
      </c>
      <c r="K45" s="100">
        <v>26814133</v>
      </c>
      <c r="L45" s="100">
        <v>15674358</v>
      </c>
      <c r="M45" s="100">
        <v>15674358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15674358</v>
      </c>
      <c r="W45" s="100">
        <v>-26916494</v>
      </c>
      <c r="X45" s="100">
        <v>42590852</v>
      </c>
      <c r="Y45" s="101">
        <v>-158.23</v>
      </c>
      <c r="Z45" s="102">
        <v>-37267989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289735</v>
      </c>
      <c r="C49" s="52">
        <v>0</v>
      </c>
      <c r="D49" s="129">
        <v>898392</v>
      </c>
      <c r="E49" s="54">
        <v>138787</v>
      </c>
      <c r="F49" s="54">
        <v>0</v>
      </c>
      <c r="G49" s="54">
        <v>0</v>
      </c>
      <c r="H49" s="54">
        <v>0</v>
      </c>
      <c r="I49" s="54">
        <v>52884</v>
      </c>
      <c r="J49" s="54">
        <v>0</v>
      </c>
      <c r="K49" s="54">
        <v>0</v>
      </c>
      <c r="L49" s="54">
        <v>0</v>
      </c>
      <c r="M49" s="54">
        <v>5242892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6622690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123933</v>
      </c>
      <c r="C51" s="52">
        <v>0</v>
      </c>
      <c r="D51" s="129">
        <v>14861</v>
      </c>
      <c r="E51" s="54">
        <v>530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3154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4833</v>
      </c>
      <c r="W51" s="54">
        <v>83740</v>
      </c>
      <c r="X51" s="54">
        <v>0</v>
      </c>
      <c r="Y51" s="54">
        <v>231051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45576</v>
      </c>
      <c r="G67" s="26">
        <v>-3825</v>
      </c>
      <c r="H67" s="26">
        <v>-3855</v>
      </c>
      <c r="I67" s="26">
        <v>37896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37896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>
        <v>-7187</v>
      </c>
      <c r="G68" s="21"/>
      <c r="H68" s="21"/>
      <c r="I68" s="21">
        <v>-7187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-7187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>
        <v>-3825</v>
      </c>
      <c r="H69" s="21">
        <v>-3855</v>
      </c>
      <c r="I69" s="21">
        <v>-7680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-7680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-3825</v>
      </c>
      <c r="H74" s="21">
        <v>-3855</v>
      </c>
      <c r="I74" s="21">
        <v>-7680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-7680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52763</v>
      </c>
      <c r="G75" s="30"/>
      <c r="H75" s="30"/>
      <c r="I75" s="30">
        <v>52763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52763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13050000</v>
      </c>
      <c r="E76" s="34">
        <v>13050000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6525000</v>
      </c>
      <c r="X76" s="34"/>
      <c r="Y76" s="33"/>
      <c r="Z76" s="35">
        <v>13050000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13050000</v>
      </c>
      <c r="E78" s="21">
        <v>13050000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6525000</v>
      </c>
      <c r="X78" s="21"/>
      <c r="Y78" s="20"/>
      <c r="Z78" s="23">
        <v>13050000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13050000</v>
      </c>
      <c r="E83" s="21">
        <v>13050000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6525000</v>
      </c>
      <c r="X83" s="21"/>
      <c r="Y83" s="20"/>
      <c r="Z83" s="23">
        <v>13050000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45334448</v>
      </c>
      <c r="D5" s="153">
        <f>SUM(D6:D8)</f>
        <v>0</v>
      </c>
      <c r="E5" s="154">
        <f t="shared" si="0"/>
        <v>92058636</v>
      </c>
      <c r="F5" s="100">
        <f t="shared" si="0"/>
        <v>92058636</v>
      </c>
      <c r="G5" s="100">
        <f t="shared" si="0"/>
        <v>25666785</v>
      </c>
      <c r="H5" s="100">
        <f t="shared" si="0"/>
        <v>57490</v>
      </c>
      <c r="I5" s="100">
        <f t="shared" si="0"/>
        <v>1088958</v>
      </c>
      <c r="J5" s="100">
        <f t="shared" si="0"/>
        <v>26813233</v>
      </c>
      <c r="K5" s="100">
        <f t="shared" si="0"/>
        <v>172845</v>
      </c>
      <c r="L5" s="100">
        <f t="shared" si="0"/>
        <v>20402718</v>
      </c>
      <c r="M5" s="100">
        <f t="shared" si="0"/>
        <v>125239</v>
      </c>
      <c r="N5" s="100">
        <f t="shared" si="0"/>
        <v>20700802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47514035</v>
      </c>
      <c r="X5" s="100">
        <f t="shared" si="0"/>
        <v>0</v>
      </c>
      <c r="Y5" s="100">
        <f t="shared" si="0"/>
        <v>47514035</v>
      </c>
      <c r="Z5" s="137">
        <f>+IF(X5&lt;&gt;0,+(Y5/X5)*100,0)</f>
        <v>0</v>
      </c>
      <c r="AA5" s="153">
        <f>SUM(AA6:AA8)</f>
        <v>92058636</v>
      </c>
    </row>
    <row r="6" spans="1:27" ht="13.5">
      <c r="A6" s="138" t="s">
        <v>75</v>
      </c>
      <c r="B6" s="136"/>
      <c r="C6" s="155">
        <v>21235522</v>
      </c>
      <c r="D6" s="155"/>
      <c r="E6" s="156">
        <v>6146945</v>
      </c>
      <c r="F6" s="60">
        <v>6146945</v>
      </c>
      <c r="G6" s="60">
        <v>-947377</v>
      </c>
      <c r="H6" s="60">
        <v>-60633</v>
      </c>
      <c r="I6" s="60">
        <v>978771</v>
      </c>
      <c r="J6" s="60">
        <v>-29239</v>
      </c>
      <c r="K6" s="60">
        <v>92836</v>
      </c>
      <c r="L6" s="60">
        <v>37865</v>
      </c>
      <c r="M6" s="60">
        <v>17274</v>
      </c>
      <c r="N6" s="60">
        <v>147975</v>
      </c>
      <c r="O6" s="60"/>
      <c r="P6" s="60"/>
      <c r="Q6" s="60"/>
      <c r="R6" s="60"/>
      <c r="S6" s="60"/>
      <c r="T6" s="60"/>
      <c r="U6" s="60"/>
      <c r="V6" s="60"/>
      <c r="W6" s="60">
        <v>118736</v>
      </c>
      <c r="X6" s="60"/>
      <c r="Y6" s="60">
        <v>118736</v>
      </c>
      <c r="Z6" s="140">
        <v>0</v>
      </c>
      <c r="AA6" s="155">
        <v>6146945</v>
      </c>
    </row>
    <row r="7" spans="1:27" ht="13.5">
      <c r="A7" s="138" t="s">
        <v>76</v>
      </c>
      <c r="B7" s="136"/>
      <c r="C7" s="157">
        <v>13406959</v>
      </c>
      <c r="D7" s="157"/>
      <c r="E7" s="158">
        <v>85831691</v>
      </c>
      <c r="F7" s="159">
        <v>85831691</v>
      </c>
      <c r="G7" s="159">
        <v>26605505</v>
      </c>
      <c r="H7" s="159">
        <v>111386</v>
      </c>
      <c r="I7" s="159">
        <v>89497</v>
      </c>
      <c r="J7" s="159">
        <v>26806388</v>
      </c>
      <c r="K7" s="159">
        <v>68921</v>
      </c>
      <c r="L7" s="159">
        <v>20357023</v>
      </c>
      <c r="M7" s="159">
        <v>78750</v>
      </c>
      <c r="N7" s="159">
        <v>20504694</v>
      </c>
      <c r="O7" s="159"/>
      <c r="P7" s="159"/>
      <c r="Q7" s="159"/>
      <c r="R7" s="159"/>
      <c r="S7" s="159"/>
      <c r="T7" s="159"/>
      <c r="U7" s="159"/>
      <c r="V7" s="159"/>
      <c r="W7" s="159">
        <v>47311082</v>
      </c>
      <c r="X7" s="159"/>
      <c r="Y7" s="159">
        <v>47311082</v>
      </c>
      <c r="Z7" s="141">
        <v>0</v>
      </c>
      <c r="AA7" s="157">
        <v>85831691</v>
      </c>
    </row>
    <row r="8" spans="1:27" ht="13.5">
      <c r="A8" s="138" t="s">
        <v>77</v>
      </c>
      <c r="B8" s="136"/>
      <c r="C8" s="155">
        <v>10691967</v>
      </c>
      <c r="D8" s="155"/>
      <c r="E8" s="156">
        <v>80000</v>
      </c>
      <c r="F8" s="60">
        <v>80000</v>
      </c>
      <c r="G8" s="60">
        <v>8657</v>
      </c>
      <c r="H8" s="60">
        <v>6737</v>
      </c>
      <c r="I8" s="60">
        <v>20690</v>
      </c>
      <c r="J8" s="60">
        <v>36084</v>
      </c>
      <c r="K8" s="60">
        <v>11088</v>
      </c>
      <c r="L8" s="60">
        <v>7830</v>
      </c>
      <c r="M8" s="60">
        <v>29215</v>
      </c>
      <c r="N8" s="60">
        <v>48133</v>
      </c>
      <c r="O8" s="60"/>
      <c r="P8" s="60"/>
      <c r="Q8" s="60"/>
      <c r="R8" s="60"/>
      <c r="S8" s="60"/>
      <c r="T8" s="60"/>
      <c r="U8" s="60"/>
      <c r="V8" s="60"/>
      <c r="W8" s="60">
        <v>84217</v>
      </c>
      <c r="X8" s="60"/>
      <c r="Y8" s="60">
        <v>84217</v>
      </c>
      <c r="Z8" s="140">
        <v>0</v>
      </c>
      <c r="AA8" s="155">
        <v>80000</v>
      </c>
    </row>
    <row r="9" spans="1:27" ht="13.5">
      <c r="A9" s="135" t="s">
        <v>78</v>
      </c>
      <c r="B9" s="136"/>
      <c r="C9" s="153">
        <f aca="true" t="shared" si="1" ref="C9:Y9">SUM(C10:C14)</f>
        <v>21235530</v>
      </c>
      <c r="D9" s="153">
        <f>SUM(D10:D14)</f>
        <v>0</v>
      </c>
      <c r="E9" s="154">
        <f t="shared" si="1"/>
        <v>9666894</v>
      </c>
      <c r="F9" s="100">
        <f t="shared" si="1"/>
        <v>9666894</v>
      </c>
      <c r="G9" s="100">
        <f t="shared" si="1"/>
        <v>1001463</v>
      </c>
      <c r="H9" s="100">
        <f t="shared" si="1"/>
        <v>8630</v>
      </c>
      <c r="I9" s="100">
        <f t="shared" si="1"/>
        <v>2618972</v>
      </c>
      <c r="J9" s="100">
        <f t="shared" si="1"/>
        <v>3629065</v>
      </c>
      <c r="K9" s="100">
        <f t="shared" si="1"/>
        <v>127571</v>
      </c>
      <c r="L9" s="100">
        <f t="shared" si="1"/>
        <v>1031764</v>
      </c>
      <c r="M9" s="100">
        <f t="shared" si="1"/>
        <v>101364</v>
      </c>
      <c r="N9" s="100">
        <f t="shared" si="1"/>
        <v>1260699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4889764</v>
      </c>
      <c r="X9" s="100">
        <f t="shared" si="1"/>
        <v>0</v>
      </c>
      <c r="Y9" s="100">
        <f t="shared" si="1"/>
        <v>4889764</v>
      </c>
      <c r="Z9" s="137">
        <f>+IF(X9&lt;&gt;0,+(Y9/X9)*100,0)</f>
        <v>0</v>
      </c>
      <c r="AA9" s="153">
        <f>SUM(AA10:AA14)</f>
        <v>9666894</v>
      </c>
    </row>
    <row r="10" spans="1:27" ht="13.5">
      <c r="A10" s="138" t="s">
        <v>79</v>
      </c>
      <c r="B10" s="136"/>
      <c r="C10" s="155">
        <v>10617769</v>
      </c>
      <c r="D10" s="155"/>
      <c r="E10" s="156">
        <v>890000</v>
      </c>
      <c r="F10" s="60">
        <v>890000</v>
      </c>
      <c r="G10" s="60">
        <v>1322</v>
      </c>
      <c r="H10" s="60">
        <v>1486</v>
      </c>
      <c r="I10" s="60">
        <v>1321</v>
      </c>
      <c r="J10" s="60">
        <v>4129</v>
      </c>
      <c r="K10" s="60">
        <v>1067</v>
      </c>
      <c r="L10" s="60">
        <v>630756</v>
      </c>
      <c r="M10" s="60">
        <v>1467</v>
      </c>
      <c r="N10" s="60">
        <v>633290</v>
      </c>
      <c r="O10" s="60"/>
      <c r="P10" s="60"/>
      <c r="Q10" s="60"/>
      <c r="R10" s="60"/>
      <c r="S10" s="60"/>
      <c r="T10" s="60"/>
      <c r="U10" s="60"/>
      <c r="V10" s="60"/>
      <c r="W10" s="60">
        <v>637419</v>
      </c>
      <c r="X10" s="60"/>
      <c r="Y10" s="60">
        <v>637419</v>
      </c>
      <c r="Z10" s="140">
        <v>0</v>
      </c>
      <c r="AA10" s="155">
        <v>890000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10617761</v>
      </c>
      <c r="D13" s="155"/>
      <c r="E13" s="156">
        <v>8776894</v>
      </c>
      <c r="F13" s="60">
        <v>8776894</v>
      </c>
      <c r="G13" s="60">
        <v>1000141</v>
      </c>
      <c r="H13" s="60">
        <v>7144</v>
      </c>
      <c r="I13" s="60">
        <v>2617651</v>
      </c>
      <c r="J13" s="60">
        <v>3624936</v>
      </c>
      <c r="K13" s="60">
        <v>126504</v>
      </c>
      <c r="L13" s="60">
        <v>401008</v>
      </c>
      <c r="M13" s="60">
        <v>99897</v>
      </c>
      <c r="N13" s="60">
        <v>627409</v>
      </c>
      <c r="O13" s="60"/>
      <c r="P13" s="60"/>
      <c r="Q13" s="60"/>
      <c r="R13" s="60"/>
      <c r="S13" s="60"/>
      <c r="T13" s="60"/>
      <c r="U13" s="60"/>
      <c r="V13" s="60"/>
      <c r="W13" s="60">
        <v>4252345</v>
      </c>
      <c r="X13" s="60"/>
      <c r="Y13" s="60">
        <v>4252345</v>
      </c>
      <c r="Z13" s="140">
        <v>0</v>
      </c>
      <c r="AA13" s="155">
        <v>8776894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10617761</v>
      </c>
      <c r="D15" s="153">
        <f>SUM(D16:D18)</f>
        <v>0</v>
      </c>
      <c r="E15" s="154">
        <f t="shared" si="2"/>
        <v>5000000</v>
      </c>
      <c r="F15" s="100">
        <f t="shared" si="2"/>
        <v>5000000</v>
      </c>
      <c r="G15" s="100">
        <f t="shared" si="2"/>
        <v>665</v>
      </c>
      <c r="H15" s="100">
        <f t="shared" si="2"/>
        <v>856</v>
      </c>
      <c r="I15" s="100">
        <f t="shared" si="2"/>
        <v>786</v>
      </c>
      <c r="J15" s="100">
        <f t="shared" si="2"/>
        <v>2307</v>
      </c>
      <c r="K15" s="100">
        <f t="shared" si="2"/>
        <v>764</v>
      </c>
      <c r="L15" s="100">
        <f t="shared" si="2"/>
        <v>785</v>
      </c>
      <c r="M15" s="100">
        <f t="shared" si="2"/>
        <v>913</v>
      </c>
      <c r="N15" s="100">
        <f t="shared" si="2"/>
        <v>2462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4769</v>
      </c>
      <c r="X15" s="100">
        <f t="shared" si="2"/>
        <v>0</v>
      </c>
      <c r="Y15" s="100">
        <f t="shared" si="2"/>
        <v>4769</v>
      </c>
      <c r="Z15" s="137">
        <f>+IF(X15&lt;&gt;0,+(Y15/X15)*100,0)</f>
        <v>0</v>
      </c>
      <c r="AA15" s="153">
        <f>SUM(AA16:AA18)</f>
        <v>5000000</v>
      </c>
    </row>
    <row r="16" spans="1:27" ht="13.5">
      <c r="A16" s="138" t="s">
        <v>85</v>
      </c>
      <c r="B16" s="136"/>
      <c r="C16" s="155">
        <v>10617761</v>
      </c>
      <c r="D16" s="155"/>
      <c r="E16" s="156">
        <v>5000000</v>
      </c>
      <c r="F16" s="60">
        <v>5000000</v>
      </c>
      <c r="G16" s="60">
        <v>665</v>
      </c>
      <c r="H16" s="60">
        <v>856</v>
      </c>
      <c r="I16" s="60">
        <v>786</v>
      </c>
      <c r="J16" s="60">
        <v>2307</v>
      </c>
      <c r="K16" s="60">
        <v>764</v>
      </c>
      <c r="L16" s="60">
        <v>785</v>
      </c>
      <c r="M16" s="60">
        <v>913</v>
      </c>
      <c r="N16" s="60">
        <v>2462</v>
      </c>
      <c r="O16" s="60"/>
      <c r="P16" s="60"/>
      <c r="Q16" s="60"/>
      <c r="R16" s="60"/>
      <c r="S16" s="60"/>
      <c r="T16" s="60"/>
      <c r="U16" s="60"/>
      <c r="V16" s="60"/>
      <c r="W16" s="60">
        <v>4769</v>
      </c>
      <c r="X16" s="60"/>
      <c r="Y16" s="60">
        <v>4769</v>
      </c>
      <c r="Z16" s="140">
        <v>0</v>
      </c>
      <c r="AA16" s="155">
        <v>5000000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77187739</v>
      </c>
      <c r="D25" s="168">
        <f>+D5+D9+D15+D19+D24</f>
        <v>0</v>
      </c>
      <c r="E25" s="169">
        <f t="shared" si="4"/>
        <v>106725530</v>
      </c>
      <c r="F25" s="73">
        <f t="shared" si="4"/>
        <v>106725530</v>
      </c>
      <c r="G25" s="73">
        <f t="shared" si="4"/>
        <v>26668913</v>
      </c>
      <c r="H25" s="73">
        <f t="shared" si="4"/>
        <v>66976</v>
      </c>
      <c r="I25" s="73">
        <f t="shared" si="4"/>
        <v>3708716</v>
      </c>
      <c r="J25" s="73">
        <f t="shared" si="4"/>
        <v>30444605</v>
      </c>
      <c r="K25" s="73">
        <f t="shared" si="4"/>
        <v>301180</v>
      </c>
      <c r="L25" s="73">
        <f t="shared" si="4"/>
        <v>21435267</v>
      </c>
      <c r="M25" s="73">
        <f t="shared" si="4"/>
        <v>227516</v>
      </c>
      <c r="N25" s="73">
        <f t="shared" si="4"/>
        <v>21963963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52408568</v>
      </c>
      <c r="X25" s="73">
        <f t="shared" si="4"/>
        <v>0</v>
      </c>
      <c r="Y25" s="73">
        <f t="shared" si="4"/>
        <v>52408568</v>
      </c>
      <c r="Z25" s="170">
        <f>+IF(X25&lt;&gt;0,+(Y25/X25)*100,0)</f>
        <v>0</v>
      </c>
      <c r="AA25" s="168">
        <f>+AA5+AA9+AA15+AA19+AA24</f>
        <v>106725530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50406715</v>
      </c>
      <c r="D28" s="153">
        <f>SUM(D29:D31)</f>
        <v>0</v>
      </c>
      <c r="E28" s="154">
        <f t="shared" si="5"/>
        <v>57272614</v>
      </c>
      <c r="F28" s="100">
        <f t="shared" si="5"/>
        <v>57272614</v>
      </c>
      <c r="G28" s="100">
        <f t="shared" si="5"/>
        <v>3952861</v>
      </c>
      <c r="H28" s="100">
        <f t="shared" si="5"/>
        <v>4080462</v>
      </c>
      <c r="I28" s="100">
        <f t="shared" si="5"/>
        <v>3785458</v>
      </c>
      <c r="J28" s="100">
        <f t="shared" si="5"/>
        <v>11818781</v>
      </c>
      <c r="K28" s="100">
        <f t="shared" si="5"/>
        <v>4080302</v>
      </c>
      <c r="L28" s="100">
        <f t="shared" si="5"/>
        <v>5341935</v>
      </c>
      <c r="M28" s="100">
        <f t="shared" si="5"/>
        <v>4541610</v>
      </c>
      <c r="N28" s="100">
        <f t="shared" si="5"/>
        <v>13963847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25782628</v>
      </c>
      <c r="X28" s="100">
        <f t="shared" si="5"/>
        <v>0</v>
      </c>
      <c r="Y28" s="100">
        <f t="shared" si="5"/>
        <v>25782628</v>
      </c>
      <c r="Z28" s="137">
        <f>+IF(X28&lt;&gt;0,+(Y28/X28)*100,0)</f>
        <v>0</v>
      </c>
      <c r="AA28" s="153">
        <f>SUM(AA29:AA31)</f>
        <v>57272614</v>
      </c>
    </row>
    <row r="29" spans="1:27" ht="13.5">
      <c r="A29" s="138" t="s">
        <v>75</v>
      </c>
      <c r="B29" s="136"/>
      <c r="C29" s="155">
        <v>26182816</v>
      </c>
      <c r="D29" s="155"/>
      <c r="E29" s="156">
        <v>25356851</v>
      </c>
      <c r="F29" s="60">
        <v>25356851</v>
      </c>
      <c r="G29" s="60">
        <v>1564602</v>
      </c>
      <c r="H29" s="60">
        <v>1636393</v>
      </c>
      <c r="I29" s="60">
        <v>1868536</v>
      </c>
      <c r="J29" s="60">
        <v>5069531</v>
      </c>
      <c r="K29" s="60">
        <v>2400405</v>
      </c>
      <c r="L29" s="60">
        <v>2419519</v>
      </c>
      <c r="M29" s="60">
        <v>1889787</v>
      </c>
      <c r="N29" s="60">
        <v>6709711</v>
      </c>
      <c r="O29" s="60"/>
      <c r="P29" s="60"/>
      <c r="Q29" s="60"/>
      <c r="R29" s="60"/>
      <c r="S29" s="60"/>
      <c r="T29" s="60"/>
      <c r="U29" s="60"/>
      <c r="V29" s="60"/>
      <c r="W29" s="60">
        <v>11779242</v>
      </c>
      <c r="X29" s="60"/>
      <c r="Y29" s="60">
        <v>11779242</v>
      </c>
      <c r="Z29" s="140">
        <v>0</v>
      </c>
      <c r="AA29" s="155">
        <v>25356851</v>
      </c>
    </row>
    <row r="30" spans="1:27" ht="13.5">
      <c r="A30" s="138" t="s">
        <v>76</v>
      </c>
      <c r="B30" s="136"/>
      <c r="C30" s="157">
        <v>13084287</v>
      </c>
      <c r="D30" s="157"/>
      <c r="E30" s="158">
        <v>13739889</v>
      </c>
      <c r="F30" s="159">
        <v>13739889</v>
      </c>
      <c r="G30" s="159">
        <v>752192</v>
      </c>
      <c r="H30" s="159">
        <v>709868</v>
      </c>
      <c r="I30" s="159">
        <v>836326</v>
      </c>
      <c r="J30" s="159">
        <v>2298386</v>
      </c>
      <c r="K30" s="159">
        <v>1057410</v>
      </c>
      <c r="L30" s="159">
        <v>1601300</v>
      </c>
      <c r="M30" s="159">
        <v>1489221</v>
      </c>
      <c r="N30" s="159">
        <v>4147931</v>
      </c>
      <c r="O30" s="159"/>
      <c r="P30" s="159"/>
      <c r="Q30" s="159"/>
      <c r="R30" s="159"/>
      <c r="S30" s="159"/>
      <c r="T30" s="159"/>
      <c r="U30" s="159"/>
      <c r="V30" s="159"/>
      <c r="W30" s="159">
        <v>6446317</v>
      </c>
      <c r="X30" s="159"/>
      <c r="Y30" s="159">
        <v>6446317</v>
      </c>
      <c r="Z30" s="141">
        <v>0</v>
      </c>
      <c r="AA30" s="157">
        <v>13739889</v>
      </c>
    </row>
    <row r="31" spans="1:27" ht="13.5">
      <c r="A31" s="138" t="s">
        <v>77</v>
      </c>
      <c r="B31" s="136"/>
      <c r="C31" s="155">
        <v>11139612</v>
      </c>
      <c r="D31" s="155"/>
      <c r="E31" s="156">
        <v>18175874</v>
      </c>
      <c r="F31" s="60">
        <v>18175874</v>
      </c>
      <c r="G31" s="60">
        <v>1636067</v>
      </c>
      <c r="H31" s="60">
        <v>1734201</v>
      </c>
      <c r="I31" s="60">
        <v>1080596</v>
      </c>
      <c r="J31" s="60">
        <v>4450864</v>
      </c>
      <c r="K31" s="60">
        <v>622487</v>
      </c>
      <c r="L31" s="60">
        <v>1321116</v>
      </c>
      <c r="M31" s="60">
        <v>1162602</v>
      </c>
      <c r="N31" s="60">
        <v>3106205</v>
      </c>
      <c r="O31" s="60"/>
      <c r="P31" s="60"/>
      <c r="Q31" s="60"/>
      <c r="R31" s="60"/>
      <c r="S31" s="60"/>
      <c r="T31" s="60"/>
      <c r="U31" s="60"/>
      <c r="V31" s="60"/>
      <c r="W31" s="60">
        <v>7557069</v>
      </c>
      <c r="X31" s="60"/>
      <c r="Y31" s="60">
        <v>7557069</v>
      </c>
      <c r="Z31" s="140">
        <v>0</v>
      </c>
      <c r="AA31" s="155">
        <v>18175874</v>
      </c>
    </row>
    <row r="32" spans="1:27" ht="13.5">
      <c r="A32" s="135" t="s">
        <v>78</v>
      </c>
      <c r="B32" s="136"/>
      <c r="C32" s="153">
        <f aca="true" t="shared" si="6" ref="C32:Y32">SUM(C33:C37)</f>
        <v>22279225</v>
      </c>
      <c r="D32" s="153">
        <f>SUM(D33:D37)</f>
        <v>0</v>
      </c>
      <c r="E32" s="154">
        <f t="shared" si="6"/>
        <v>33126325</v>
      </c>
      <c r="F32" s="100">
        <f t="shared" si="6"/>
        <v>33126325</v>
      </c>
      <c r="G32" s="100">
        <f t="shared" si="6"/>
        <v>1441473</v>
      </c>
      <c r="H32" s="100">
        <f t="shared" si="6"/>
        <v>1907022</v>
      </c>
      <c r="I32" s="100">
        <f t="shared" si="6"/>
        <v>2705687</v>
      </c>
      <c r="J32" s="100">
        <f t="shared" si="6"/>
        <v>6054182</v>
      </c>
      <c r="K32" s="100">
        <f t="shared" si="6"/>
        <v>2121683</v>
      </c>
      <c r="L32" s="100">
        <f t="shared" si="6"/>
        <v>2352184</v>
      </c>
      <c r="M32" s="100">
        <f t="shared" si="6"/>
        <v>2602105</v>
      </c>
      <c r="N32" s="100">
        <f t="shared" si="6"/>
        <v>7075972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13130154</v>
      </c>
      <c r="X32" s="100">
        <f t="shared" si="6"/>
        <v>0</v>
      </c>
      <c r="Y32" s="100">
        <f t="shared" si="6"/>
        <v>13130154</v>
      </c>
      <c r="Z32" s="137">
        <f>+IF(X32&lt;&gt;0,+(Y32/X32)*100,0)</f>
        <v>0</v>
      </c>
      <c r="AA32" s="153">
        <f>SUM(AA33:AA37)</f>
        <v>33126325</v>
      </c>
    </row>
    <row r="33" spans="1:27" ht="13.5">
      <c r="A33" s="138" t="s">
        <v>79</v>
      </c>
      <c r="B33" s="136"/>
      <c r="C33" s="155">
        <v>11139612</v>
      </c>
      <c r="D33" s="155"/>
      <c r="E33" s="156">
        <v>12597019</v>
      </c>
      <c r="F33" s="60">
        <v>12597019</v>
      </c>
      <c r="G33" s="60">
        <v>761154</v>
      </c>
      <c r="H33" s="60">
        <v>737757</v>
      </c>
      <c r="I33" s="60">
        <v>1370633</v>
      </c>
      <c r="J33" s="60">
        <v>2869544</v>
      </c>
      <c r="K33" s="60">
        <v>797539</v>
      </c>
      <c r="L33" s="60">
        <v>1265339</v>
      </c>
      <c r="M33" s="60">
        <v>1207692</v>
      </c>
      <c r="N33" s="60">
        <v>3270570</v>
      </c>
      <c r="O33" s="60"/>
      <c r="P33" s="60"/>
      <c r="Q33" s="60"/>
      <c r="R33" s="60"/>
      <c r="S33" s="60"/>
      <c r="T33" s="60"/>
      <c r="U33" s="60"/>
      <c r="V33" s="60"/>
      <c r="W33" s="60">
        <v>6140114</v>
      </c>
      <c r="X33" s="60"/>
      <c r="Y33" s="60">
        <v>6140114</v>
      </c>
      <c r="Z33" s="140">
        <v>0</v>
      </c>
      <c r="AA33" s="155">
        <v>12597019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11139613</v>
      </c>
      <c r="D36" s="155"/>
      <c r="E36" s="156">
        <v>20529306</v>
      </c>
      <c r="F36" s="60">
        <v>20529306</v>
      </c>
      <c r="G36" s="60">
        <v>680319</v>
      </c>
      <c r="H36" s="60">
        <v>1169265</v>
      </c>
      <c r="I36" s="60">
        <v>1335054</v>
      </c>
      <c r="J36" s="60">
        <v>3184638</v>
      </c>
      <c r="K36" s="60">
        <v>1324144</v>
      </c>
      <c r="L36" s="60">
        <v>1086845</v>
      </c>
      <c r="M36" s="60">
        <v>1394413</v>
      </c>
      <c r="N36" s="60">
        <v>3805402</v>
      </c>
      <c r="O36" s="60"/>
      <c r="P36" s="60"/>
      <c r="Q36" s="60"/>
      <c r="R36" s="60"/>
      <c r="S36" s="60"/>
      <c r="T36" s="60"/>
      <c r="U36" s="60"/>
      <c r="V36" s="60"/>
      <c r="W36" s="60">
        <v>6990040</v>
      </c>
      <c r="X36" s="60"/>
      <c r="Y36" s="60">
        <v>6990040</v>
      </c>
      <c r="Z36" s="140">
        <v>0</v>
      </c>
      <c r="AA36" s="155">
        <v>20529306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11139612</v>
      </c>
      <c r="D38" s="153">
        <f>SUM(D39:D41)</f>
        <v>0</v>
      </c>
      <c r="E38" s="154">
        <f t="shared" si="7"/>
        <v>9741463</v>
      </c>
      <c r="F38" s="100">
        <f t="shared" si="7"/>
        <v>9741463</v>
      </c>
      <c r="G38" s="100">
        <f t="shared" si="7"/>
        <v>620110</v>
      </c>
      <c r="H38" s="100">
        <f t="shared" si="7"/>
        <v>579298</v>
      </c>
      <c r="I38" s="100">
        <f t="shared" si="7"/>
        <v>493882</v>
      </c>
      <c r="J38" s="100">
        <f t="shared" si="7"/>
        <v>1693290</v>
      </c>
      <c r="K38" s="100">
        <f t="shared" si="7"/>
        <v>782121</v>
      </c>
      <c r="L38" s="100">
        <f t="shared" si="7"/>
        <v>661694</v>
      </c>
      <c r="M38" s="100">
        <f t="shared" si="7"/>
        <v>450981</v>
      </c>
      <c r="N38" s="100">
        <f t="shared" si="7"/>
        <v>1894796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3588086</v>
      </c>
      <c r="X38" s="100">
        <f t="shared" si="7"/>
        <v>0</v>
      </c>
      <c r="Y38" s="100">
        <f t="shared" si="7"/>
        <v>3588086</v>
      </c>
      <c r="Z38" s="137">
        <f>+IF(X38&lt;&gt;0,+(Y38/X38)*100,0)</f>
        <v>0</v>
      </c>
      <c r="AA38" s="153">
        <f>SUM(AA39:AA41)</f>
        <v>9741463</v>
      </c>
    </row>
    <row r="39" spans="1:27" ht="13.5">
      <c r="A39" s="138" t="s">
        <v>85</v>
      </c>
      <c r="B39" s="136"/>
      <c r="C39" s="155">
        <v>11139612</v>
      </c>
      <c r="D39" s="155"/>
      <c r="E39" s="156">
        <v>9741463</v>
      </c>
      <c r="F39" s="60">
        <v>9741463</v>
      </c>
      <c r="G39" s="60">
        <v>620110</v>
      </c>
      <c r="H39" s="60">
        <v>579298</v>
      </c>
      <c r="I39" s="60">
        <v>493882</v>
      </c>
      <c r="J39" s="60">
        <v>1693290</v>
      </c>
      <c r="K39" s="60">
        <v>782121</v>
      </c>
      <c r="L39" s="60">
        <v>661694</v>
      </c>
      <c r="M39" s="60">
        <v>450981</v>
      </c>
      <c r="N39" s="60">
        <v>1894796</v>
      </c>
      <c r="O39" s="60"/>
      <c r="P39" s="60"/>
      <c r="Q39" s="60"/>
      <c r="R39" s="60"/>
      <c r="S39" s="60"/>
      <c r="T39" s="60"/>
      <c r="U39" s="60"/>
      <c r="V39" s="60"/>
      <c r="W39" s="60">
        <v>3588086</v>
      </c>
      <c r="X39" s="60"/>
      <c r="Y39" s="60">
        <v>3588086</v>
      </c>
      <c r="Z39" s="140">
        <v>0</v>
      </c>
      <c r="AA39" s="155">
        <v>9741463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83825552</v>
      </c>
      <c r="D48" s="168">
        <f>+D28+D32+D38+D42+D47</f>
        <v>0</v>
      </c>
      <c r="E48" s="169">
        <f t="shared" si="9"/>
        <v>100140402</v>
      </c>
      <c r="F48" s="73">
        <f t="shared" si="9"/>
        <v>100140402</v>
      </c>
      <c r="G48" s="73">
        <f t="shared" si="9"/>
        <v>6014444</v>
      </c>
      <c r="H48" s="73">
        <f t="shared" si="9"/>
        <v>6566782</v>
      </c>
      <c r="I48" s="73">
        <f t="shared" si="9"/>
        <v>6985027</v>
      </c>
      <c r="J48" s="73">
        <f t="shared" si="9"/>
        <v>19566253</v>
      </c>
      <c r="K48" s="73">
        <f t="shared" si="9"/>
        <v>6984106</v>
      </c>
      <c r="L48" s="73">
        <f t="shared" si="9"/>
        <v>8355813</v>
      </c>
      <c r="M48" s="73">
        <f t="shared" si="9"/>
        <v>7594696</v>
      </c>
      <c r="N48" s="73">
        <f t="shared" si="9"/>
        <v>22934615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42500868</v>
      </c>
      <c r="X48" s="73">
        <f t="shared" si="9"/>
        <v>0</v>
      </c>
      <c r="Y48" s="73">
        <f t="shared" si="9"/>
        <v>42500868</v>
      </c>
      <c r="Z48" s="170">
        <f>+IF(X48&lt;&gt;0,+(Y48/X48)*100,0)</f>
        <v>0</v>
      </c>
      <c r="AA48" s="168">
        <f>+AA28+AA32+AA38+AA42+AA47</f>
        <v>100140402</v>
      </c>
    </row>
    <row r="49" spans="1:27" ht="13.5">
      <c r="A49" s="148" t="s">
        <v>49</v>
      </c>
      <c r="B49" s="149"/>
      <c r="C49" s="171">
        <f aca="true" t="shared" si="10" ref="C49:Y49">+C25-C48</f>
        <v>-6637813</v>
      </c>
      <c r="D49" s="171">
        <f>+D25-D48</f>
        <v>0</v>
      </c>
      <c r="E49" s="172">
        <f t="shared" si="10"/>
        <v>6585128</v>
      </c>
      <c r="F49" s="173">
        <f t="shared" si="10"/>
        <v>6585128</v>
      </c>
      <c r="G49" s="173">
        <f t="shared" si="10"/>
        <v>20654469</v>
      </c>
      <c r="H49" s="173">
        <f t="shared" si="10"/>
        <v>-6499806</v>
      </c>
      <c r="I49" s="173">
        <f t="shared" si="10"/>
        <v>-3276311</v>
      </c>
      <c r="J49" s="173">
        <f t="shared" si="10"/>
        <v>10878352</v>
      </c>
      <c r="K49" s="173">
        <f t="shared" si="10"/>
        <v>-6682926</v>
      </c>
      <c r="L49" s="173">
        <f t="shared" si="10"/>
        <v>13079454</v>
      </c>
      <c r="M49" s="173">
        <f t="shared" si="10"/>
        <v>-7367180</v>
      </c>
      <c r="N49" s="173">
        <f t="shared" si="10"/>
        <v>-970652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9907700</v>
      </c>
      <c r="X49" s="173">
        <f>IF(F25=F48,0,X25-X48)</f>
        <v>0</v>
      </c>
      <c r="Y49" s="173">
        <f t="shared" si="10"/>
        <v>9907700</v>
      </c>
      <c r="Z49" s="174">
        <f>+IF(X49&lt;&gt;0,+(Y49/X49)*100,0)</f>
        <v>0</v>
      </c>
      <c r="AA49" s="171">
        <f>+AA25-AA48</f>
        <v>6585128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-7187</v>
      </c>
      <c r="H5" s="60">
        <v>0</v>
      </c>
      <c r="I5" s="60">
        <v>0</v>
      </c>
      <c r="J5" s="60">
        <v>-7187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-7187</v>
      </c>
      <c r="X5" s="60"/>
      <c r="Y5" s="60">
        <v>-7187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-3825</v>
      </c>
      <c r="I11" s="60">
        <v>-3855</v>
      </c>
      <c r="J11" s="60">
        <v>-7680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-7680</v>
      </c>
      <c r="X11" s="60"/>
      <c r="Y11" s="60">
        <v>-7680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74206</v>
      </c>
      <c r="D12" s="155">
        <v>0</v>
      </c>
      <c r="E12" s="156">
        <v>80000</v>
      </c>
      <c r="F12" s="60">
        <v>80000</v>
      </c>
      <c r="G12" s="60">
        <v>5590</v>
      </c>
      <c r="H12" s="60">
        <v>5590</v>
      </c>
      <c r="I12" s="60">
        <v>7410</v>
      </c>
      <c r="J12" s="60">
        <v>18590</v>
      </c>
      <c r="K12" s="60">
        <v>5856</v>
      </c>
      <c r="L12" s="60">
        <v>5856</v>
      </c>
      <c r="M12" s="60">
        <v>5856</v>
      </c>
      <c r="N12" s="60">
        <v>17568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36158</v>
      </c>
      <c r="X12" s="60"/>
      <c r="Y12" s="60">
        <v>36158</v>
      </c>
      <c r="Z12" s="140">
        <v>0</v>
      </c>
      <c r="AA12" s="155">
        <v>80000</v>
      </c>
    </row>
    <row r="13" spans="1:27" ht="13.5">
      <c r="A13" s="181" t="s">
        <v>109</v>
      </c>
      <c r="B13" s="185"/>
      <c r="C13" s="155">
        <v>2789198</v>
      </c>
      <c r="D13" s="155">
        <v>0</v>
      </c>
      <c r="E13" s="156">
        <v>2756691</v>
      </c>
      <c r="F13" s="60">
        <v>2756691</v>
      </c>
      <c r="G13" s="60">
        <v>953601</v>
      </c>
      <c r="H13" s="60">
        <v>52138</v>
      </c>
      <c r="I13" s="60">
        <v>52252</v>
      </c>
      <c r="J13" s="60">
        <v>1057991</v>
      </c>
      <c r="K13" s="60">
        <v>40881</v>
      </c>
      <c r="L13" s="60">
        <v>48134</v>
      </c>
      <c r="M13" s="60">
        <v>40675</v>
      </c>
      <c r="N13" s="60">
        <v>129690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1187681</v>
      </c>
      <c r="X13" s="60"/>
      <c r="Y13" s="60">
        <v>1187681</v>
      </c>
      <c r="Z13" s="140">
        <v>0</v>
      </c>
      <c r="AA13" s="155">
        <v>2756691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52763</v>
      </c>
      <c r="H14" s="60">
        <v>0</v>
      </c>
      <c r="I14" s="60">
        <v>0</v>
      </c>
      <c r="J14" s="60">
        <v>52763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52763</v>
      </c>
      <c r="X14" s="60"/>
      <c r="Y14" s="60">
        <v>52763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67305080</v>
      </c>
      <c r="D19" s="155">
        <v>0</v>
      </c>
      <c r="E19" s="156">
        <v>73235894</v>
      </c>
      <c r="F19" s="60">
        <v>73235894</v>
      </c>
      <c r="G19" s="60">
        <v>26605548</v>
      </c>
      <c r="H19" s="60">
        <v>0</v>
      </c>
      <c r="I19" s="60">
        <v>3501493</v>
      </c>
      <c r="J19" s="60">
        <v>30107041</v>
      </c>
      <c r="K19" s="60">
        <v>150008</v>
      </c>
      <c r="L19" s="60">
        <v>20405658</v>
      </c>
      <c r="M19" s="60">
        <v>133954</v>
      </c>
      <c r="N19" s="60">
        <v>20689620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50796661</v>
      </c>
      <c r="X19" s="60"/>
      <c r="Y19" s="60">
        <v>50796661</v>
      </c>
      <c r="Z19" s="140">
        <v>0</v>
      </c>
      <c r="AA19" s="155">
        <v>73235894</v>
      </c>
    </row>
    <row r="20" spans="1:27" ht="13.5">
      <c r="A20" s="181" t="s">
        <v>35</v>
      </c>
      <c r="B20" s="185"/>
      <c r="C20" s="155">
        <v>7019255</v>
      </c>
      <c r="D20" s="155">
        <v>0</v>
      </c>
      <c r="E20" s="156">
        <v>30652945</v>
      </c>
      <c r="F20" s="54">
        <v>30652945</v>
      </c>
      <c r="G20" s="54">
        <v>-941402</v>
      </c>
      <c r="H20" s="54">
        <v>13073</v>
      </c>
      <c r="I20" s="54">
        <v>151416</v>
      </c>
      <c r="J20" s="54">
        <v>-776913</v>
      </c>
      <c r="K20" s="54">
        <v>100458</v>
      </c>
      <c r="L20" s="54">
        <v>45619</v>
      </c>
      <c r="M20" s="54">
        <v>47031</v>
      </c>
      <c r="N20" s="54">
        <v>193108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-583805</v>
      </c>
      <c r="X20" s="54"/>
      <c r="Y20" s="54">
        <v>-583805</v>
      </c>
      <c r="Z20" s="184">
        <v>0</v>
      </c>
      <c r="AA20" s="130">
        <v>30652945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3977</v>
      </c>
      <c r="L21" s="60">
        <v>0</v>
      </c>
      <c r="M21" s="60">
        <v>0</v>
      </c>
      <c r="N21" s="60">
        <v>3977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3977</v>
      </c>
      <c r="X21" s="60"/>
      <c r="Y21" s="60">
        <v>3977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77187739</v>
      </c>
      <c r="D22" s="188">
        <f>SUM(D5:D21)</f>
        <v>0</v>
      </c>
      <c r="E22" s="189">
        <f t="shared" si="0"/>
        <v>106725530</v>
      </c>
      <c r="F22" s="190">
        <f t="shared" si="0"/>
        <v>106725530</v>
      </c>
      <c r="G22" s="190">
        <f t="shared" si="0"/>
        <v>26668913</v>
      </c>
      <c r="H22" s="190">
        <f t="shared" si="0"/>
        <v>66976</v>
      </c>
      <c r="I22" s="190">
        <f t="shared" si="0"/>
        <v>3708716</v>
      </c>
      <c r="J22" s="190">
        <f t="shared" si="0"/>
        <v>30444605</v>
      </c>
      <c r="K22" s="190">
        <f t="shared" si="0"/>
        <v>301180</v>
      </c>
      <c r="L22" s="190">
        <f t="shared" si="0"/>
        <v>20505267</v>
      </c>
      <c r="M22" s="190">
        <f t="shared" si="0"/>
        <v>227516</v>
      </c>
      <c r="N22" s="190">
        <f t="shared" si="0"/>
        <v>21033963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51478568</v>
      </c>
      <c r="X22" s="190">
        <f t="shared" si="0"/>
        <v>0</v>
      </c>
      <c r="Y22" s="190">
        <f t="shared" si="0"/>
        <v>51478568</v>
      </c>
      <c r="Z22" s="191">
        <f>+IF(X22&lt;&gt;0,+(Y22/X22)*100,0)</f>
        <v>0</v>
      </c>
      <c r="AA22" s="188">
        <f>SUM(AA5:AA21)</f>
        <v>106725530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50173627</v>
      </c>
      <c r="D25" s="155">
        <v>0</v>
      </c>
      <c r="E25" s="156">
        <v>56016000</v>
      </c>
      <c r="F25" s="60">
        <v>56016000</v>
      </c>
      <c r="G25" s="60">
        <v>3946502</v>
      </c>
      <c r="H25" s="60">
        <v>3980055</v>
      </c>
      <c r="I25" s="60">
        <v>3948570</v>
      </c>
      <c r="J25" s="60">
        <v>11875127</v>
      </c>
      <c r="K25" s="60">
        <v>4011408</v>
      </c>
      <c r="L25" s="60">
        <v>6026965</v>
      </c>
      <c r="M25" s="60">
        <v>3948655</v>
      </c>
      <c r="N25" s="60">
        <v>13987028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25862155</v>
      </c>
      <c r="X25" s="60"/>
      <c r="Y25" s="60">
        <v>25862155</v>
      </c>
      <c r="Z25" s="140">
        <v>0</v>
      </c>
      <c r="AA25" s="155">
        <v>56016000</v>
      </c>
    </row>
    <row r="26" spans="1:27" ht="13.5">
      <c r="A26" s="183" t="s">
        <v>38</v>
      </c>
      <c r="B26" s="182"/>
      <c r="C26" s="155">
        <v>3903592</v>
      </c>
      <c r="D26" s="155">
        <v>0</v>
      </c>
      <c r="E26" s="156">
        <v>4872178</v>
      </c>
      <c r="F26" s="60">
        <v>4872178</v>
      </c>
      <c r="G26" s="60">
        <v>341941</v>
      </c>
      <c r="H26" s="60">
        <v>331657</v>
      </c>
      <c r="I26" s="60">
        <v>332617</v>
      </c>
      <c r="J26" s="60">
        <v>1006215</v>
      </c>
      <c r="K26" s="60">
        <v>336799</v>
      </c>
      <c r="L26" s="60">
        <v>342798</v>
      </c>
      <c r="M26" s="60">
        <v>329086</v>
      </c>
      <c r="N26" s="60">
        <v>1008683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2014898</v>
      </c>
      <c r="X26" s="60"/>
      <c r="Y26" s="60">
        <v>2014898</v>
      </c>
      <c r="Z26" s="140">
        <v>0</v>
      </c>
      <c r="AA26" s="155">
        <v>4872178</v>
      </c>
    </row>
    <row r="27" spans="1:27" ht="13.5">
      <c r="A27" s="183" t="s">
        <v>118</v>
      </c>
      <c r="B27" s="182"/>
      <c r="C27" s="155">
        <v>5707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2988240</v>
      </c>
      <c r="D28" s="155">
        <v>0</v>
      </c>
      <c r="E28" s="156">
        <v>861289</v>
      </c>
      <c r="F28" s="60">
        <v>861289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861289</v>
      </c>
    </row>
    <row r="29" spans="1:27" ht="13.5">
      <c r="A29" s="183" t="s">
        <v>40</v>
      </c>
      <c r="B29" s="182"/>
      <c r="C29" s="155">
        <v>1944675</v>
      </c>
      <c r="D29" s="155">
        <v>0</v>
      </c>
      <c r="E29" s="156">
        <v>263500</v>
      </c>
      <c r="F29" s="60">
        <v>263500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263500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1534784</v>
      </c>
      <c r="D31" s="155">
        <v>0</v>
      </c>
      <c r="E31" s="156">
        <v>0</v>
      </c>
      <c r="F31" s="60">
        <v>0</v>
      </c>
      <c r="G31" s="60">
        <v>132977</v>
      </c>
      <c r="H31" s="60">
        <v>24681</v>
      </c>
      <c r="I31" s="60">
        <v>118276</v>
      </c>
      <c r="J31" s="60">
        <v>275934</v>
      </c>
      <c r="K31" s="60">
        <v>0</v>
      </c>
      <c r="L31" s="60">
        <v>53107</v>
      </c>
      <c r="M31" s="60">
        <v>0</v>
      </c>
      <c r="N31" s="60">
        <v>53107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329041</v>
      </c>
      <c r="X31" s="60"/>
      <c r="Y31" s="60">
        <v>329041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2129685</v>
      </c>
      <c r="F32" s="60">
        <v>2129685</v>
      </c>
      <c r="G32" s="60">
        <v>545513</v>
      </c>
      <c r="H32" s="60">
        <v>67789</v>
      </c>
      <c r="I32" s="60">
        <v>27272</v>
      </c>
      <c r="J32" s="60">
        <v>640574</v>
      </c>
      <c r="K32" s="60">
        <v>-426775</v>
      </c>
      <c r="L32" s="60">
        <v>69581</v>
      </c>
      <c r="M32" s="60">
        <v>41166</v>
      </c>
      <c r="N32" s="60">
        <v>-316028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324546</v>
      </c>
      <c r="X32" s="60"/>
      <c r="Y32" s="60">
        <v>324546</v>
      </c>
      <c r="Z32" s="140">
        <v>0</v>
      </c>
      <c r="AA32" s="155">
        <v>2129685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10001894</v>
      </c>
      <c r="F33" s="60">
        <v>10001894</v>
      </c>
      <c r="G33" s="60">
        <v>226396</v>
      </c>
      <c r="H33" s="60">
        <v>84646</v>
      </c>
      <c r="I33" s="60">
        <v>928517</v>
      </c>
      <c r="J33" s="60">
        <v>1239559</v>
      </c>
      <c r="K33" s="60">
        <v>760819</v>
      </c>
      <c r="L33" s="60">
        <v>472333</v>
      </c>
      <c r="M33" s="60">
        <v>1011330</v>
      </c>
      <c r="N33" s="60">
        <v>2244482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3484041</v>
      </c>
      <c r="X33" s="60"/>
      <c r="Y33" s="60">
        <v>3484041</v>
      </c>
      <c r="Z33" s="140">
        <v>0</v>
      </c>
      <c r="AA33" s="155">
        <v>10001894</v>
      </c>
    </row>
    <row r="34" spans="1:27" ht="13.5">
      <c r="A34" s="183" t="s">
        <v>43</v>
      </c>
      <c r="B34" s="182"/>
      <c r="C34" s="155">
        <v>23274927</v>
      </c>
      <c r="D34" s="155">
        <v>0</v>
      </c>
      <c r="E34" s="156">
        <v>25995856</v>
      </c>
      <c r="F34" s="60">
        <v>25995856</v>
      </c>
      <c r="G34" s="60">
        <v>821115</v>
      </c>
      <c r="H34" s="60">
        <v>2077954</v>
      </c>
      <c r="I34" s="60">
        <v>1629775</v>
      </c>
      <c r="J34" s="60">
        <v>4528844</v>
      </c>
      <c r="K34" s="60">
        <v>2301855</v>
      </c>
      <c r="L34" s="60">
        <v>1391029</v>
      </c>
      <c r="M34" s="60">
        <v>2280336</v>
      </c>
      <c r="N34" s="60">
        <v>5973220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10502064</v>
      </c>
      <c r="X34" s="60"/>
      <c r="Y34" s="60">
        <v>10502064</v>
      </c>
      <c r="Z34" s="140">
        <v>0</v>
      </c>
      <c r="AA34" s="155">
        <v>25995856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-15877</v>
      </c>
      <c r="N35" s="60">
        <v>-15877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-15877</v>
      </c>
      <c r="X35" s="60"/>
      <c r="Y35" s="60">
        <v>-15877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83825552</v>
      </c>
      <c r="D36" s="188">
        <f>SUM(D25:D35)</f>
        <v>0</v>
      </c>
      <c r="E36" s="189">
        <f t="shared" si="1"/>
        <v>100140402</v>
      </c>
      <c r="F36" s="190">
        <f t="shared" si="1"/>
        <v>100140402</v>
      </c>
      <c r="G36" s="190">
        <f t="shared" si="1"/>
        <v>6014444</v>
      </c>
      <c r="H36" s="190">
        <f t="shared" si="1"/>
        <v>6566782</v>
      </c>
      <c r="I36" s="190">
        <f t="shared" si="1"/>
        <v>6985027</v>
      </c>
      <c r="J36" s="190">
        <f t="shared" si="1"/>
        <v>19566253</v>
      </c>
      <c r="K36" s="190">
        <f t="shared" si="1"/>
        <v>6984106</v>
      </c>
      <c r="L36" s="190">
        <f t="shared" si="1"/>
        <v>8355813</v>
      </c>
      <c r="M36" s="190">
        <f t="shared" si="1"/>
        <v>7594696</v>
      </c>
      <c r="N36" s="190">
        <f t="shared" si="1"/>
        <v>22934615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42500868</v>
      </c>
      <c r="X36" s="190">
        <f t="shared" si="1"/>
        <v>0</v>
      </c>
      <c r="Y36" s="190">
        <f t="shared" si="1"/>
        <v>42500868</v>
      </c>
      <c r="Z36" s="191">
        <f>+IF(X36&lt;&gt;0,+(Y36/X36)*100,0)</f>
        <v>0</v>
      </c>
      <c r="AA36" s="188">
        <f>SUM(AA25:AA35)</f>
        <v>100140402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-6637813</v>
      </c>
      <c r="D38" s="199">
        <f>+D22-D36</f>
        <v>0</v>
      </c>
      <c r="E38" s="200">
        <f t="shared" si="2"/>
        <v>6585128</v>
      </c>
      <c r="F38" s="106">
        <f t="shared" si="2"/>
        <v>6585128</v>
      </c>
      <c r="G38" s="106">
        <f t="shared" si="2"/>
        <v>20654469</v>
      </c>
      <c r="H38" s="106">
        <f t="shared" si="2"/>
        <v>-6499806</v>
      </c>
      <c r="I38" s="106">
        <f t="shared" si="2"/>
        <v>-3276311</v>
      </c>
      <c r="J38" s="106">
        <f t="shared" si="2"/>
        <v>10878352</v>
      </c>
      <c r="K38" s="106">
        <f t="shared" si="2"/>
        <v>-6682926</v>
      </c>
      <c r="L38" s="106">
        <f t="shared" si="2"/>
        <v>12149454</v>
      </c>
      <c r="M38" s="106">
        <f t="shared" si="2"/>
        <v>-7367180</v>
      </c>
      <c r="N38" s="106">
        <f t="shared" si="2"/>
        <v>-1900652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8977700</v>
      </c>
      <c r="X38" s="106">
        <f>IF(F22=F36,0,X22-X36)</f>
        <v>0</v>
      </c>
      <c r="Y38" s="106">
        <f t="shared" si="2"/>
        <v>8977700</v>
      </c>
      <c r="Z38" s="201">
        <f>+IF(X38&lt;&gt;0,+(Y38/X38)*100,0)</f>
        <v>0</v>
      </c>
      <c r="AA38" s="199">
        <f>+AA22-AA36</f>
        <v>6585128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930000</v>
      </c>
      <c r="M39" s="60">
        <v>0</v>
      </c>
      <c r="N39" s="60">
        <v>930000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930000</v>
      </c>
      <c r="X39" s="60"/>
      <c r="Y39" s="60">
        <v>930000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-6637813</v>
      </c>
      <c r="D42" s="206">
        <f>SUM(D38:D41)</f>
        <v>0</v>
      </c>
      <c r="E42" s="207">
        <f t="shared" si="3"/>
        <v>6585128</v>
      </c>
      <c r="F42" s="88">
        <f t="shared" si="3"/>
        <v>6585128</v>
      </c>
      <c r="G42" s="88">
        <f t="shared" si="3"/>
        <v>20654469</v>
      </c>
      <c r="H42" s="88">
        <f t="shared" si="3"/>
        <v>-6499806</v>
      </c>
      <c r="I42" s="88">
        <f t="shared" si="3"/>
        <v>-3276311</v>
      </c>
      <c r="J42" s="88">
        <f t="shared" si="3"/>
        <v>10878352</v>
      </c>
      <c r="K42" s="88">
        <f t="shared" si="3"/>
        <v>-6682926</v>
      </c>
      <c r="L42" s="88">
        <f t="shared" si="3"/>
        <v>13079454</v>
      </c>
      <c r="M42" s="88">
        <f t="shared" si="3"/>
        <v>-7367180</v>
      </c>
      <c r="N42" s="88">
        <f t="shared" si="3"/>
        <v>-970652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9907700</v>
      </c>
      <c r="X42" s="88">
        <f t="shared" si="3"/>
        <v>0</v>
      </c>
      <c r="Y42" s="88">
        <f t="shared" si="3"/>
        <v>9907700</v>
      </c>
      <c r="Z42" s="208">
        <f>+IF(X42&lt;&gt;0,+(Y42/X42)*100,0)</f>
        <v>0</v>
      </c>
      <c r="AA42" s="206">
        <f>SUM(AA38:AA41)</f>
        <v>6585128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-6637813</v>
      </c>
      <c r="D44" s="210">
        <f>+D42-D43</f>
        <v>0</v>
      </c>
      <c r="E44" s="211">
        <f t="shared" si="4"/>
        <v>6585128</v>
      </c>
      <c r="F44" s="77">
        <f t="shared" si="4"/>
        <v>6585128</v>
      </c>
      <c r="G44" s="77">
        <f t="shared" si="4"/>
        <v>20654469</v>
      </c>
      <c r="H44" s="77">
        <f t="shared" si="4"/>
        <v>-6499806</v>
      </c>
      <c r="I44" s="77">
        <f t="shared" si="4"/>
        <v>-3276311</v>
      </c>
      <c r="J44" s="77">
        <f t="shared" si="4"/>
        <v>10878352</v>
      </c>
      <c r="K44" s="77">
        <f t="shared" si="4"/>
        <v>-6682926</v>
      </c>
      <c r="L44" s="77">
        <f t="shared" si="4"/>
        <v>13079454</v>
      </c>
      <c r="M44" s="77">
        <f t="shared" si="4"/>
        <v>-7367180</v>
      </c>
      <c r="N44" s="77">
        <f t="shared" si="4"/>
        <v>-970652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9907700</v>
      </c>
      <c r="X44" s="77">
        <f t="shared" si="4"/>
        <v>0</v>
      </c>
      <c r="Y44" s="77">
        <f t="shared" si="4"/>
        <v>9907700</v>
      </c>
      <c r="Z44" s="212">
        <f>+IF(X44&lt;&gt;0,+(Y44/X44)*100,0)</f>
        <v>0</v>
      </c>
      <c r="AA44" s="210">
        <f>+AA42-AA43</f>
        <v>6585128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-6637813</v>
      </c>
      <c r="D46" s="206">
        <f>SUM(D44:D45)</f>
        <v>0</v>
      </c>
      <c r="E46" s="207">
        <f t="shared" si="5"/>
        <v>6585128</v>
      </c>
      <c r="F46" s="88">
        <f t="shared" si="5"/>
        <v>6585128</v>
      </c>
      <c r="G46" s="88">
        <f t="shared" si="5"/>
        <v>20654469</v>
      </c>
      <c r="H46" s="88">
        <f t="shared" si="5"/>
        <v>-6499806</v>
      </c>
      <c r="I46" s="88">
        <f t="shared" si="5"/>
        <v>-3276311</v>
      </c>
      <c r="J46" s="88">
        <f t="shared" si="5"/>
        <v>10878352</v>
      </c>
      <c r="K46" s="88">
        <f t="shared" si="5"/>
        <v>-6682926</v>
      </c>
      <c r="L46" s="88">
        <f t="shared" si="5"/>
        <v>13079454</v>
      </c>
      <c r="M46" s="88">
        <f t="shared" si="5"/>
        <v>-7367180</v>
      </c>
      <c r="N46" s="88">
        <f t="shared" si="5"/>
        <v>-970652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9907700</v>
      </c>
      <c r="X46" s="88">
        <f t="shared" si="5"/>
        <v>0</v>
      </c>
      <c r="Y46" s="88">
        <f t="shared" si="5"/>
        <v>9907700</v>
      </c>
      <c r="Z46" s="208">
        <f>+IF(X46&lt;&gt;0,+(Y46/X46)*100,0)</f>
        <v>0</v>
      </c>
      <c r="AA46" s="206">
        <f>SUM(AA44:AA45)</f>
        <v>6585128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-6637813</v>
      </c>
      <c r="D48" s="217">
        <f>SUM(D46:D47)</f>
        <v>0</v>
      </c>
      <c r="E48" s="218">
        <f t="shared" si="6"/>
        <v>6585128</v>
      </c>
      <c r="F48" s="219">
        <f t="shared" si="6"/>
        <v>6585128</v>
      </c>
      <c r="G48" s="219">
        <f t="shared" si="6"/>
        <v>20654469</v>
      </c>
      <c r="H48" s="220">
        <f t="shared" si="6"/>
        <v>-6499806</v>
      </c>
      <c r="I48" s="220">
        <f t="shared" si="6"/>
        <v>-3276311</v>
      </c>
      <c r="J48" s="220">
        <f t="shared" si="6"/>
        <v>10878352</v>
      </c>
      <c r="K48" s="220">
        <f t="shared" si="6"/>
        <v>-6682926</v>
      </c>
      <c r="L48" s="220">
        <f t="shared" si="6"/>
        <v>13079454</v>
      </c>
      <c r="M48" s="219">
        <f t="shared" si="6"/>
        <v>-7367180</v>
      </c>
      <c r="N48" s="219">
        <f t="shared" si="6"/>
        <v>-970652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9907700</v>
      </c>
      <c r="X48" s="220">
        <f t="shared" si="6"/>
        <v>0</v>
      </c>
      <c r="Y48" s="220">
        <f t="shared" si="6"/>
        <v>9907700</v>
      </c>
      <c r="Z48" s="221">
        <f>+IF(X48&lt;&gt;0,+(Y48/X48)*100,0)</f>
        <v>0</v>
      </c>
      <c r="AA48" s="222">
        <f>SUM(AA46:AA47)</f>
        <v>6585128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3169761</v>
      </c>
      <c r="D5" s="153">
        <f>SUM(D6:D8)</f>
        <v>0</v>
      </c>
      <c r="E5" s="154">
        <f t="shared" si="0"/>
        <v>1</v>
      </c>
      <c r="F5" s="100">
        <f t="shared" si="0"/>
        <v>1</v>
      </c>
      <c r="G5" s="100">
        <f t="shared" si="0"/>
        <v>19930</v>
      </c>
      <c r="H5" s="100">
        <f t="shared" si="0"/>
        <v>90368</v>
      </c>
      <c r="I5" s="100">
        <f t="shared" si="0"/>
        <v>231934</v>
      </c>
      <c r="J5" s="100">
        <f t="shared" si="0"/>
        <v>342232</v>
      </c>
      <c r="K5" s="100">
        <f t="shared" si="0"/>
        <v>285319</v>
      </c>
      <c r="L5" s="100">
        <f t="shared" si="0"/>
        <v>0</v>
      </c>
      <c r="M5" s="100">
        <f t="shared" si="0"/>
        <v>0</v>
      </c>
      <c r="N5" s="100">
        <f t="shared" si="0"/>
        <v>285319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627551</v>
      </c>
      <c r="X5" s="100">
        <f t="shared" si="0"/>
        <v>1</v>
      </c>
      <c r="Y5" s="100">
        <f t="shared" si="0"/>
        <v>627550</v>
      </c>
      <c r="Z5" s="137">
        <f>+IF(X5&lt;&gt;0,+(Y5/X5)*100,0)</f>
        <v>62755000</v>
      </c>
      <c r="AA5" s="153">
        <f>SUM(AA6:AA8)</f>
        <v>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17196</v>
      </c>
      <c r="J6" s="60">
        <v>17196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17196</v>
      </c>
      <c r="X6" s="60"/>
      <c r="Y6" s="60">
        <v>17196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>
        <v>6736</v>
      </c>
      <c r="I7" s="159">
        <v>15500</v>
      </c>
      <c r="J7" s="159">
        <v>22236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22236</v>
      </c>
      <c r="X7" s="159"/>
      <c r="Y7" s="159">
        <v>22236</v>
      </c>
      <c r="Z7" s="141"/>
      <c r="AA7" s="225"/>
    </row>
    <row r="8" spans="1:27" ht="13.5">
      <c r="A8" s="138" t="s">
        <v>77</v>
      </c>
      <c r="B8" s="136"/>
      <c r="C8" s="155">
        <v>3169761</v>
      </c>
      <c r="D8" s="155"/>
      <c r="E8" s="156">
        <v>1</v>
      </c>
      <c r="F8" s="60">
        <v>1</v>
      </c>
      <c r="G8" s="60">
        <v>19930</v>
      </c>
      <c r="H8" s="60">
        <v>83632</v>
      </c>
      <c r="I8" s="60">
        <v>199238</v>
      </c>
      <c r="J8" s="60">
        <v>302800</v>
      </c>
      <c r="K8" s="60">
        <v>285319</v>
      </c>
      <c r="L8" s="60"/>
      <c r="M8" s="60"/>
      <c r="N8" s="60">
        <v>285319</v>
      </c>
      <c r="O8" s="60"/>
      <c r="P8" s="60"/>
      <c r="Q8" s="60"/>
      <c r="R8" s="60"/>
      <c r="S8" s="60"/>
      <c r="T8" s="60"/>
      <c r="U8" s="60"/>
      <c r="V8" s="60"/>
      <c r="W8" s="60">
        <v>588119</v>
      </c>
      <c r="X8" s="60">
        <v>1</v>
      </c>
      <c r="Y8" s="60">
        <v>588118</v>
      </c>
      <c r="Z8" s="140">
        <v>58811800</v>
      </c>
      <c r="AA8" s="62">
        <v>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51484</v>
      </c>
      <c r="J9" s="100">
        <f t="shared" si="1"/>
        <v>51484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51484</v>
      </c>
      <c r="X9" s="100">
        <f t="shared" si="1"/>
        <v>0</v>
      </c>
      <c r="Y9" s="100">
        <f t="shared" si="1"/>
        <v>51484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12900</v>
      </c>
      <c r="J10" s="60">
        <v>12900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12900</v>
      </c>
      <c r="X10" s="60"/>
      <c r="Y10" s="60">
        <v>12900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38584</v>
      </c>
      <c r="J13" s="60">
        <v>38584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38584</v>
      </c>
      <c r="X13" s="60"/>
      <c r="Y13" s="60">
        <v>38584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3170</v>
      </c>
      <c r="H15" s="100">
        <f t="shared" si="2"/>
        <v>0</v>
      </c>
      <c r="I15" s="100">
        <f t="shared" si="2"/>
        <v>8000</v>
      </c>
      <c r="J15" s="100">
        <f t="shared" si="2"/>
        <v>11170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11170</v>
      </c>
      <c r="X15" s="100">
        <f t="shared" si="2"/>
        <v>0</v>
      </c>
      <c r="Y15" s="100">
        <f t="shared" si="2"/>
        <v>11170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3170</v>
      </c>
      <c r="H16" s="60"/>
      <c r="I16" s="60">
        <v>8000</v>
      </c>
      <c r="J16" s="60">
        <v>11170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11170</v>
      </c>
      <c r="X16" s="60"/>
      <c r="Y16" s="60">
        <v>11170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3169761</v>
      </c>
      <c r="D25" s="217">
        <f>+D5+D9+D15+D19+D24</f>
        <v>0</v>
      </c>
      <c r="E25" s="230">
        <f t="shared" si="4"/>
        <v>1</v>
      </c>
      <c r="F25" s="219">
        <f t="shared" si="4"/>
        <v>1</v>
      </c>
      <c r="G25" s="219">
        <f t="shared" si="4"/>
        <v>23100</v>
      </c>
      <c r="H25" s="219">
        <f t="shared" si="4"/>
        <v>90368</v>
      </c>
      <c r="I25" s="219">
        <f t="shared" si="4"/>
        <v>291418</v>
      </c>
      <c r="J25" s="219">
        <f t="shared" si="4"/>
        <v>404886</v>
      </c>
      <c r="K25" s="219">
        <f t="shared" si="4"/>
        <v>285319</v>
      </c>
      <c r="L25" s="219">
        <f t="shared" si="4"/>
        <v>0</v>
      </c>
      <c r="M25" s="219">
        <f t="shared" si="4"/>
        <v>0</v>
      </c>
      <c r="N25" s="219">
        <f t="shared" si="4"/>
        <v>285319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690205</v>
      </c>
      <c r="X25" s="219">
        <f t="shared" si="4"/>
        <v>1</v>
      </c>
      <c r="Y25" s="219">
        <f t="shared" si="4"/>
        <v>690204</v>
      </c>
      <c r="Z25" s="231">
        <f>+IF(X25&lt;&gt;0,+(Y25/X25)*100,0)</f>
        <v>69020400</v>
      </c>
      <c r="AA25" s="232">
        <f>+AA5+AA9+AA15+AA19+AA24</f>
        <v>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</v>
      </c>
      <c r="F33" s="60">
        <v>1</v>
      </c>
      <c r="G33" s="60">
        <v>23100</v>
      </c>
      <c r="H33" s="60"/>
      <c r="I33" s="60"/>
      <c r="J33" s="60">
        <v>23100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23100</v>
      </c>
      <c r="X33" s="60">
        <v>1</v>
      </c>
      <c r="Y33" s="60">
        <v>23099</v>
      </c>
      <c r="Z33" s="140">
        <v>2309900</v>
      </c>
      <c r="AA33" s="62">
        <v>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3169761</v>
      </c>
      <c r="D35" s="155"/>
      <c r="E35" s="156"/>
      <c r="F35" s="60"/>
      <c r="G35" s="60"/>
      <c r="H35" s="60">
        <v>90368</v>
      </c>
      <c r="I35" s="60">
        <v>291418</v>
      </c>
      <c r="J35" s="60">
        <v>381786</v>
      </c>
      <c r="K35" s="60">
        <v>285319</v>
      </c>
      <c r="L35" s="60"/>
      <c r="M35" s="60"/>
      <c r="N35" s="60">
        <v>285319</v>
      </c>
      <c r="O35" s="60"/>
      <c r="P35" s="60"/>
      <c r="Q35" s="60"/>
      <c r="R35" s="60"/>
      <c r="S35" s="60"/>
      <c r="T35" s="60"/>
      <c r="U35" s="60"/>
      <c r="V35" s="60"/>
      <c r="W35" s="60">
        <v>667105</v>
      </c>
      <c r="X35" s="60"/>
      <c r="Y35" s="60">
        <v>667105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3169761</v>
      </c>
      <c r="D36" s="222">
        <f>SUM(D32:D35)</f>
        <v>0</v>
      </c>
      <c r="E36" s="218">
        <f t="shared" si="6"/>
        <v>1</v>
      </c>
      <c r="F36" s="220">
        <f t="shared" si="6"/>
        <v>1</v>
      </c>
      <c r="G36" s="220">
        <f t="shared" si="6"/>
        <v>23100</v>
      </c>
      <c r="H36" s="220">
        <f t="shared" si="6"/>
        <v>90368</v>
      </c>
      <c r="I36" s="220">
        <f t="shared" si="6"/>
        <v>291418</v>
      </c>
      <c r="J36" s="220">
        <f t="shared" si="6"/>
        <v>404886</v>
      </c>
      <c r="K36" s="220">
        <f t="shared" si="6"/>
        <v>285319</v>
      </c>
      <c r="L36" s="220">
        <f t="shared" si="6"/>
        <v>0</v>
      </c>
      <c r="M36" s="220">
        <f t="shared" si="6"/>
        <v>0</v>
      </c>
      <c r="N36" s="220">
        <f t="shared" si="6"/>
        <v>285319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690205</v>
      </c>
      <c r="X36" s="220">
        <f t="shared" si="6"/>
        <v>1</v>
      </c>
      <c r="Y36" s="220">
        <f t="shared" si="6"/>
        <v>690204</v>
      </c>
      <c r="Z36" s="221">
        <f>+IF(X36&lt;&gt;0,+(Y36/X36)*100,0)</f>
        <v>69020400</v>
      </c>
      <c r="AA36" s="239">
        <f>SUM(AA32:AA35)</f>
        <v>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34618346</v>
      </c>
      <c r="D6" s="155"/>
      <c r="E6" s="59"/>
      <c r="F6" s="60"/>
      <c r="G6" s="60">
        <v>4524013</v>
      </c>
      <c r="H6" s="60">
        <v>779677</v>
      </c>
      <c r="I6" s="60">
        <v>3522668</v>
      </c>
      <c r="J6" s="60">
        <v>3522668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10548697</v>
      </c>
      <c r="H7" s="60">
        <v>10548697</v>
      </c>
      <c r="I7" s="60">
        <v>14261683</v>
      </c>
      <c r="J7" s="60">
        <v>14261683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1558541</v>
      </c>
      <c r="H8" s="60">
        <v>1558541</v>
      </c>
      <c r="I8" s="60">
        <v>1459371</v>
      </c>
      <c r="J8" s="60">
        <v>1459371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9748182</v>
      </c>
      <c r="D9" s="155"/>
      <c r="E9" s="59"/>
      <c r="F9" s="60"/>
      <c r="G9" s="60">
        <v>1277253</v>
      </c>
      <c r="H9" s="60">
        <v>1277253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44366528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17908504</v>
      </c>
      <c r="H12" s="73">
        <f t="shared" si="0"/>
        <v>14164168</v>
      </c>
      <c r="I12" s="73">
        <f t="shared" si="0"/>
        <v>19243722</v>
      </c>
      <c r="J12" s="73">
        <f t="shared" si="0"/>
        <v>19243722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5730000</v>
      </c>
      <c r="J16" s="60">
        <v>5730000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6315000</v>
      </c>
      <c r="D17" s="155"/>
      <c r="E17" s="59"/>
      <c r="F17" s="60"/>
      <c r="G17" s="60">
        <v>5730000</v>
      </c>
      <c r="H17" s="60">
        <v>5730000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74482046</v>
      </c>
      <c r="D19" s="155"/>
      <c r="E19" s="59">
        <v>6584000</v>
      </c>
      <c r="F19" s="60">
        <v>6584000</v>
      </c>
      <c r="G19" s="60">
        <v>74764089</v>
      </c>
      <c r="H19" s="60">
        <v>74764089</v>
      </c>
      <c r="I19" s="60">
        <v>74764089</v>
      </c>
      <c r="J19" s="60">
        <v>74764089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3292000</v>
      </c>
      <c r="Y19" s="60">
        <v>-3292000</v>
      </c>
      <c r="Z19" s="140">
        <v>-100</v>
      </c>
      <c r="AA19" s="62">
        <v>6584000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4524750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343690</v>
      </c>
      <c r="D22" s="155"/>
      <c r="E22" s="59"/>
      <c r="F22" s="60"/>
      <c r="G22" s="60">
        <v>277408</v>
      </c>
      <c r="H22" s="60">
        <v>277408</v>
      </c>
      <c r="I22" s="60">
        <v>277408</v>
      </c>
      <c r="J22" s="60">
        <v>277408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19750</v>
      </c>
      <c r="D23" s="155"/>
      <c r="E23" s="59"/>
      <c r="F23" s="60"/>
      <c r="G23" s="159">
        <v>540139</v>
      </c>
      <c r="H23" s="159">
        <v>540139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85685236</v>
      </c>
      <c r="D24" s="168">
        <f>SUM(D15:D23)</f>
        <v>0</v>
      </c>
      <c r="E24" s="76">
        <f t="shared" si="1"/>
        <v>6584000</v>
      </c>
      <c r="F24" s="77">
        <f t="shared" si="1"/>
        <v>6584000</v>
      </c>
      <c r="G24" s="77">
        <f t="shared" si="1"/>
        <v>81311636</v>
      </c>
      <c r="H24" s="77">
        <f t="shared" si="1"/>
        <v>81311636</v>
      </c>
      <c r="I24" s="77">
        <f t="shared" si="1"/>
        <v>80771497</v>
      </c>
      <c r="J24" s="77">
        <f t="shared" si="1"/>
        <v>80771497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3292000</v>
      </c>
      <c r="Y24" s="77">
        <f t="shared" si="1"/>
        <v>-3292000</v>
      </c>
      <c r="Z24" s="212">
        <f>+IF(X24&lt;&gt;0,+(Y24/X24)*100,0)</f>
        <v>-100</v>
      </c>
      <c r="AA24" s="79">
        <f>SUM(AA15:AA23)</f>
        <v>6584000</v>
      </c>
    </row>
    <row r="25" spans="1:27" ht="13.5">
      <c r="A25" s="250" t="s">
        <v>159</v>
      </c>
      <c r="B25" s="251"/>
      <c r="C25" s="168">
        <f aca="true" t="shared" si="2" ref="C25:Y25">+C12+C24</f>
        <v>130051764</v>
      </c>
      <c r="D25" s="168">
        <f>+D12+D24</f>
        <v>0</v>
      </c>
      <c r="E25" s="72">
        <f t="shared" si="2"/>
        <v>6584000</v>
      </c>
      <c r="F25" s="73">
        <f t="shared" si="2"/>
        <v>6584000</v>
      </c>
      <c r="G25" s="73">
        <f t="shared" si="2"/>
        <v>99220140</v>
      </c>
      <c r="H25" s="73">
        <f t="shared" si="2"/>
        <v>95475804</v>
      </c>
      <c r="I25" s="73">
        <f t="shared" si="2"/>
        <v>100015219</v>
      </c>
      <c r="J25" s="73">
        <f t="shared" si="2"/>
        <v>100015219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3292000</v>
      </c>
      <c r="Y25" s="73">
        <f t="shared" si="2"/>
        <v>-3292000</v>
      </c>
      <c r="Z25" s="170">
        <f>+IF(X25&lt;&gt;0,+(Y25/X25)*100,0)</f>
        <v>-100</v>
      </c>
      <c r="AA25" s="74">
        <f>+AA12+AA24</f>
        <v>6584000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264000</v>
      </c>
      <c r="F30" s="60">
        <v>264000</v>
      </c>
      <c r="G30" s="60">
        <v>167493</v>
      </c>
      <c r="H30" s="60">
        <v>167493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132000</v>
      </c>
      <c r="Y30" s="60">
        <v>-132000</v>
      </c>
      <c r="Z30" s="140">
        <v>-100</v>
      </c>
      <c r="AA30" s="62">
        <v>264000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16181783</v>
      </c>
      <c r="D32" s="155"/>
      <c r="E32" s="59">
        <v>58429000</v>
      </c>
      <c r="F32" s="60">
        <v>58429000</v>
      </c>
      <c r="G32" s="60">
        <v>13862773</v>
      </c>
      <c r="H32" s="60">
        <v>13862773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29214500</v>
      </c>
      <c r="Y32" s="60">
        <v>-29214500</v>
      </c>
      <c r="Z32" s="140">
        <v>-100</v>
      </c>
      <c r="AA32" s="62">
        <v>58429000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1385651</v>
      </c>
      <c r="H33" s="60">
        <v>1385651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16181783</v>
      </c>
      <c r="D34" s="168">
        <f>SUM(D29:D33)</f>
        <v>0</v>
      </c>
      <c r="E34" s="72">
        <f t="shared" si="3"/>
        <v>58693000</v>
      </c>
      <c r="F34" s="73">
        <f t="shared" si="3"/>
        <v>58693000</v>
      </c>
      <c r="G34" s="73">
        <f t="shared" si="3"/>
        <v>15415917</v>
      </c>
      <c r="H34" s="73">
        <f t="shared" si="3"/>
        <v>15415917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29346500</v>
      </c>
      <c r="Y34" s="73">
        <f t="shared" si="3"/>
        <v>-29346500</v>
      </c>
      <c r="Z34" s="170">
        <f>+IF(X34&lt;&gt;0,+(Y34/X34)*100,0)</f>
        <v>-100</v>
      </c>
      <c r="AA34" s="74">
        <f>SUM(AA29:AA33)</f>
        <v>58693000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1423000</v>
      </c>
      <c r="F37" s="60">
        <v>1423000</v>
      </c>
      <c r="G37" s="60">
        <v>2371046</v>
      </c>
      <c r="H37" s="60">
        <v>2371046</v>
      </c>
      <c r="I37" s="60">
        <v>2371046</v>
      </c>
      <c r="J37" s="60">
        <v>2371046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711500</v>
      </c>
      <c r="Y37" s="60">
        <v>-711500</v>
      </c>
      <c r="Z37" s="140">
        <v>-100</v>
      </c>
      <c r="AA37" s="62">
        <v>1423000</v>
      </c>
    </row>
    <row r="38" spans="1:27" ht="13.5">
      <c r="A38" s="249" t="s">
        <v>165</v>
      </c>
      <c r="B38" s="182"/>
      <c r="C38" s="155">
        <v>26970862</v>
      </c>
      <c r="D38" s="155"/>
      <c r="E38" s="59"/>
      <c r="F38" s="60"/>
      <c r="G38" s="60">
        <v>20921944</v>
      </c>
      <c r="H38" s="60">
        <v>20921944</v>
      </c>
      <c r="I38" s="60">
        <v>20921944</v>
      </c>
      <c r="J38" s="60">
        <v>20921944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26970862</v>
      </c>
      <c r="D39" s="168">
        <f>SUM(D37:D38)</f>
        <v>0</v>
      </c>
      <c r="E39" s="76">
        <f t="shared" si="4"/>
        <v>1423000</v>
      </c>
      <c r="F39" s="77">
        <f t="shared" si="4"/>
        <v>1423000</v>
      </c>
      <c r="G39" s="77">
        <f t="shared" si="4"/>
        <v>23292990</v>
      </c>
      <c r="H39" s="77">
        <f t="shared" si="4"/>
        <v>23292990</v>
      </c>
      <c r="I39" s="77">
        <f t="shared" si="4"/>
        <v>23292990</v>
      </c>
      <c r="J39" s="77">
        <f t="shared" si="4"/>
        <v>23292990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711500</v>
      </c>
      <c r="Y39" s="77">
        <f t="shared" si="4"/>
        <v>-711500</v>
      </c>
      <c r="Z39" s="212">
        <f>+IF(X39&lt;&gt;0,+(Y39/X39)*100,0)</f>
        <v>-100</v>
      </c>
      <c r="AA39" s="79">
        <f>SUM(AA37:AA38)</f>
        <v>1423000</v>
      </c>
    </row>
    <row r="40" spans="1:27" ht="13.5">
      <c r="A40" s="250" t="s">
        <v>167</v>
      </c>
      <c r="B40" s="251"/>
      <c r="C40" s="168">
        <f aca="true" t="shared" si="5" ref="C40:Y40">+C34+C39</f>
        <v>43152645</v>
      </c>
      <c r="D40" s="168">
        <f>+D34+D39</f>
        <v>0</v>
      </c>
      <c r="E40" s="72">
        <f t="shared" si="5"/>
        <v>60116000</v>
      </c>
      <c r="F40" s="73">
        <f t="shared" si="5"/>
        <v>60116000</v>
      </c>
      <c r="G40" s="73">
        <f t="shared" si="5"/>
        <v>38708907</v>
      </c>
      <c r="H40" s="73">
        <f t="shared" si="5"/>
        <v>38708907</v>
      </c>
      <c r="I40" s="73">
        <f t="shared" si="5"/>
        <v>23292990</v>
      </c>
      <c r="J40" s="73">
        <f t="shared" si="5"/>
        <v>23292990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30058000</v>
      </c>
      <c r="Y40" s="73">
        <f t="shared" si="5"/>
        <v>-30058000</v>
      </c>
      <c r="Z40" s="170">
        <f>+IF(X40&lt;&gt;0,+(Y40/X40)*100,0)</f>
        <v>-100</v>
      </c>
      <c r="AA40" s="74">
        <f>+AA34+AA39</f>
        <v>60116000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86899119</v>
      </c>
      <c r="D42" s="257">
        <f>+D25-D40</f>
        <v>0</v>
      </c>
      <c r="E42" s="258">
        <f t="shared" si="6"/>
        <v>-53532000</v>
      </c>
      <c r="F42" s="259">
        <f t="shared" si="6"/>
        <v>-53532000</v>
      </c>
      <c r="G42" s="259">
        <f t="shared" si="6"/>
        <v>60511233</v>
      </c>
      <c r="H42" s="259">
        <f t="shared" si="6"/>
        <v>56766897</v>
      </c>
      <c r="I42" s="259">
        <f t="shared" si="6"/>
        <v>76722229</v>
      </c>
      <c r="J42" s="259">
        <f t="shared" si="6"/>
        <v>76722229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-26766000</v>
      </c>
      <c r="Y42" s="259">
        <f t="shared" si="6"/>
        <v>26766000</v>
      </c>
      <c r="Z42" s="260">
        <f>+IF(X42&lt;&gt;0,+(Y42/X42)*100,0)</f>
        <v>-100</v>
      </c>
      <c r="AA42" s="261">
        <f>+AA25-AA40</f>
        <v>-53532000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44928971</v>
      </c>
      <c r="D45" s="155"/>
      <c r="E45" s="59">
        <v>-53532000</v>
      </c>
      <c r="F45" s="60">
        <v>-53532000</v>
      </c>
      <c r="G45" s="60">
        <v>21654649</v>
      </c>
      <c r="H45" s="60">
        <v>17910313</v>
      </c>
      <c r="I45" s="60">
        <v>37865645</v>
      </c>
      <c r="J45" s="60">
        <v>37865645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-26766000</v>
      </c>
      <c r="Y45" s="60">
        <v>26766000</v>
      </c>
      <c r="Z45" s="139">
        <v>-100</v>
      </c>
      <c r="AA45" s="62">
        <v>-53532000</v>
      </c>
    </row>
    <row r="46" spans="1:27" ht="13.5">
      <c r="A46" s="249" t="s">
        <v>171</v>
      </c>
      <c r="B46" s="182"/>
      <c r="C46" s="155">
        <v>41970148</v>
      </c>
      <c r="D46" s="155"/>
      <c r="E46" s="59"/>
      <c r="F46" s="60"/>
      <c r="G46" s="60">
        <v>38856584</v>
      </c>
      <c r="H46" s="60">
        <v>38856584</v>
      </c>
      <c r="I46" s="60">
        <v>38856584</v>
      </c>
      <c r="J46" s="60">
        <v>38856584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86899119</v>
      </c>
      <c r="D48" s="217">
        <f>SUM(D45:D47)</f>
        <v>0</v>
      </c>
      <c r="E48" s="264">
        <f t="shared" si="7"/>
        <v>-53532000</v>
      </c>
      <c r="F48" s="219">
        <f t="shared" si="7"/>
        <v>-53532000</v>
      </c>
      <c r="G48" s="219">
        <f t="shared" si="7"/>
        <v>60511233</v>
      </c>
      <c r="H48" s="219">
        <f t="shared" si="7"/>
        <v>56766897</v>
      </c>
      <c r="I48" s="219">
        <f t="shared" si="7"/>
        <v>76722229</v>
      </c>
      <c r="J48" s="219">
        <f t="shared" si="7"/>
        <v>76722229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-26766000</v>
      </c>
      <c r="Y48" s="219">
        <f t="shared" si="7"/>
        <v>26766000</v>
      </c>
      <c r="Z48" s="265">
        <f>+IF(X48&lt;&gt;0,+(Y48/X48)*100,0)</f>
        <v>-100</v>
      </c>
      <c r="AA48" s="232">
        <f>SUM(AA45:AA47)</f>
        <v>-53532000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9806193</v>
      </c>
      <c r="D6" s="155"/>
      <c r="E6" s="59">
        <v>13050000</v>
      </c>
      <c r="F6" s="60">
        <v>13050000</v>
      </c>
      <c r="G6" s="60">
        <v>1941689</v>
      </c>
      <c r="H6" s="60">
        <v>4717736</v>
      </c>
      <c r="I6" s="60">
        <v>154971</v>
      </c>
      <c r="J6" s="60">
        <v>6814396</v>
      </c>
      <c r="K6" s="60">
        <v>110291</v>
      </c>
      <c r="L6" s="60">
        <v>981475</v>
      </c>
      <c r="M6" s="60">
        <v>52887</v>
      </c>
      <c r="N6" s="60">
        <v>1144653</v>
      </c>
      <c r="O6" s="60"/>
      <c r="P6" s="60"/>
      <c r="Q6" s="60"/>
      <c r="R6" s="60"/>
      <c r="S6" s="60"/>
      <c r="T6" s="60"/>
      <c r="U6" s="60"/>
      <c r="V6" s="60"/>
      <c r="W6" s="60">
        <v>7959049</v>
      </c>
      <c r="X6" s="60">
        <v>6525000</v>
      </c>
      <c r="Y6" s="60">
        <v>1434049</v>
      </c>
      <c r="Z6" s="140">
        <v>21.98</v>
      </c>
      <c r="AA6" s="62">
        <v>13050000</v>
      </c>
    </row>
    <row r="7" spans="1:27" ht="13.5">
      <c r="A7" s="249" t="s">
        <v>178</v>
      </c>
      <c r="B7" s="182"/>
      <c r="C7" s="155">
        <v>66703549</v>
      </c>
      <c r="D7" s="155"/>
      <c r="E7" s="59">
        <v>73236000</v>
      </c>
      <c r="F7" s="60">
        <v>73236000</v>
      </c>
      <c r="G7" s="60">
        <v>25595618</v>
      </c>
      <c r="H7" s="60"/>
      <c r="I7" s="60">
        <v>3501493</v>
      </c>
      <c r="J7" s="60">
        <v>29097111</v>
      </c>
      <c r="K7" s="60">
        <v>150008</v>
      </c>
      <c r="L7" s="60">
        <v>20405658</v>
      </c>
      <c r="M7" s="60">
        <v>133954</v>
      </c>
      <c r="N7" s="60">
        <v>20689620</v>
      </c>
      <c r="O7" s="60"/>
      <c r="P7" s="60"/>
      <c r="Q7" s="60"/>
      <c r="R7" s="60"/>
      <c r="S7" s="60"/>
      <c r="T7" s="60"/>
      <c r="U7" s="60"/>
      <c r="V7" s="60"/>
      <c r="W7" s="60">
        <v>49786731</v>
      </c>
      <c r="X7" s="60">
        <v>36618000</v>
      </c>
      <c r="Y7" s="60">
        <v>13168731</v>
      </c>
      <c r="Z7" s="140">
        <v>35.96</v>
      </c>
      <c r="AA7" s="62">
        <v>73236000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/>
      <c r="D9" s="155"/>
      <c r="E9" s="59"/>
      <c r="F9" s="60"/>
      <c r="G9" s="60">
        <v>52763</v>
      </c>
      <c r="H9" s="60">
        <v>52138</v>
      </c>
      <c r="I9" s="60">
        <v>52252</v>
      </c>
      <c r="J9" s="60">
        <v>157153</v>
      </c>
      <c r="K9" s="60">
        <v>40881</v>
      </c>
      <c r="L9" s="60">
        <v>48134</v>
      </c>
      <c r="M9" s="60">
        <v>40675</v>
      </c>
      <c r="N9" s="60">
        <v>129690</v>
      </c>
      <c r="O9" s="60"/>
      <c r="P9" s="60"/>
      <c r="Q9" s="60"/>
      <c r="R9" s="60"/>
      <c r="S9" s="60"/>
      <c r="T9" s="60"/>
      <c r="U9" s="60"/>
      <c r="V9" s="60"/>
      <c r="W9" s="60">
        <v>286843</v>
      </c>
      <c r="X9" s="60"/>
      <c r="Y9" s="60">
        <v>286843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-74281070</v>
      </c>
      <c r="D12" s="155"/>
      <c r="E12" s="59">
        <v>-89874996</v>
      </c>
      <c r="F12" s="60">
        <v>-89874996</v>
      </c>
      <c r="G12" s="60">
        <v>-26577582</v>
      </c>
      <c r="H12" s="60">
        <v>-8455544</v>
      </c>
      <c r="I12" s="60">
        <v>-3575279</v>
      </c>
      <c r="J12" s="60">
        <v>-38608405</v>
      </c>
      <c r="K12" s="60">
        <v>2539261</v>
      </c>
      <c r="L12" s="60">
        <v>3834552</v>
      </c>
      <c r="M12" s="60">
        <v>-10355961</v>
      </c>
      <c r="N12" s="60">
        <v>-3982148</v>
      </c>
      <c r="O12" s="60"/>
      <c r="P12" s="60"/>
      <c r="Q12" s="60"/>
      <c r="R12" s="60"/>
      <c r="S12" s="60"/>
      <c r="T12" s="60"/>
      <c r="U12" s="60"/>
      <c r="V12" s="60"/>
      <c r="W12" s="60">
        <v>-42590553</v>
      </c>
      <c r="X12" s="60">
        <v>-44937498</v>
      </c>
      <c r="Y12" s="60">
        <v>2346945</v>
      </c>
      <c r="Z12" s="140">
        <v>-5.22</v>
      </c>
      <c r="AA12" s="62">
        <v>-89874996</v>
      </c>
    </row>
    <row r="13" spans="1:27" ht="13.5">
      <c r="A13" s="249" t="s">
        <v>40</v>
      </c>
      <c r="B13" s="182"/>
      <c r="C13" s="155">
        <v>-1944675</v>
      </c>
      <c r="D13" s="155"/>
      <c r="E13" s="59">
        <v>-264000</v>
      </c>
      <c r="F13" s="60">
        <v>-264000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-132000</v>
      </c>
      <c r="Y13" s="60">
        <v>132000</v>
      </c>
      <c r="Z13" s="140">
        <v>-100</v>
      </c>
      <c r="AA13" s="62">
        <v>-264000</v>
      </c>
    </row>
    <row r="14" spans="1:27" ht="13.5">
      <c r="A14" s="249" t="s">
        <v>42</v>
      </c>
      <c r="B14" s="182"/>
      <c r="C14" s="155"/>
      <c r="D14" s="155"/>
      <c r="E14" s="59">
        <v>-10002000</v>
      </c>
      <c r="F14" s="60">
        <v>-10002000</v>
      </c>
      <c r="G14" s="60">
        <v>-65058</v>
      </c>
      <c r="H14" s="60">
        <v>-58667</v>
      </c>
      <c r="I14" s="60">
        <v>-976089</v>
      </c>
      <c r="J14" s="60">
        <v>-1099814</v>
      </c>
      <c r="K14" s="60">
        <v>-760819</v>
      </c>
      <c r="L14" s="60">
        <v>-472333</v>
      </c>
      <c r="M14" s="60">
        <v>-1011330</v>
      </c>
      <c r="N14" s="60">
        <v>-2244482</v>
      </c>
      <c r="O14" s="60"/>
      <c r="P14" s="60"/>
      <c r="Q14" s="60"/>
      <c r="R14" s="60"/>
      <c r="S14" s="60"/>
      <c r="T14" s="60"/>
      <c r="U14" s="60"/>
      <c r="V14" s="60"/>
      <c r="W14" s="60">
        <v>-3344296</v>
      </c>
      <c r="X14" s="60">
        <v>-5001000</v>
      </c>
      <c r="Y14" s="60">
        <v>1656704</v>
      </c>
      <c r="Z14" s="140">
        <v>-33.13</v>
      </c>
      <c r="AA14" s="62">
        <v>-10002000</v>
      </c>
    </row>
    <row r="15" spans="1:27" ht="13.5">
      <c r="A15" s="250" t="s">
        <v>184</v>
      </c>
      <c r="B15" s="251"/>
      <c r="C15" s="168">
        <f aca="true" t="shared" si="0" ref="C15:Y15">SUM(C6:C14)</f>
        <v>283997</v>
      </c>
      <c r="D15" s="168">
        <f>SUM(D6:D14)</f>
        <v>0</v>
      </c>
      <c r="E15" s="72">
        <f t="shared" si="0"/>
        <v>-13854996</v>
      </c>
      <c r="F15" s="73">
        <f t="shared" si="0"/>
        <v>-13854996</v>
      </c>
      <c r="G15" s="73">
        <f t="shared" si="0"/>
        <v>947430</v>
      </c>
      <c r="H15" s="73">
        <f t="shared" si="0"/>
        <v>-3744337</v>
      </c>
      <c r="I15" s="73">
        <f t="shared" si="0"/>
        <v>-842652</v>
      </c>
      <c r="J15" s="73">
        <f t="shared" si="0"/>
        <v>-3639559</v>
      </c>
      <c r="K15" s="73">
        <f t="shared" si="0"/>
        <v>2079622</v>
      </c>
      <c r="L15" s="73">
        <f t="shared" si="0"/>
        <v>24797486</v>
      </c>
      <c r="M15" s="73">
        <f t="shared" si="0"/>
        <v>-11139775</v>
      </c>
      <c r="N15" s="73">
        <f t="shared" si="0"/>
        <v>15737333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12097774</v>
      </c>
      <c r="X15" s="73">
        <f t="shared" si="0"/>
        <v>-6927498</v>
      </c>
      <c r="Y15" s="73">
        <f t="shared" si="0"/>
        <v>19025272</v>
      </c>
      <c r="Z15" s="170">
        <f>+IF(X15&lt;&gt;0,+(Y15/X15)*100,0)</f>
        <v>-274.6341031062008</v>
      </c>
      <c r="AA15" s="74">
        <f>SUM(AA6:AA14)</f>
        <v>-13854996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259197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-3169760</v>
      </c>
      <c r="D24" s="155"/>
      <c r="E24" s="59">
        <v>-6583993</v>
      </c>
      <c r="F24" s="60">
        <v>-6583993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-3291996</v>
      </c>
      <c r="Y24" s="60">
        <v>3291996</v>
      </c>
      <c r="Z24" s="140">
        <v>-100</v>
      </c>
      <c r="AA24" s="62">
        <v>-6583993</v>
      </c>
    </row>
    <row r="25" spans="1:27" ht="13.5">
      <c r="A25" s="250" t="s">
        <v>191</v>
      </c>
      <c r="B25" s="251"/>
      <c r="C25" s="168">
        <f aca="true" t="shared" si="1" ref="C25:Y25">SUM(C19:C24)</f>
        <v>-2910563</v>
      </c>
      <c r="D25" s="168">
        <f>SUM(D19:D24)</f>
        <v>0</v>
      </c>
      <c r="E25" s="72">
        <f t="shared" si="1"/>
        <v>-6583993</v>
      </c>
      <c r="F25" s="73">
        <f t="shared" si="1"/>
        <v>-6583993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-3291996</v>
      </c>
      <c r="Y25" s="73">
        <f t="shared" si="1"/>
        <v>3291996</v>
      </c>
      <c r="Z25" s="170">
        <f>+IF(X25&lt;&gt;0,+(Y25/X25)*100,0)</f>
        <v>-100</v>
      </c>
      <c r="AA25" s="74">
        <f>SUM(AA19:AA24)</f>
        <v>-6583993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-413747</v>
      </c>
      <c r="D33" s="155"/>
      <c r="E33" s="59">
        <v>-264000</v>
      </c>
      <c r="F33" s="60">
        <v>-264000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-132000</v>
      </c>
      <c r="Y33" s="60">
        <v>132000</v>
      </c>
      <c r="Z33" s="140">
        <v>-100</v>
      </c>
      <c r="AA33" s="62">
        <v>-264000</v>
      </c>
    </row>
    <row r="34" spans="1:27" ht="13.5">
      <c r="A34" s="250" t="s">
        <v>197</v>
      </c>
      <c r="B34" s="251"/>
      <c r="C34" s="168">
        <f aca="true" t="shared" si="2" ref="C34:Y34">SUM(C29:C33)</f>
        <v>-413747</v>
      </c>
      <c r="D34" s="168">
        <f>SUM(D29:D33)</f>
        <v>0</v>
      </c>
      <c r="E34" s="72">
        <f t="shared" si="2"/>
        <v>-264000</v>
      </c>
      <c r="F34" s="73">
        <f t="shared" si="2"/>
        <v>-264000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-132000</v>
      </c>
      <c r="Y34" s="73">
        <f t="shared" si="2"/>
        <v>132000</v>
      </c>
      <c r="Z34" s="170">
        <f>+IF(X34&lt;&gt;0,+(Y34/X34)*100,0)</f>
        <v>-100</v>
      </c>
      <c r="AA34" s="74">
        <f>SUM(AA29:AA33)</f>
        <v>-264000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-3040313</v>
      </c>
      <c r="D36" s="153">
        <f>+D15+D25+D34</f>
        <v>0</v>
      </c>
      <c r="E36" s="99">
        <f t="shared" si="3"/>
        <v>-20702989</v>
      </c>
      <c r="F36" s="100">
        <f t="shared" si="3"/>
        <v>-20702989</v>
      </c>
      <c r="G36" s="100">
        <f t="shared" si="3"/>
        <v>947430</v>
      </c>
      <c r="H36" s="100">
        <f t="shared" si="3"/>
        <v>-3744337</v>
      </c>
      <c r="I36" s="100">
        <f t="shared" si="3"/>
        <v>-842652</v>
      </c>
      <c r="J36" s="100">
        <f t="shared" si="3"/>
        <v>-3639559</v>
      </c>
      <c r="K36" s="100">
        <f t="shared" si="3"/>
        <v>2079622</v>
      </c>
      <c r="L36" s="100">
        <f t="shared" si="3"/>
        <v>24797486</v>
      </c>
      <c r="M36" s="100">
        <f t="shared" si="3"/>
        <v>-11139775</v>
      </c>
      <c r="N36" s="100">
        <f t="shared" si="3"/>
        <v>15737333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12097774</v>
      </c>
      <c r="X36" s="100">
        <f t="shared" si="3"/>
        <v>-10351494</v>
      </c>
      <c r="Y36" s="100">
        <f t="shared" si="3"/>
        <v>22449268</v>
      </c>
      <c r="Z36" s="137">
        <f>+IF(X36&lt;&gt;0,+(Y36/X36)*100,0)</f>
        <v>-216.86983540733345</v>
      </c>
      <c r="AA36" s="102">
        <f>+AA15+AA25+AA34</f>
        <v>-20702989</v>
      </c>
    </row>
    <row r="37" spans="1:27" ht="13.5">
      <c r="A37" s="249" t="s">
        <v>199</v>
      </c>
      <c r="B37" s="182"/>
      <c r="C37" s="153">
        <v>37658659</v>
      </c>
      <c r="D37" s="153"/>
      <c r="E37" s="99">
        <v>-16565000</v>
      </c>
      <c r="F37" s="100">
        <v>-16565000</v>
      </c>
      <c r="G37" s="100">
        <v>3576584</v>
      </c>
      <c r="H37" s="100">
        <v>4524014</v>
      </c>
      <c r="I37" s="100">
        <v>779677</v>
      </c>
      <c r="J37" s="100">
        <v>3576584</v>
      </c>
      <c r="K37" s="100">
        <v>-62975</v>
      </c>
      <c r="L37" s="100">
        <v>2016647</v>
      </c>
      <c r="M37" s="100">
        <v>26814133</v>
      </c>
      <c r="N37" s="100">
        <v>-62975</v>
      </c>
      <c r="O37" s="100"/>
      <c r="P37" s="100"/>
      <c r="Q37" s="100"/>
      <c r="R37" s="100"/>
      <c r="S37" s="100"/>
      <c r="T37" s="100"/>
      <c r="U37" s="100"/>
      <c r="V37" s="100"/>
      <c r="W37" s="100">
        <v>3576584</v>
      </c>
      <c r="X37" s="100">
        <v>-16565000</v>
      </c>
      <c r="Y37" s="100">
        <v>20141584</v>
      </c>
      <c r="Z37" s="137">
        <v>-121.59</v>
      </c>
      <c r="AA37" s="102">
        <v>-16565000</v>
      </c>
    </row>
    <row r="38" spans="1:27" ht="13.5">
      <c r="A38" s="269" t="s">
        <v>200</v>
      </c>
      <c r="B38" s="256"/>
      <c r="C38" s="257">
        <v>34618346</v>
      </c>
      <c r="D38" s="257"/>
      <c r="E38" s="258">
        <v>-37267989</v>
      </c>
      <c r="F38" s="259">
        <v>-37267989</v>
      </c>
      <c r="G38" s="259">
        <v>4524014</v>
      </c>
      <c r="H38" s="259">
        <v>779677</v>
      </c>
      <c r="I38" s="259">
        <v>-62975</v>
      </c>
      <c r="J38" s="259">
        <v>-62975</v>
      </c>
      <c r="K38" s="259">
        <v>2016647</v>
      </c>
      <c r="L38" s="259">
        <v>26814133</v>
      </c>
      <c r="M38" s="259">
        <v>15674358</v>
      </c>
      <c r="N38" s="259">
        <v>15674358</v>
      </c>
      <c r="O38" s="259"/>
      <c r="P38" s="259"/>
      <c r="Q38" s="259"/>
      <c r="R38" s="259"/>
      <c r="S38" s="259"/>
      <c r="T38" s="259"/>
      <c r="U38" s="259"/>
      <c r="V38" s="259"/>
      <c r="W38" s="259">
        <v>15674358</v>
      </c>
      <c r="X38" s="259">
        <v>-26916494</v>
      </c>
      <c r="Y38" s="259">
        <v>42590852</v>
      </c>
      <c r="Z38" s="260">
        <v>-158.23</v>
      </c>
      <c r="AA38" s="261">
        <v>-37267989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3169761</v>
      </c>
      <c r="D5" s="200">
        <f t="shared" si="0"/>
        <v>0</v>
      </c>
      <c r="E5" s="106">
        <f t="shared" si="0"/>
        <v>1</v>
      </c>
      <c r="F5" s="106">
        <f t="shared" si="0"/>
        <v>1</v>
      </c>
      <c r="G5" s="106">
        <f t="shared" si="0"/>
        <v>23100</v>
      </c>
      <c r="H5" s="106">
        <f t="shared" si="0"/>
        <v>90368</v>
      </c>
      <c r="I5" s="106">
        <f t="shared" si="0"/>
        <v>291418</v>
      </c>
      <c r="J5" s="106">
        <f t="shared" si="0"/>
        <v>404886</v>
      </c>
      <c r="K5" s="106">
        <f t="shared" si="0"/>
        <v>285319</v>
      </c>
      <c r="L5" s="106">
        <f t="shared" si="0"/>
        <v>0</v>
      </c>
      <c r="M5" s="106">
        <f t="shared" si="0"/>
        <v>0</v>
      </c>
      <c r="N5" s="106">
        <f t="shared" si="0"/>
        <v>285319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690205</v>
      </c>
      <c r="X5" s="106">
        <f t="shared" si="0"/>
        <v>1</v>
      </c>
      <c r="Y5" s="106">
        <f t="shared" si="0"/>
        <v>690204</v>
      </c>
      <c r="Z5" s="201">
        <f>+IF(X5&lt;&gt;0,+(Y5/X5)*100,0)</f>
        <v>69020400</v>
      </c>
      <c r="AA5" s="199">
        <f>SUM(AA11:AA18)</f>
        <v>1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3169761</v>
      </c>
      <c r="D15" s="156"/>
      <c r="E15" s="60">
        <v>1</v>
      </c>
      <c r="F15" s="60">
        <v>1</v>
      </c>
      <c r="G15" s="60">
        <v>23100</v>
      </c>
      <c r="H15" s="60">
        <v>90368</v>
      </c>
      <c r="I15" s="60">
        <v>291418</v>
      </c>
      <c r="J15" s="60">
        <v>404886</v>
      </c>
      <c r="K15" s="60">
        <v>285319</v>
      </c>
      <c r="L15" s="60"/>
      <c r="M15" s="60"/>
      <c r="N15" s="60">
        <v>285319</v>
      </c>
      <c r="O15" s="60"/>
      <c r="P15" s="60"/>
      <c r="Q15" s="60"/>
      <c r="R15" s="60"/>
      <c r="S15" s="60"/>
      <c r="T15" s="60"/>
      <c r="U15" s="60"/>
      <c r="V15" s="60"/>
      <c r="W15" s="60">
        <v>690205</v>
      </c>
      <c r="X15" s="60">
        <v>1</v>
      </c>
      <c r="Y15" s="60">
        <v>690204</v>
      </c>
      <c r="Z15" s="140">
        <v>69020400</v>
      </c>
      <c r="AA15" s="155">
        <v>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3169761</v>
      </c>
      <c r="D45" s="129">
        <f t="shared" si="7"/>
        <v>0</v>
      </c>
      <c r="E45" s="54">
        <f t="shared" si="7"/>
        <v>1</v>
      </c>
      <c r="F45" s="54">
        <f t="shared" si="7"/>
        <v>1</v>
      </c>
      <c r="G45" s="54">
        <f t="shared" si="7"/>
        <v>23100</v>
      </c>
      <c r="H45" s="54">
        <f t="shared" si="7"/>
        <v>90368</v>
      </c>
      <c r="I45" s="54">
        <f t="shared" si="7"/>
        <v>291418</v>
      </c>
      <c r="J45" s="54">
        <f t="shared" si="7"/>
        <v>404886</v>
      </c>
      <c r="K45" s="54">
        <f t="shared" si="7"/>
        <v>285319</v>
      </c>
      <c r="L45" s="54">
        <f t="shared" si="7"/>
        <v>0</v>
      </c>
      <c r="M45" s="54">
        <f t="shared" si="7"/>
        <v>0</v>
      </c>
      <c r="N45" s="54">
        <f t="shared" si="7"/>
        <v>285319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690205</v>
      </c>
      <c r="X45" s="54">
        <f t="shared" si="7"/>
        <v>1</v>
      </c>
      <c r="Y45" s="54">
        <f t="shared" si="7"/>
        <v>690204</v>
      </c>
      <c r="Z45" s="184">
        <f t="shared" si="5"/>
        <v>69020400</v>
      </c>
      <c r="AA45" s="130">
        <f t="shared" si="8"/>
        <v>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3169761</v>
      </c>
      <c r="D49" s="218">
        <f t="shared" si="9"/>
        <v>0</v>
      </c>
      <c r="E49" s="220">
        <f t="shared" si="9"/>
        <v>1</v>
      </c>
      <c r="F49" s="220">
        <f t="shared" si="9"/>
        <v>1</v>
      </c>
      <c r="G49" s="220">
        <f t="shared" si="9"/>
        <v>23100</v>
      </c>
      <c r="H49" s="220">
        <f t="shared" si="9"/>
        <v>90368</v>
      </c>
      <c r="I49" s="220">
        <f t="shared" si="9"/>
        <v>291418</v>
      </c>
      <c r="J49" s="220">
        <f t="shared" si="9"/>
        <v>404886</v>
      </c>
      <c r="K49" s="220">
        <f t="shared" si="9"/>
        <v>285319</v>
      </c>
      <c r="L49" s="220">
        <f t="shared" si="9"/>
        <v>0</v>
      </c>
      <c r="M49" s="220">
        <f t="shared" si="9"/>
        <v>0</v>
      </c>
      <c r="N49" s="220">
        <f t="shared" si="9"/>
        <v>285319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690205</v>
      </c>
      <c r="X49" s="220">
        <f t="shared" si="9"/>
        <v>1</v>
      </c>
      <c r="Y49" s="220">
        <f t="shared" si="9"/>
        <v>690204</v>
      </c>
      <c r="Z49" s="221">
        <f t="shared" si="5"/>
        <v>69020400</v>
      </c>
      <c r="AA49" s="222">
        <f>SUM(AA41:AA48)</f>
        <v>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545513</v>
      </c>
      <c r="H67" s="60">
        <v>14815</v>
      </c>
      <c r="I67" s="60">
        <v>27272</v>
      </c>
      <c r="J67" s="60">
        <v>587600</v>
      </c>
      <c r="K67" s="60">
        <v>-426775</v>
      </c>
      <c r="L67" s="60">
        <v>69580</v>
      </c>
      <c r="M67" s="60">
        <v>38916</v>
      </c>
      <c r="N67" s="60">
        <v>-318279</v>
      </c>
      <c r="O67" s="60"/>
      <c r="P67" s="60"/>
      <c r="Q67" s="60"/>
      <c r="R67" s="60"/>
      <c r="S67" s="60"/>
      <c r="T67" s="60"/>
      <c r="U67" s="60"/>
      <c r="V67" s="60"/>
      <c r="W67" s="60">
        <v>269321</v>
      </c>
      <c r="X67" s="60"/>
      <c r="Y67" s="60">
        <v>269321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132977</v>
      </c>
      <c r="H68" s="60">
        <v>490139</v>
      </c>
      <c r="I68" s="60">
        <v>118276</v>
      </c>
      <c r="J68" s="60">
        <v>741392</v>
      </c>
      <c r="K68" s="60">
        <v>339384</v>
      </c>
      <c r="L68" s="60">
        <v>87387</v>
      </c>
      <c r="M68" s="60">
        <v>140304</v>
      </c>
      <c r="N68" s="60">
        <v>567075</v>
      </c>
      <c r="O68" s="60"/>
      <c r="P68" s="60"/>
      <c r="Q68" s="60"/>
      <c r="R68" s="60"/>
      <c r="S68" s="60"/>
      <c r="T68" s="60"/>
      <c r="U68" s="60"/>
      <c r="V68" s="60"/>
      <c r="W68" s="60">
        <v>1308467</v>
      </c>
      <c r="X68" s="60"/>
      <c r="Y68" s="60">
        <v>1308467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678490</v>
      </c>
      <c r="H69" s="220">
        <f t="shared" si="12"/>
        <v>504954</v>
      </c>
      <c r="I69" s="220">
        <f t="shared" si="12"/>
        <v>145548</v>
      </c>
      <c r="J69" s="220">
        <f t="shared" si="12"/>
        <v>1328992</v>
      </c>
      <c r="K69" s="220">
        <f t="shared" si="12"/>
        <v>-87391</v>
      </c>
      <c r="L69" s="220">
        <f t="shared" si="12"/>
        <v>156967</v>
      </c>
      <c r="M69" s="220">
        <f t="shared" si="12"/>
        <v>179220</v>
      </c>
      <c r="N69" s="220">
        <f t="shared" si="12"/>
        <v>248796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1577788</v>
      </c>
      <c r="X69" s="220">
        <f t="shared" si="12"/>
        <v>0</v>
      </c>
      <c r="Y69" s="220">
        <f t="shared" si="12"/>
        <v>1577788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3169761</v>
      </c>
      <c r="D40" s="331">
        <f t="shared" si="9"/>
        <v>0</v>
      </c>
      <c r="E40" s="330">
        <f t="shared" si="9"/>
        <v>1</v>
      </c>
      <c r="F40" s="332">
        <f t="shared" si="9"/>
        <v>1</v>
      </c>
      <c r="G40" s="332">
        <f t="shared" si="9"/>
        <v>23100</v>
      </c>
      <c r="H40" s="330">
        <f t="shared" si="9"/>
        <v>90368</v>
      </c>
      <c r="I40" s="330">
        <f t="shared" si="9"/>
        <v>291418</v>
      </c>
      <c r="J40" s="332">
        <f t="shared" si="9"/>
        <v>404886</v>
      </c>
      <c r="K40" s="332">
        <f t="shared" si="9"/>
        <v>285319</v>
      </c>
      <c r="L40" s="330">
        <f t="shared" si="9"/>
        <v>0</v>
      </c>
      <c r="M40" s="330">
        <f t="shared" si="9"/>
        <v>0</v>
      </c>
      <c r="N40" s="332">
        <f t="shared" si="9"/>
        <v>285319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690205</v>
      </c>
      <c r="X40" s="330">
        <f t="shared" si="9"/>
        <v>1</v>
      </c>
      <c r="Y40" s="332">
        <f t="shared" si="9"/>
        <v>690204</v>
      </c>
      <c r="Z40" s="323">
        <f>+IF(X40&lt;&gt;0,+(Y40/X40)*100,0)</f>
        <v>69020400</v>
      </c>
      <c r="AA40" s="337">
        <f>SUM(AA41:AA49)</f>
        <v>1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>
        <v>1569</v>
      </c>
      <c r="J43" s="357">
        <v>1569</v>
      </c>
      <c r="K43" s="357">
        <v>90300</v>
      </c>
      <c r="L43" s="305"/>
      <c r="M43" s="305"/>
      <c r="N43" s="357">
        <v>90300</v>
      </c>
      <c r="O43" s="357"/>
      <c r="P43" s="305"/>
      <c r="Q43" s="305"/>
      <c r="R43" s="357"/>
      <c r="S43" s="357"/>
      <c r="T43" s="305"/>
      <c r="U43" s="305"/>
      <c r="V43" s="357"/>
      <c r="W43" s="357">
        <v>91869</v>
      </c>
      <c r="X43" s="305"/>
      <c r="Y43" s="357">
        <v>91869</v>
      </c>
      <c r="Z43" s="358"/>
      <c r="AA43" s="303"/>
    </row>
    <row r="44" spans="1:27" ht="13.5">
      <c r="A44" s="348" t="s">
        <v>250</v>
      </c>
      <c r="B44" s="136"/>
      <c r="C44" s="60">
        <v>3169761</v>
      </c>
      <c r="D44" s="355"/>
      <c r="E44" s="54"/>
      <c r="F44" s="53"/>
      <c r="G44" s="53"/>
      <c r="H44" s="54"/>
      <c r="I44" s="54">
        <v>289849</v>
      </c>
      <c r="J44" s="53">
        <v>289849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289849</v>
      </c>
      <c r="X44" s="54"/>
      <c r="Y44" s="53">
        <v>289849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>
        <v>195019</v>
      </c>
      <c r="L47" s="54"/>
      <c r="M47" s="54"/>
      <c r="N47" s="53">
        <v>195019</v>
      </c>
      <c r="O47" s="53"/>
      <c r="P47" s="54"/>
      <c r="Q47" s="54"/>
      <c r="R47" s="53"/>
      <c r="S47" s="53"/>
      <c r="T47" s="54"/>
      <c r="U47" s="54"/>
      <c r="V47" s="53"/>
      <c r="W47" s="53">
        <v>195019</v>
      </c>
      <c r="X47" s="54"/>
      <c r="Y47" s="53">
        <v>195019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</v>
      </c>
      <c r="F49" s="53">
        <v>1</v>
      </c>
      <c r="G49" s="53">
        <v>23100</v>
      </c>
      <c r="H49" s="54">
        <v>90368</v>
      </c>
      <c r="I49" s="54"/>
      <c r="J49" s="53">
        <v>113468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113468</v>
      </c>
      <c r="X49" s="54">
        <v>1</v>
      </c>
      <c r="Y49" s="53">
        <v>113467</v>
      </c>
      <c r="Z49" s="94">
        <v>11346700</v>
      </c>
      <c r="AA49" s="95">
        <v>1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3169761</v>
      </c>
      <c r="D60" s="333">
        <f t="shared" si="14"/>
        <v>0</v>
      </c>
      <c r="E60" s="219">
        <f t="shared" si="14"/>
        <v>1</v>
      </c>
      <c r="F60" s="264">
        <f t="shared" si="14"/>
        <v>1</v>
      </c>
      <c r="G60" s="264">
        <f t="shared" si="14"/>
        <v>23100</v>
      </c>
      <c r="H60" s="219">
        <f t="shared" si="14"/>
        <v>90368</v>
      </c>
      <c r="I60" s="219">
        <f t="shared" si="14"/>
        <v>291418</v>
      </c>
      <c r="J60" s="264">
        <f t="shared" si="14"/>
        <v>404886</v>
      </c>
      <c r="K60" s="264">
        <f t="shared" si="14"/>
        <v>285319</v>
      </c>
      <c r="L60" s="219">
        <f t="shared" si="14"/>
        <v>0</v>
      </c>
      <c r="M60" s="219">
        <f t="shared" si="14"/>
        <v>0</v>
      </c>
      <c r="N60" s="264">
        <f t="shared" si="14"/>
        <v>285319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690205</v>
      </c>
      <c r="X60" s="219">
        <f t="shared" si="14"/>
        <v>1</v>
      </c>
      <c r="Y60" s="264">
        <f t="shared" si="14"/>
        <v>690204</v>
      </c>
      <c r="Z60" s="324">
        <f>+IF(X60&lt;&gt;0,+(Y60/X60)*100,0)</f>
        <v>69020400</v>
      </c>
      <c r="AA60" s="232">
        <f>+AA57+AA54+AA51+AA40+AA37+AA34+AA22+AA5</f>
        <v>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2015-02-02T14:15:58Z</dcterms:created>
  <dcterms:modified xsi:type="dcterms:W3CDTF">2015-02-02T14:17:25Z</dcterms:modified>
  <cp:category/>
  <cp:version/>
  <cp:contentType/>
  <cp:contentStatus/>
</cp:coreProperties>
</file>