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<sst xmlns="http://schemas.openxmlformats.org/spreadsheetml/2006/main" count="855" uniqueCount="302">
  <si>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Sekhukhune(DC47)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</si>
  <si>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</si>
  <si>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</si>
  <si>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</si>
  <si>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</si>
  <si>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</si>
  <si>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</si>
  <si>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</si>
  <si>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</si>
  <si>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</si>
  <si>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</si>
  <si>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</si>
  <si>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</si>
  <si>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</si>
  <si>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</si>
  <si>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</si>
  <si>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</si>
  <si>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</si>
  <si>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</si>
  <si>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</si>
  <si>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</si>
  <si>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</si>
  <si>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</si>
  <si>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</si>
  <si>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</si>
  <si>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</si>
  <si>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</si>
  <si>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</si>
  <si>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</si>
  <si>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</si>
  <si>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</si>
  <si>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</si>
  <si>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</si>
  <si>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</si>
  <si>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</si>
  <si>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</si>
  <si>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</si>
  <si>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</si>
  <si>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</si>
  <si>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</si>
  <si>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</si>
  <si>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</si>
  <si>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</si>
  <si>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</si>
  <si>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</si>
  <si>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</si>
  <si>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</si>
  <si>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</si>
  <si>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</si>
  <si>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</si>
  <si>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</si>
  <si>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</si>
  <si>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</si>
  <si>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</si>
  <si>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</si>
  <si>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</si>
  <si>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</si>
  <si>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</si>
  <si>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</si>
  <si>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</si>
  <si>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</si>
  <si>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</si>
  <si>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</si>
  <si>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</si>
  <si>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</si>
  <si>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</si>
  <si>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</si>
  <si>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</si>
  <si>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</si>
  <si>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</si>
  <si>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Sekhukhune(DC47)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</si>
  <si>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</si>
  <si>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</si>
  <si>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</si>
  <si>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</si>
  <si>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</si>
  <si>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</si>
  <si>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</si>
  <si>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</si>
  <si>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</si>
  <si>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</si>
  <si>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</si>
  <si>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</si>
  <si>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</si>
  <si>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</si>
  <si>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</si>
  <si>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</si>
  <si>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</si>
  <si>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</si>
  <si>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</si>
  <si>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</si>
  <si>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</si>
  <si>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</si>
  <si>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</si>
  <si>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</si>
  <si>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</si>
  <si>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</si>
  <si>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</si>
  <si>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</si>
  <si>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</si>
  <si>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Sekhukhune(DC47)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</si>
  <si>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</si>
  <si>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</si>
  <si>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</si>
  <si>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</si>
  <si>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</si>
  <si>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</si>
  <si>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</si>
  <si>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</si>
  <si>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</si>
  <si>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</si>
  <si>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</si>
  <si>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</si>
  <si>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</si>
  <si>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</si>
  <si>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</si>
  <si>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</si>
  <si>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</si>
  <si>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</si>
  <si>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</si>
  <si>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</si>
  <si>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</si>
  <si>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</si>
  <si>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</si>
  <si>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</si>
  <si>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</si>
  <si>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</si>
  <si>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</si>
  <si>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</si>
  <si>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Sekhukhune(DC47)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</si>
  <si>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</si>
  <si>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</si>
  <si>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</si>
  <si>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</si>
  <si>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</si>
  <si>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</si>
  <si>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</si>
  <si>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</si>
  <si>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</si>
  <si>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</si>
  <si>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Sekhukhune(DC47)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</si>
  <si>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</si>
  <si>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</si>
  <si>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</si>
  <si>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</si>
  <si>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</si>
  <si>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</si>
  <si>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</si>
  <si>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</si>
  <si>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</si>
  <si>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</si>
  <si>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</si>
  <si>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</si>
  <si>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</si>
  <si>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</si>
  <si>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</si>
  <si>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</si>
  <si>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</si>
  <si>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</si>
  <si>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</si>
  <si>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</si>
  <si>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</si>
  <si>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</si>
  <si>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</si>
  <si>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</si>
  <si>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</si>
  <si>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</si>
  <si>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</si>
  <si>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</si>
  <si>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</si>
  <si>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</si>
  <si>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</si>
  <si>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</si>
  <si>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</si>
  <si>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Sekhukhune(DC47)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</si>
  <si>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</si>
  <si>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</si>
  <si>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</si>
  <si>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</si>
  <si>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</si>
  <si>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</si>
  <si>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</si>
  <si>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</si>
  <si>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</si>
  <si>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</si>
  <si>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</si>
  <si>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</si>
  <si>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</si>
  <si>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</si>
  <si>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</si>
  <si>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</si>
  <si>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</si>
  <si>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</si>
  <si>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</si>
  <si>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</si>
  <si>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</si>
  <si>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</si>
  <si>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</si>
  <si>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</si>
  <si>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</si>
  <si>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</si>
  <si>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Sekhukhune(DC47)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</si>
  <si>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</si>
  <si>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</si>
  <si>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</si>
  <si>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</si>
  <si>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</si>
  <si>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</si>
  <si>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</si>
  <si>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</si>
  <si>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</si>
  <si>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</si>
  <si>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</si>
  <si>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</si>
  <si>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</si>
  <si>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</si>
  <si>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</si>
  <si>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</si>
  <si>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</si>
  <si>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</si>
  <si>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</si>
  <si>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</si>
  <si>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</si>
  <si>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</si>
  <si>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</si>
  <si>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</si>
  <si>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Sekhukhune(DC47)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</si>
  <si>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</si>
  <si>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</si>
  <si>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</si>
  <si>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</si>
  <si>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</si>
  <si>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</si>
  <si>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</si>
  <si>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</si>
  <si>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</si>
  <si>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</si>
  <si>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</si>
  <si>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</si>
  <si>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</si>
  <si>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</si>
  <si>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</si>
  <si>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</si>
  <si>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</si>
  <si>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</si>
  <si>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</si>
  <si>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</si>
  <si>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</si>
  <si>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</si>
  <si>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</si>
  <si>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</si>
  <si>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</si>
  <si>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</si>
  <si>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</si>
  <si>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</si>
  <si>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</si>
  <si>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</si>
  <si>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</si>
  <si>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</si>
  <si>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</si>
  <si>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</si>
  <si>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</si>
  <si>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Sekhukhune(DC47)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</si>
  <si>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</si>
  <si>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</si>
  <si>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Limpopo: Sekhukhune(DC47)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</si>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</sst>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37538752</v>
      </c>
      <c r="C6" s="19">
        <v>0</v>
      </c>
      <c r="D6" s="59">
        <v>41130000</v>
      </c>
      <c r="E6" s="60">
        <v>41130000</v>
      </c>
      <c r="F6" s="60">
        <v>2540215</v>
      </c>
      <c r="G6" s="60">
        <v>4893351</v>
      </c>
      <c r="H6" s="60">
        <v>3385889</v>
      </c>
      <c r="I6" s="60">
        <v>10819455</v>
      </c>
      <c r="J6" s="60">
        <v>-689000</v>
      </c>
      <c r="K6" s="60">
        <v>0</v>
      </c>
      <c r="L6" s="60">
        <v>3350374</v>
      </c>
      <c r="M6" s="60">
        <v>2661374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13480829</v>
      </c>
      <c r="W6" s="60">
        <v>17274498</v>
      </c>
      <c r="X6" s="60">
        <v>-3793669</v>
      </c>
      <c r="Y6" s="61">
        <v>-21.96</v>
      </c>
      <c r="Z6" s="62">
        <v>41130000</v>
      </c>
    </row>
    <row r="7" spans="1:26" ht="13.5">
      <c r="A7" s="58" t="s">
        <v>33</v>
      </c>
      <c r="B7" s="19">
        <v>10787018</v>
      </c>
      <c r="C7" s="19">
        <v>0</v>
      </c>
      <c r="D7" s="59">
        <v>7000000</v>
      </c>
      <c r="E7" s="60">
        <v>7000000</v>
      </c>
      <c r="F7" s="60">
        <v>0</v>
      </c>
      <c r="G7" s="60">
        <v>0</v>
      </c>
      <c r="H7" s="60">
        <v>0</v>
      </c>
      <c r="I7" s="60">
        <v>0</v>
      </c>
      <c r="J7" s="60">
        <v>1865000</v>
      </c>
      <c r="K7" s="60">
        <v>0</v>
      </c>
      <c r="L7" s="60">
        <v>1770410</v>
      </c>
      <c r="M7" s="60">
        <v>3635410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3635410</v>
      </c>
      <c r="W7" s="60">
        <v>3499998</v>
      </c>
      <c r="X7" s="60">
        <v>135412</v>
      </c>
      <c r="Y7" s="61">
        <v>3.87</v>
      </c>
      <c r="Z7" s="62">
        <v>7000000</v>
      </c>
    </row>
    <row r="8" spans="1:26" ht="13.5">
      <c r="A8" s="58" t="s">
        <v>34</v>
      </c>
      <c r="B8" s="19">
        <v>410684795</v>
      </c>
      <c r="C8" s="19">
        <v>0</v>
      </c>
      <c r="D8" s="59">
        <v>573875000</v>
      </c>
      <c r="E8" s="60">
        <v>573875000</v>
      </c>
      <c r="F8" s="60">
        <v>185017879</v>
      </c>
      <c r="G8" s="60">
        <v>0</v>
      </c>
      <c r="H8" s="60">
        <v>0</v>
      </c>
      <c r="I8" s="60">
        <v>185017879</v>
      </c>
      <c r="J8" s="60">
        <v>2021000</v>
      </c>
      <c r="K8" s="60">
        <v>0</v>
      </c>
      <c r="L8" s="60">
        <v>284663</v>
      </c>
      <c r="M8" s="60">
        <v>2305663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187323542</v>
      </c>
      <c r="W8" s="60">
        <v>376317600</v>
      </c>
      <c r="X8" s="60">
        <v>-188994058</v>
      </c>
      <c r="Y8" s="61">
        <v>-50.22</v>
      </c>
      <c r="Z8" s="62">
        <v>573875000</v>
      </c>
    </row>
    <row r="9" spans="1:26" ht="13.5">
      <c r="A9" s="58" t="s">
        <v>35</v>
      </c>
      <c r="B9" s="19">
        <v>9996440</v>
      </c>
      <c r="C9" s="19">
        <v>0</v>
      </c>
      <c r="D9" s="59">
        <v>54578000</v>
      </c>
      <c r="E9" s="60">
        <v>54578000</v>
      </c>
      <c r="F9" s="60">
        <v>450836</v>
      </c>
      <c r="G9" s="60">
        <v>937822</v>
      </c>
      <c r="H9" s="60">
        <v>240035</v>
      </c>
      <c r="I9" s="60">
        <v>1628693</v>
      </c>
      <c r="J9" s="60">
        <v>80000</v>
      </c>
      <c r="K9" s="60">
        <v>0</v>
      </c>
      <c r="L9" s="60">
        <v>604219</v>
      </c>
      <c r="M9" s="60">
        <v>684219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2312912</v>
      </c>
      <c r="W9" s="60">
        <v>27289002</v>
      </c>
      <c r="X9" s="60">
        <v>-24976090</v>
      </c>
      <c r="Y9" s="61">
        <v>-91.52</v>
      </c>
      <c r="Z9" s="62">
        <v>54578000</v>
      </c>
    </row>
    <row r="10" spans="1:26" ht="25.5">
      <c r="A10" s="63" t="s">
        <v>277</v>
      </c>
      <c r="B10" s="64">
        <f>SUM(B5:B9)</f>
        <v>469007005</v>
      </c>
      <c r="C10" s="64">
        <f>SUM(C5:C9)</f>
        <v>0</v>
      </c>
      <c r="D10" s="65">
        <f aca="true" t="shared" si="0" ref="D10:Z10">SUM(D5:D9)</f>
        <v>676583000</v>
      </c>
      <c r="E10" s="66">
        <f t="shared" si="0"/>
        <v>676583000</v>
      </c>
      <c r="F10" s="66">
        <f t="shared" si="0"/>
        <v>188008930</v>
      </c>
      <c r="G10" s="66">
        <f t="shared" si="0"/>
        <v>5831173</v>
      </c>
      <c r="H10" s="66">
        <f t="shared" si="0"/>
        <v>3625924</v>
      </c>
      <c r="I10" s="66">
        <f t="shared" si="0"/>
        <v>197466027</v>
      </c>
      <c r="J10" s="66">
        <f t="shared" si="0"/>
        <v>3277000</v>
      </c>
      <c r="K10" s="66">
        <f t="shared" si="0"/>
        <v>0</v>
      </c>
      <c r="L10" s="66">
        <f t="shared" si="0"/>
        <v>6009666</v>
      </c>
      <c r="M10" s="66">
        <f t="shared" si="0"/>
        <v>9286666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206752693</v>
      </c>
      <c r="W10" s="66">
        <f t="shared" si="0"/>
        <v>424381098</v>
      </c>
      <c r="X10" s="66">
        <f t="shared" si="0"/>
        <v>-217628405</v>
      </c>
      <c r="Y10" s="67">
        <f>+IF(W10&lt;&gt;0,(X10/W10)*100,0)</f>
        <v>-51.28136149928147</v>
      </c>
      <c r="Z10" s="68">
        <f t="shared" si="0"/>
        <v>676583000</v>
      </c>
    </row>
    <row r="11" spans="1:26" ht="13.5">
      <c r="A11" s="58" t="s">
        <v>37</v>
      </c>
      <c r="B11" s="19">
        <v>236110642</v>
      </c>
      <c r="C11" s="19">
        <v>0</v>
      </c>
      <c r="D11" s="59">
        <v>241759900</v>
      </c>
      <c r="E11" s="60">
        <v>241759900</v>
      </c>
      <c r="F11" s="60">
        <v>21447602</v>
      </c>
      <c r="G11" s="60">
        <v>20832486</v>
      </c>
      <c r="H11" s="60">
        <v>21070148</v>
      </c>
      <c r="I11" s="60">
        <v>63350236</v>
      </c>
      <c r="J11" s="60">
        <v>23217824</v>
      </c>
      <c r="K11" s="60">
        <v>0</v>
      </c>
      <c r="L11" s="60">
        <v>21329566</v>
      </c>
      <c r="M11" s="60">
        <v>44547390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107897626</v>
      </c>
      <c r="W11" s="60">
        <v>126600970</v>
      </c>
      <c r="X11" s="60">
        <v>-18703344</v>
      </c>
      <c r="Y11" s="61">
        <v>-14.77</v>
      </c>
      <c r="Z11" s="62">
        <v>241759900</v>
      </c>
    </row>
    <row r="12" spans="1:26" ht="13.5">
      <c r="A12" s="58" t="s">
        <v>38</v>
      </c>
      <c r="B12" s="19">
        <v>10604876</v>
      </c>
      <c r="C12" s="19">
        <v>0</v>
      </c>
      <c r="D12" s="59">
        <v>13285188</v>
      </c>
      <c r="E12" s="60">
        <v>13285188</v>
      </c>
      <c r="F12" s="60">
        <v>29138</v>
      </c>
      <c r="G12" s="60">
        <v>852880</v>
      </c>
      <c r="H12" s="60">
        <v>951107</v>
      </c>
      <c r="I12" s="60">
        <v>1833125</v>
      </c>
      <c r="J12" s="60">
        <v>933886</v>
      </c>
      <c r="K12" s="60">
        <v>0</v>
      </c>
      <c r="L12" s="60">
        <v>925853</v>
      </c>
      <c r="M12" s="60">
        <v>1859739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3692864</v>
      </c>
      <c r="W12" s="60">
        <v>6642594</v>
      </c>
      <c r="X12" s="60">
        <v>-2949730</v>
      </c>
      <c r="Y12" s="61">
        <v>-44.41</v>
      </c>
      <c r="Z12" s="62">
        <v>13285188</v>
      </c>
    </row>
    <row r="13" spans="1:26" ht="13.5">
      <c r="A13" s="58" t="s">
        <v>278</v>
      </c>
      <c r="B13" s="19">
        <v>54890104</v>
      </c>
      <c r="C13" s="19">
        <v>0</v>
      </c>
      <c r="D13" s="59">
        <v>60000100</v>
      </c>
      <c r="E13" s="60">
        <v>60000100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26530732</v>
      </c>
      <c r="M13" s="60">
        <v>26530732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26530732</v>
      </c>
      <c r="W13" s="60">
        <v>28999998</v>
      </c>
      <c r="X13" s="60">
        <v>-2469266</v>
      </c>
      <c r="Y13" s="61">
        <v>-8.51</v>
      </c>
      <c r="Z13" s="62">
        <v>60000100</v>
      </c>
    </row>
    <row r="14" spans="1:26" ht="13.5">
      <c r="A14" s="58" t="s">
        <v>40</v>
      </c>
      <c r="B14" s="19">
        <v>4234437</v>
      </c>
      <c r="C14" s="19">
        <v>0</v>
      </c>
      <c r="D14" s="59">
        <v>750000</v>
      </c>
      <c r="E14" s="60">
        <v>750000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375000</v>
      </c>
      <c r="X14" s="60">
        <v>-375000</v>
      </c>
      <c r="Y14" s="61">
        <v>-100</v>
      </c>
      <c r="Z14" s="62">
        <v>750000</v>
      </c>
    </row>
    <row r="15" spans="1:26" ht="13.5">
      <c r="A15" s="58" t="s">
        <v>41</v>
      </c>
      <c r="B15" s="19">
        <v>83748883</v>
      </c>
      <c r="C15" s="19">
        <v>0</v>
      </c>
      <c r="D15" s="59">
        <v>143000700</v>
      </c>
      <c r="E15" s="60">
        <v>143000700</v>
      </c>
      <c r="F15" s="60">
        <v>9604467</v>
      </c>
      <c r="G15" s="60">
        <v>1468560</v>
      </c>
      <c r="H15" s="60">
        <v>2161177</v>
      </c>
      <c r="I15" s="60">
        <v>13234204</v>
      </c>
      <c r="J15" s="60">
        <v>6574346</v>
      </c>
      <c r="K15" s="60">
        <v>0</v>
      </c>
      <c r="L15" s="60">
        <v>21364580</v>
      </c>
      <c r="M15" s="60">
        <v>27938926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41173130</v>
      </c>
      <c r="W15" s="60">
        <v>70631502</v>
      </c>
      <c r="X15" s="60">
        <v>-29458372</v>
      </c>
      <c r="Y15" s="61">
        <v>-41.71</v>
      </c>
      <c r="Z15" s="62">
        <v>143000700</v>
      </c>
    </row>
    <row r="16" spans="1:26" ht="13.5">
      <c r="A16" s="69" t="s">
        <v>42</v>
      </c>
      <c r="B16" s="19">
        <v>2108642</v>
      </c>
      <c r="C16" s="19">
        <v>0</v>
      </c>
      <c r="D16" s="59">
        <v>3000400</v>
      </c>
      <c r="E16" s="60">
        <v>3000400</v>
      </c>
      <c r="F16" s="60">
        <v>20623</v>
      </c>
      <c r="G16" s="60">
        <v>265192</v>
      </c>
      <c r="H16" s="60">
        <v>144327</v>
      </c>
      <c r="I16" s="60">
        <v>430142</v>
      </c>
      <c r="J16" s="60">
        <v>121933</v>
      </c>
      <c r="K16" s="60">
        <v>0</v>
      </c>
      <c r="L16" s="60">
        <v>158237</v>
      </c>
      <c r="M16" s="60">
        <v>280170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710312</v>
      </c>
      <c r="W16" s="60">
        <v>3000000</v>
      </c>
      <c r="X16" s="60">
        <v>-2289688</v>
      </c>
      <c r="Y16" s="61">
        <v>-76.32</v>
      </c>
      <c r="Z16" s="62">
        <v>3000400</v>
      </c>
    </row>
    <row r="17" spans="1:26" ht="13.5">
      <c r="A17" s="58" t="s">
        <v>43</v>
      </c>
      <c r="B17" s="19">
        <v>402530649</v>
      </c>
      <c r="C17" s="19">
        <v>0</v>
      </c>
      <c r="D17" s="59">
        <v>277351800</v>
      </c>
      <c r="E17" s="60">
        <v>277351800</v>
      </c>
      <c r="F17" s="60">
        <v>6591014</v>
      </c>
      <c r="G17" s="60">
        <v>7532955</v>
      </c>
      <c r="H17" s="60">
        <v>22743874</v>
      </c>
      <c r="I17" s="60">
        <v>36867843</v>
      </c>
      <c r="J17" s="60">
        <v>12377300</v>
      </c>
      <c r="K17" s="60">
        <v>0</v>
      </c>
      <c r="L17" s="60">
        <v>18630722</v>
      </c>
      <c r="M17" s="60">
        <v>31008022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67875865</v>
      </c>
      <c r="W17" s="60">
        <v>72731502</v>
      </c>
      <c r="X17" s="60">
        <v>-4855637</v>
      </c>
      <c r="Y17" s="61">
        <v>-6.68</v>
      </c>
      <c r="Z17" s="62">
        <v>277351800</v>
      </c>
    </row>
    <row r="18" spans="1:26" ht="13.5">
      <c r="A18" s="70" t="s">
        <v>44</v>
      </c>
      <c r="B18" s="71">
        <f>SUM(B11:B17)</f>
        <v>794228233</v>
      </c>
      <c r="C18" s="71">
        <f>SUM(C11:C17)</f>
        <v>0</v>
      </c>
      <c r="D18" s="72">
        <f aca="true" t="shared" si="1" ref="D18:Z18">SUM(D11:D17)</f>
        <v>739148088</v>
      </c>
      <c r="E18" s="73">
        <f t="shared" si="1"/>
        <v>739148088</v>
      </c>
      <c r="F18" s="73">
        <f t="shared" si="1"/>
        <v>37692844</v>
      </c>
      <c r="G18" s="73">
        <f t="shared" si="1"/>
        <v>30952073</v>
      </c>
      <c r="H18" s="73">
        <f t="shared" si="1"/>
        <v>47070633</v>
      </c>
      <c r="I18" s="73">
        <f t="shared" si="1"/>
        <v>115715550</v>
      </c>
      <c r="J18" s="73">
        <f t="shared" si="1"/>
        <v>43225289</v>
      </c>
      <c r="K18" s="73">
        <f t="shared" si="1"/>
        <v>0</v>
      </c>
      <c r="L18" s="73">
        <f t="shared" si="1"/>
        <v>88939690</v>
      </c>
      <c r="M18" s="73">
        <f t="shared" si="1"/>
        <v>132164979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247880529</v>
      </c>
      <c r="W18" s="73">
        <f t="shared" si="1"/>
        <v>308981566</v>
      </c>
      <c r="X18" s="73">
        <f t="shared" si="1"/>
        <v>-61101037</v>
      </c>
      <c r="Y18" s="67">
        <f>+IF(W18&lt;&gt;0,(X18/W18)*100,0)</f>
        <v>-19.774978096913394</v>
      </c>
      <c r="Z18" s="74">
        <f t="shared" si="1"/>
        <v>739148088</v>
      </c>
    </row>
    <row r="19" spans="1:26" ht="13.5">
      <c r="A19" s="70" t="s">
        <v>45</v>
      </c>
      <c r="B19" s="75">
        <f>+B10-B18</f>
        <v>-325221228</v>
      </c>
      <c r="C19" s="75">
        <f>+C10-C18</f>
        <v>0</v>
      </c>
      <c r="D19" s="76">
        <f aca="true" t="shared" si="2" ref="D19:Z19">+D10-D18</f>
        <v>-62565088</v>
      </c>
      <c r="E19" s="77">
        <f t="shared" si="2"/>
        <v>-62565088</v>
      </c>
      <c r="F19" s="77">
        <f t="shared" si="2"/>
        <v>150316086</v>
      </c>
      <c r="G19" s="77">
        <f t="shared" si="2"/>
        <v>-25120900</v>
      </c>
      <c r="H19" s="77">
        <f t="shared" si="2"/>
        <v>-43444709</v>
      </c>
      <c r="I19" s="77">
        <f t="shared" si="2"/>
        <v>81750477</v>
      </c>
      <c r="J19" s="77">
        <f t="shared" si="2"/>
        <v>-39948289</v>
      </c>
      <c r="K19" s="77">
        <f t="shared" si="2"/>
        <v>0</v>
      </c>
      <c r="L19" s="77">
        <f t="shared" si="2"/>
        <v>-82930024</v>
      </c>
      <c r="M19" s="77">
        <f t="shared" si="2"/>
        <v>-122878313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-41127836</v>
      </c>
      <c r="W19" s="77">
        <f>IF(E10=E18,0,W10-W18)</f>
        <v>115399532</v>
      </c>
      <c r="X19" s="77">
        <f t="shared" si="2"/>
        <v>-156527368</v>
      </c>
      <c r="Y19" s="78">
        <f>+IF(W19&lt;&gt;0,(X19/W19)*100,0)</f>
        <v>-135.63951715159467</v>
      </c>
      <c r="Z19" s="79">
        <f t="shared" si="2"/>
        <v>-62565088</v>
      </c>
    </row>
    <row r="20" spans="1:26" ht="13.5">
      <c r="A20" s="58" t="s">
        <v>46</v>
      </c>
      <c r="B20" s="19">
        <v>614735704</v>
      </c>
      <c r="C20" s="19">
        <v>0</v>
      </c>
      <c r="D20" s="59">
        <v>719343500</v>
      </c>
      <c r="E20" s="60">
        <v>719343500</v>
      </c>
      <c r="F20" s="60">
        <v>0</v>
      </c>
      <c r="G20" s="60">
        <v>9655464</v>
      </c>
      <c r="H20" s="60">
        <v>0</v>
      </c>
      <c r="I20" s="60">
        <v>9655464</v>
      </c>
      <c r="J20" s="60">
        <v>17839000</v>
      </c>
      <c r="K20" s="60">
        <v>0</v>
      </c>
      <c r="L20" s="60">
        <v>0</v>
      </c>
      <c r="M20" s="60">
        <v>17839000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27494464</v>
      </c>
      <c r="W20" s="60">
        <v>813740800</v>
      </c>
      <c r="X20" s="60">
        <v>-786246336</v>
      </c>
      <c r="Y20" s="61">
        <v>-96.62</v>
      </c>
      <c r="Z20" s="62">
        <v>719343500</v>
      </c>
    </row>
    <row r="21" spans="1:26" ht="13.5">
      <c r="A21" s="58" t="s">
        <v>279</v>
      </c>
      <c r="B21" s="80">
        <v>0</v>
      </c>
      <c r="C21" s="80">
        <v>0</v>
      </c>
      <c r="D21" s="81">
        <v>238408000</v>
      </c>
      <c r="E21" s="82">
        <v>238408000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238408000</v>
      </c>
    </row>
    <row r="22" spans="1:26" ht="25.5">
      <c r="A22" s="85" t="s">
        <v>280</v>
      </c>
      <c r="B22" s="86">
        <f>SUM(B19:B21)</f>
        <v>289514476</v>
      </c>
      <c r="C22" s="86">
        <f>SUM(C19:C21)</f>
        <v>0</v>
      </c>
      <c r="D22" s="87">
        <f aca="true" t="shared" si="3" ref="D22:Z22">SUM(D19:D21)</f>
        <v>895186412</v>
      </c>
      <c r="E22" s="88">
        <f t="shared" si="3"/>
        <v>895186412</v>
      </c>
      <c r="F22" s="88">
        <f t="shared" si="3"/>
        <v>150316086</v>
      </c>
      <c r="G22" s="88">
        <f t="shared" si="3"/>
        <v>-15465436</v>
      </c>
      <c r="H22" s="88">
        <f t="shared" si="3"/>
        <v>-43444709</v>
      </c>
      <c r="I22" s="88">
        <f t="shared" si="3"/>
        <v>91405941</v>
      </c>
      <c r="J22" s="88">
        <f t="shared" si="3"/>
        <v>-22109289</v>
      </c>
      <c r="K22" s="88">
        <f t="shared" si="3"/>
        <v>0</v>
      </c>
      <c r="L22" s="88">
        <f t="shared" si="3"/>
        <v>-82930024</v>
      </c>
      <c r="M22" s="88">
        <f t="shared" si="3"/>
        <v>-105039313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-13633372</v>
      </c>
      <c r="W22" s="88">
        <f t="shared" si="3"/>
        <v>929140332</v>
      </c>
      <c r="X22" s="88">
        <f t="shared" si="3"/>
        <v>-942773704</v>
      </c>
      <c r="Y22" s="89">
        <f>+IF(W22&lt;&gt;0,(X22/W22)*100,0)</f>
        <v>-101.46731032229049</v>
      </c>
      <c r="Z22" s="90">
        <f t="shared" si="3"/>
        <v>895186412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289514476</v>
      </c>
      <c r="C24" s="75">
        <f>SUM(C22:C23)</f>
        <v>0</v>
      </c>
      <c r="D24" s="76">
        <f aca="true" t="shared" si="4" ref="D24:Z24">SUM(D22:D23)</f>
        <v>895186412</v>
      </c>
      <c r="E24" s="77">
        <f t="shared" si="4"/>
        <v>895186412</v>
      </c>
      <c r="F24" s="77">
        <f t="shared" si="4"/>
        <v>150316086</v>
      </c>
      <c r="G24" s="77">
        <f t="shared" si="4"/>
        <v>-15465436</v>
      </c>
      <c r="H24" s="77">
        <f t="shared" si="4"/>
        <v>-43444709</v>
      </c>
      <c r="I24" s="77">
        <f t="shared" si="4"/>
        <v>91405941</v>
      </c>
      <c r="J24" s="77">
        <f t="shared" si="4"/>
        <v>-22109289</v>
      </c>
      <c r="K24" s="77">
        <f t="shared" si="4"/>
        <v>0</v>
      </c>
      <c r="L24" s="77">
        <f t="shared" si="4"/>
        <v>-82930024</v>
      </c>
      <c r="M24" s="77">
        <f t="shared" si="4"/>
        <v>-105039313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-13633372</v>
      </c>
      <c r="W24" s="77">
        <f t="shared" si="4"/>
        <v>929140332</v>
      </c>
      <c r="X24" s="77">
        <f t="shared" si="4"/>
        <v>-942773704</v>
      </c>
      <c r="Y24" s="78">
        <f>+IF(W24&lt;&gt;0,(X24/W24)*100,0)</f>
        <v>-101.46731032229049</v>
      </c>
      <c r="Z24" s="79">
        <f t="shared" si="4"/>
        <v>895186412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311965382</v>
      </c>
      <c r="C27" s="22">
        <v>0</v>
      </c>
      <c r="D27" s="99">
        <v>957752000</v>
      </c>
      <c r="E27" s="100">
        <v>957752000</v>
      </c>
      <c r="F27" s="100">
        <v>19551351</v>
      </c>
      <c r="G27" s="100">
        <v>4867000</v>
      </c>
      <c r="H27" s="100">
        <v>12171022</v>
      </c>
      <c r="I27" s="100">
        <v>36589373</v>
      </c>
      <c r="J27" s="100">
        <v>22986000</v>
      </c>
      <c r="K27" s="100">
        <v>0</v>
      </c>
      <c r="L27" s="100">
        <v>25097905</v>
      </c>
      <c r="M27" s="100">
        <v>48083905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84673278</v>
      </c>
      <c r="W27" s="100">
        <v>478876000</v>
      </c>
      <c r="X27" s="100">
        <v>-394202722</v>
      </c>
      <c r="Y27" s="101">
        <v>-82.32</v>
      </c>
      <c r="Z27" s="102">
        <v>957752000</v>
      </c>
    </row>
    <row r="28" spans="1:26" ht="13.5">
      <c r="A28" s="103" t="s">
        <v>46</v>
      </c>
      <c r="B28" s="19">
        <v>310892649</v>
      </c>
      <c r="C28" s="19">
        <v>0</v>
      </c>
      <c r="D28" s="59">
        <v>719345000</v>
      </c>
      <c r="E28" s="60">
        <v>719345000</v>
      </c>
      <c r="F28" s="60">
        <v>19551351</v>
      </c>
      <c r="G28" s="60">
        <v>4867000</v>
      </c>
      <c r="H28" s="60">
        <v>12171022</v>
      </c>
      <c r="I28" s="60">
        <v>36589373</v>
      </c>
      <c r="J28" s="60">
        <v>22986000</v>
      </c>
      <c r="K28" s="60">
        <v>0</v>
      </c>
      <c r="L28" s="60">
        <v>25097905</v>
      </c>
      <c r="M28" s="60">
        <v>48083905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84673278</v>
      </c>
      <c r="W28" s="60">
        <v>359672500</v>
      </c>
      <c r="X28" s="60">
        <v>-274999222</v>
      </c>
      <c r="Y28" s="61">
        <v>-76.46</v>
      </c>
      <c r="Z28" s="62">
        <v>719345000</v>
      </c>
    </row>
    <row r="29" spans="1:26" ht="13.5">
      <c r="A29" s="58" t="s">
        <v>282</v>
      </c>
      <c r="B29" s="19">
        <v>0</v>
      </c>
      <c r="C29" s="19">
        <v>0</v>
      </c>
      <c r="D29" s="59">
        <v>238407000</v>
      </c>
      <c r="E29" s="60">
        <v>238407000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119203500</v>
      </c>
      <c r="X29" s="60">
        <v>-119203500</v>
      </c>
      <c r="Y29" s="61">
        <v>-100</v>
      </c>
      <c r="Z29" s="62">
        <v>238407000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1072733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311965382</v>
      </c>
      <c r="C32" s="22">
        <f>SUM(C28:C31)</f>
        <v>0</v>
      </c>
      <c r="D32" s="99">
        <f aca="true" t="shared" si="5" ref="D32:Z32">SUM(D28:D31)</f>
        <v>957752000</v>
      </c>
      <c r="E32" s="100">
        <f t="shared" si="5"/>
        <v>957752000</v>
      </c>
      <c r="F32" s="100">
        <f t="shared" si="5"/>
        <v>19551351</v>
      </c>
      <c r="G32" s="100">
        <f t="shared" si="5"/>
        <v>4867000</v>
      </c>
      <c r="H32" s="100">
        <f t="shared" si="5"/>
        <v>12171022</v>
      </c>
      <c r="I32" s="100">
        <f t="shared" si="5"/>
        <v>36589373</v>
      </c>
      <c r="J32" s="100">
        <f t="shared" si="5"/>
        <v>22986000</v>
      </c>
      <c r="K32" s="100">
        <f t="shared" si="5"/>
        <v>0</v>
      </c>
      <c r="L32" s="100">
        <f t="shared" si="5"/>
        <v>25097905</v>
      </c>
      <c r="M32" s="100">
        <f t="shared" si="5"/>
        <v>48083905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84673278</v>
      </c>
      <c r="W32" s="100">
        <f t="shared" si="5"/>
        <v>478876000</v>
      </c>
      <c r="X32" s="100">
        <f t="shared" si="5"/>
        <v>-394202722</v>
      </c>
      <c r="Y32" s="101">
        <f>+IF(W32&lt;&gt;0,(X32/W32)*100,0)</f>
        <v>-82.31832917080831</v>
      </c>
      <c r="Z32" s="102">
        <f t="shared" si="5"/>
        <v>957752000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442088043</v>
      </c>
      <c r="C35" s="19">
        <v>0</v>
      </c>
      <c r="D35" s="59">
        <v>191119000</v>
      </c>
      <c r="E35" s="60">
        <v>191119000</v>
      </c>
      <c r="F35" s="60">
        <v>161014000</v>
      </c>
      <c r="G35" s="60">
        <v>92322000</v>
      </c>
      <c r="H35" s="60">
        <v>0</v>
      </c>
      <c r="I35" s="60">
        <v>0</v>
      </c>
      <c r="J35" s="60">
        <v>93979648</v>
      </c>
      <c r="K35" s="60">
        <v>0</v>
      </c>
      <c r="L35" s="60">
        <v>442088138</v>
      </c>
      <c r="M35" s="60">
        <v>442088138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442088138</v>
      </c>
      <c r="W35" s="60">
        <v>95559500</v>
      </c>
      <c r="X35" s="60">
        <v>346528638</v>
      </c>
      <c r="Y35" s="61">
        <v>362.63</v>
      </c>
      <c r="Z35" s="62">
        <v>191119000</v>
      </c>
    </row>
    <row r="36" spans="1:26" ht="13.5">
      <c r="A36" s="58" t="s">
        <v>57</v>
      </c>
      <c r="B36" s="19">
        <v>2258679741</v>
      </c>
      <c r="C36" s="19">
        <v>0</v>
      </c>
      <c r="D36" s="59">
        <v>3540178000</v>
      </c>
      <c r="E36" s="60">
        <v>3540178000</v>
      </c>
      <c r="F36" s="60">
        <v>2411464000</v>
      </c>
      <c r="G36" s="60">
        <v>2428157000</v>
      </c>
      <c r="H36" s="60">
        <v>0</v>
      </c>
      <c r="I36" s="60">
        <v>0</v>
      </c>
      <c r="J36" s="60">
        <v>2520226000</v>
      </c>
      <c r="K36" s="60">
        <v>0</v>
      </c>
      <c r="L36" s="60">
        <v>2521605000</v>
      </c>
      <c r="M36" s="60">
        <v>2521605000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2521605000</v>
      </c>
      <c r="W36" s="60">
        <v>1770089000</v>
      </c>
      <c r="X36" s="60">
        <v>751516000</v>
      </c>
      <c r="Y36" s="61">
        <v>42.46</v>
      </c>
      <c r="Z36" s="62">
        <v>3540178000</v>
      </c>
    </row>
    <row r="37" spans="1:26" ht="13.5">
      <c r="A37" s="58" t="s">
        <v>58</v>
      </c>
      <c r="B37" s="19">
        <v>481530413</v>
      </c>
      <c r="C37" s="19">
        <v>0</v>
      </c>
      <c r="D37" s="59">
        <v>268833000</v>
      </c>
      <c r="E37" s="60">
        <v>268833000</v>
      </c>
      <c r="F37" s="60">
        <v>30379000</v>
      </c>
      <c r="G37" s="60">
        <v>39771000</v>
      </c>
      <c r="H37" s="60">
        <v>0</v>
      </c>
      <c r="I37" s="60">
        <v>0</v>
      </c>
      <c r="J37" s="60">
        <v>50613000</v>
      </c>
      <c r="K37" s="60">
        <v>0</v>
      </c>
      <c r="L37" s="60">
        <v>481530546</v>
      </c>
      <c r="M37" s="60">
        <v>481530546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481530546</v>
      </c>
      <c r="W37" s="60">
        <v>134416500</v>
      </c>
      <c r="X37" s="60">
        <v>347114046</v>
      </c>
      <c r="Y37" s="61">
        <v>258.24</v>
      </c>
      <c r="Z37" s="62">
        <v>268833000</v>
      </c>
    </row>
    <row r="38" spans="1:26" ht="13.5">
      <c r="A38" s="58" t="s">
        <v>59</v>
      </c>
      <c r="B38" s="19">
        <v>25912898</v>
      </c>
      <c r="C38" s="19">
        <v>0</v>
      </c>
      <c r="D38" s="59">
        <v>28825000</v>
      </c>
      <c r="E38" s="60">
        <v>28825000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25912898</v>
      </c>
      <c r="M38" s="60">
        <v>25912898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25912898</v>
      </c>
      <c r="W38" s="60">
        <v>14412500</v>
      </c>
      <c r="X38" s="60">
        <v>11500398</v>
      </c>
      <c r="Y38" s="61">
        <v>79.79</v>
      </c>
      <c r="Z38" s="62">
        <v>28825000</v>
      </c>
    </row>
    <row r="39" spans="1:26" ht="13.5">
      <c r="A39" s="58" t="s">
        <v>60</v>
      </c>
      <c r="B39" s="19">
        <v>2193324473</v>
      </c>
      <c r="C39" s="19">
        <v>0</v>
      </c>
      <c r="D39" s="59">
        <v>3433639000</v>
      </c>
      <c r="E39" s="60">
        <v>3433639000</v>
      </c>
      <c r="F39" s="60">
        <v>2542099000</v>
      </c>
      <c r="G39" s="60">
        <v>2480708000</v>
      </c>
      <c r="H39" s="60">
        <v>0</v>
      </c>
      <c r="I39" s="60">
        <v>0</v>
      </c>
      <c r="J39" s="60">
        <v>2563592648</v>
      </c>
      <c r="K39" s="60">
        <v>0</v>
      </c>
      <c r="L39" s="60">
        <v>2456249694</v>
      </c>
      <c r="M39" s="60">
        <v>2456249694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2456249694</v>
      </c>
      <c r="W39" s="60">
        <v>1716819500</v>
      </c>
      <c r="X39" s="60">
        <v>739430194</v>
      </c>
      <c r="Y39" s="61">
        <v>43.07</v>
      </c>
      <c r="Z39" s="62">
        <v>3433639000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281711225</v>
      </c>
      <c r="C42" s="19">
        <v>0</v>
      </c>
      <c r="D42" s="59">
        <v>736252000</v>
      </c>
      <c r="E42" s="60">
        <v>736252000</v>
      </c>
      <c r="F42" s="60">
        <v>167466087</v>
      </c>
      <c r="G42" s="60">
        <v>-27808007</v>
      </c>
      <c r="H42" s="60">
        <v>-38438177</v>
      </c>
      <c r="I42" s="60">
        <v>101219903</v>
      </c>
      <c r="J42" s="60">
        <v>-39948288</v>
      </c>
      <c r="K42" s="60">
        <v>129520522</v>
      </c>
      <c r="L42" s="60">
        <v>-55427003</v>
      </c>
      <c r="M42" s="60">
        <v>34145231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135365134</v>
      </c>
      <c r="W42" s="60">
        <v>450832000</v>
      </c>
      <c r="X42" s="60">
        <v>-315466866</v>
      </c>
      <c r="Y42" s="61">
        <v>-69.97</v>
      </c>
      <c r="Z42" s="62">
        <v>736252000</v>
      </c>
    </row>
    <row r="43" spans="1:26" ht="13.5">
      <c r="A43" s="58" t="s">
        <v>63</v>
      </c>
      <c r="B43" s="19">
        <v>-381369847</v>
      </c>
      <c r="C43" s="19">
        <v>0</v>
      </c>
      <c r="D43" s="59">
        <v>-593164000</v>
      </c>
      <c r="E43" s="60">
        <v>-593164000</v>
      </c>
      <c r="F43" s="60">
        <v>-19551351</v>
      </c>
      <c r="G43" s="60">
        <v>-4867035</v>
      </c>
      <c r="H43" s="60">
        <v>-12171000</v>
      </c>
      <c r="I43" s="60">
        <v>-36589386</v>
      </c>
      <c r="J43" s="60">
        <v>0</v>
      </c>
      <c r="K43" s="60">
        <v>-17367000</v>
      </c>
      <c r="L43" s="60">
        <v>-25098000</v>
      </c>
      <c r="M43" s="60">
        <v>-42465000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-79054386</v>
      </c>
      <c r="W43" s="60">
        <v>-328308000</v>
      </c>
      <c r="X43" s="60">
        <v>249253614</v>
      </c>
      <c r="Y43" s="61">
        <v>-75.92</v>
      </c>
      <c r="Z43" s="62">
        <v>-593164000</v>
      </c>
    </row>
    <row r="44" spans="1:26" ht="13.5">
      <c r="A44" s="58" t="s">
        <v>64</v>
      </c>
      <c r="B44" s="19">
        <v>-426216</v>
      </c>
      <c r="C44" s="19">
        <v>0</v>
      </c>
      <c r="D44" s="59">
        <v>-1331000</v>
      </c>
      <c r="E44" s="60">
        <v>-1331000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-1331000</v>
      </c>
    </row>
    <row r="45" spans="1:26" ht="13.5">
      <c r="A45" s="70" t="s">
        <v>65</v>
      </c>
      <c r="B45" s="22">
        <v>173268370</v>
      </c>
      <c r="C45" s="22">
        <v>0</v>
      </c>
      <c r="D45" s="99">
        <v>141757000</v>
      </c>
      <c r="E45" s="100">
        <v>141757000</v>
      </c>
      <c r="F45" s="100">
        <v>147914736</v>
      </c>
      <c r="G45" s="100">
        <v>115239694</v>
      </c>
      <c r="H45" s="100">
        <v>64630517</v>
      </c>
      <c r="I45" s="100">
        <v>64630517</v>
      </c>
      <c r="J45" s="100">
        <v>24682229</v>
      </c>
      <c r="K45" s="100">
        <v>136835751</v>
      </c>
      <c r="L45" s="100">
        <v>56310748</v>
      </c>
      <c r="M45" s="100">
        <v>56310748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56310748</v>
      </c>
      <c r="W45" s="100">
        <v>122524000</v>
      </c>
      <c r="X45" s="100">
        <v>-66213252</v>
      </c>
      <c r="Y45" s="101">
        <v>-54.04</v>
      </c>
      <c r="Z45" s="102">
        <v>141757000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55163570</v>
      </c>
      <c r="C49" s="52">
        <v>0</v>
      </c>
      <c r="D49" s="129">
        <v>53752097</v>
      </c>
      <c r="E49" s="54">
        <v>54069102</v>
      </c>
      <c r="F49" s="54">
        <v>0</v>
      </c>
      <c r="G49" s="54">
        <v>0</v>
      </c>
      <c r="H49" s="54">
        <v>0</v>
      </c>
      <c r="I49" s="54">
        <v>55576394</v>
      </c>
      <c r="J49" s="54">
        <v>0</v>
      </c>
      <c r="K49" s="54">
        <v>0</v>
      </c>
      <c r="L49" s="54">
        <v>0</v>
      </c>
      <c r="M49" s="54">
        <v>89272990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51761721</v>
      </c>
      <c r="W49" s="54">
        <v>82489142</v>
      </c>
      <c r="X49" s="54">
        <v>0</v>
      </c>
      <c r="Y49" s="54">
        <v>442085016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140498720</v>
      </c>
      <c r="C51" s="52">
        <v>0</v>
      </c>
      <c r="D51" s="129">
        <v>113217000</v>
      </c>
      <c r="E51" s="54">
        <v>114376000</v>
      </c>
      <c r="F51" s="54">
        <v>0</v>
      </c>
      <c r="G51" s="54">
        <v>0</v>
      </c>
      <c r="H51" s="54">
        <v>0</v>
      </c>
      <c r="I51" s="54">
        <v>113438280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481530000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134.64460004243583</v>
      </c>
      <c r="E58" s="7">
        <f t="shared" si="6"/>
        <v>134.64460004243583</v>
      </c>
      <c r="F58" s="7">
        <f t="shared" si="6"/>
        <v>100.00003615357751</v>
      </c>
      <c r="G58" s="7">
        <f t="shared" si="6"/>
        <v>100</v>
      </c>
      <c r="H58" s="7">
        <f t="shared" si="6"/>
        <v>99.9836001323108</v>
      </c>
      <c r="I58" s="7">
        <f t="shared" si="6"/>
        <v>99.99486170259448</v>
      </c>
      <c r="J58" s="7">
        <f t="shared" si="6"/>
        <v>100</v>
      </c>
      <c r="K58" s="7">
        <f t="shared" si="6"/>
        <v>0</v>
      </c>
      <c r="L58" s="7">
        <f t="shared" si="6"/>
        <v>100</v>
      </c>
      <c r="M58" s="7">
        <f t="shared" si="6"/>
        <v>354.7879342373611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152.58980601377647</v>
      </c>
      <c r="W58" s="7">
        <f t="shared" si="6"/>
        <v>97.33409922159355</v>
      </c>
      <c r="X58" s="7">
        <f t="shared" si="6"/>
        <v>0</v>
      </c>
      <c r="Y58" s="7">
        <f t="shared" si="6"/>
        <v>0</v>
      </c>
      <c r="Z58" s="8">
        <f t="shared" si="6"/>
        <v>134.64460004243583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139.69851689764164</v>
      </c>
      <c r="E60" s="13">
        <f t="shared" si="7"/>
        <v>139.69851689764164</v>
      </c>
      <c r="F60" s="13">
        <f t="shared" si="7"/>
        <v>100.0000393667465</v>
      </c>
      <c r="G60" s="13">
        <f t="shared" si="7"/>
        <v>100</v>
      </c>
      <c r="H60" s="13">
        <f t="shared" si="7"/>
        <v>100.0032783118407</v>
      </c>
      <c r="I60" s="13">
        <f t="shared" si="7"/>
        <v>100.00103517228918</v>
      </c>
      <c r="J60" s="13">
        <f t="shared" si="7"/>
        <v>100</v>
      </c>
      <c r="K60" s="13">
        <f t="shared" si="7"/>
        <v>0</v>
      </c>
      <c r="L60" s="13">
        <f t="shared" si="7"/>
        <v>100</v>
      </c>
      <c r="M60" s="13">
        <f t="shared" si="7"/>
        <v>357.96246600440224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150.92756535966743</v>
      </c>
      <c r="W60" s="13">
        <f t="shared" si="7"/>
        <v>96.87112181204918</v>
      </c>
      <c r="X60" s="13">
        <f t="shared" si="7"/>
        <v>0</v>
      </c>
      <c r="Y60" s="13">
        <f t="shared" si="7"/>
        <v>0</v>
      </c>
      <c r="Z60" s="14">
        <f t="shared" si="7"/>
        <v>139.69851689764164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139.69851689764164</v>
      </c>
      <c r="E62" s="13">
        <f t="shared" si="7"/>
        <v>139.69851689764164</v>
      </c>
      <c r="F62" s="13">
        <f t="shared" si="7"/>
        <v>100</v>
      </c>
      <c r="G62" s="13">
        <f t="shared" si="7"/>
        <v>100</v>
      </c>
      <c r="H62" s="13">
        <f t="shared" si="7"/>
        <v>100.01468560410281</v>
      </c>
      <c r="I62" s="13">
        <f t="shared" si="7"/>
        <v>100.00449154958694</v>
      </c>
      <c r="J62" s="13">
        <f t="shared" si="7"/>
        <v>100</v>
      </c>
      <c r="K62" s="13">
        <f t="shared" si="7"/>
        <v>0</v>
      </c>
      <c r="L62" s="13">
        <f t="shared" si="7"/>
        <v>100</v>
      </c>
      <c r="M62" s="13">
        <f t="shared" si="7"/>
        <v>628.815370693959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162.7376616646342</v>
      </c>
      <c r="W62" s="13">
        <f t="shared" si="7"/>
        <v>96.87112181204918</v>
      </c>
      <c r="X62" s="13">
        <f t="shared" si="7"/>
        <v>0</v>
      </c>
      <c r="Y62" s="13">
        <f t="shared" si="7"/>
        <v>0</v>
      </c>
      <c r="Z62" s="14">
        <f t="shared" si="7"/>
        <v>139.69851689764164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100.00014778732813</v>
      </c>
      <c r="G63" s="13">
        <f t="shared" si="7"/>
        <v>100</v>
      </c>
      <c r="H63" s="13">
        <f t="shared" si="7"/>
        <v>99.96414898321805</v>
      </c>
      <c r="I63" s="13">
        <f t="shared" si="7"/>
        <v>99.98785480756098</v>
      </c>
      <c r="J63" s="13">
        <f t="shared" si="7"/>
        <v>100</v>
      </c>
      <c r="K63" s="13">
        <f t="shared" si="7"/>
        <v>0</v>
      </c>
      <c r="L63" s="13">
        <f t="shared" si="7"/>
        <v>100</v>
      </c>
      <c r="M63" s="13">
        <f t="shared" si="7"/>
        <v>150.6919396197781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120.34329317213468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99.66887260806516</v>
      </c>
      <c r="I66" s="16">
        <f t="shared" si="7"/>
        <v>99.89106212100963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328.4123014869552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175.83971861528008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45052485</v>
      </c>
      <c r="C67" s="24"/>
      <c r="D67" s="25">
        <v>47130000</v>
      </c>
      <c r="E67" s="26">
        <v>47130000</v>
      </c>
      <c r="F67" s="26">
        <v>2765978</v>
      </c>
      <c r="G67" s="26">
        <v>5099373</v>
      </c>
      <c r="H67" s="26">
        <v>3597590</v>
      </c>
      <c r="I67" s="26">
        <v>11462941</v>
      </c>
      <c r="J67" s="26">
        <v>-816000</v>
      </c>
      <c r="K67" s="26"/>
      <c r="L67" s="26">
        <v>3797693</v>
      </c>
      <c r="M67" s="26">
        <v>2981693</v>
      </c>
      <c r="N67" s="26"/>
      <c r="O67" s="26"/>
      <c r="P67" s="26"/>
      <c r="Q67" s="26"/>
      <c r="R67" s="26"/>
      <c r="S67" s="26"/>
      <c r="T67" s="26"/>
      <c r="U67" s="26"/>
      <c r="V67" s="26">
        <v>14444634</v>
      </c>
      <c r="W67" s="26">
        <v>20274498</v>
      </c>
      <c r="X67" s="26"/>
      <c r="Y67" s="25"/>
      <c r="Z67" s="27">
        <v>47130000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37538752</v>
      </c>
      <c r="C69" s="19"/>
      <c r="D69" s="20">
        <v>41130000</v>
      </c>
      <c r="E69" s="21">
        <v>41130000</v>
      </c>
      <c r="F69" s="21">
        <v>2540215</v>
      </c>
      <c r="G69" s="21">
        <v>4893351</v>
      </c>
      <c r="H69" s="21">
        <v>3385889</v>
      </c>
      <c r="I69" s="21">
        <v>10819455</v>
      </c>
      <c r="J69" s="21">
        <v>-689000</v>
      </c>
      <c r="K69" s="21"/>
      <c r="L69" s="21">
        <v>3350374</v>
      </c>
      <c r="M69" s="21">
        <v>2661374</v>
      </c>
      <c r="N69" s="21"/>
      <c r="O69" s="21"/>
      <c r="P69" s="21"/>
      <c r="Q69" s="21"/>
      <c r="R69" s="21"/>
      <c r="S69" s="21"/>
      <c r="T69" s="21"/>
      <c r="U69" s="21"/>
      <c r="V69" s="21">
        <v>13480829</v>
      </c>
      <c r="W69" s="21">
        <v>17274498</v>
      </c>
      <c r="X69" s="21"/>
      <c r="Y69" s="20"/>
      <c r="Z69" s="23">
        <v>41130000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29800577</v>
      </c>
      <c r="C71" s="19"/>
      <c r="D71" s="20">
        <v>41130000</v>
      </c>
      <c r="E71" s="21">
        <v>41130000</v>
      </c>
      <c r="F71" s="21">
        <v>1863567</v>
      </c>
      <c r="G71" s="21">
        <v>4086470</v>
      </c>
      <c r="H71" s="21">
        <v>2621615</v>
      </c>
      <c r="I71" s="21">
        <v>8571652</v>
      </c>
      <c r="J71" s="21">
        <v>-1459000</v>
      </c>
      <c r="K71" s="21"/>
      <c r="L71" s="21">
        <v>2612728</v>
      </c>
      <c r="M71" s="21">
        <v>1153728</v>
      </c>
      <c r="N71" s="21"/>
      <c r="O71" s="21"/>
      <c r="P71" s="21"/>
      <c r="Q71" s="21"/>
      <c r="R71" s="21"/>
      <c r="S71" s="21"/>
      <c r="T71" s="21"/>
      <c r="U71" s="21"/>
      <c r="V71" s="21">
        <v>9725380</v>
      </c>
      <c r="W71" s="21">
        <v>17274498</v>
      </c>
      <c r="X71" s="21"/>
      <c r="Y71" s="20"/>
      <c r="Z71" s="23">
        <v>41130000</v>
      </c>
    </row>
    <row r="72" spans="1:26" ht="13.5" hidden="1">
      <c r="A72" s="39" t="s">
        <v>105</v>
      </c>
      <c r="B72" s="19">
        <v>7738175</v>
      </c>
      <c r="C72" s="19"/>
      <c r="D72" s="20"/>
      <c r="E72" s="21"/>
      <c r="F72" s="21">
        <v>676648</v>
      </c>
      <c r="G72" s="21">
        <v>806881</v>
      </c>
      <c r="H72" s="21">
        <v>764274</v>
      </c>
      <c r="I72" s="21">
        <v>2247803</v>
      </c>
      <c r="J72" s="21">
        <v>770000</v>
      </c>
      <c r="K72" s="21"/>
      <c r="L72" s="21">
        <v>737646</v>
      </c>
      <c r="M72" s="21">
        <v>1507646</v>
      </c>
      <c r="N72" s="21"/>
      <c r="O72" s="21"/>
      <c r="P72" s="21"/>
      <c r="Q72" s="21"/>
      <c r="R72" s="21"/>
      <c r="S72" s="21"/>
      <c r="T72" s="21"/>
      <c r="U72" s="21"/>
      <c r="V72" s="21">
        <v>3755449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7513733</v>
      </c>
      <c r="C75" s="28"/>
      <c r="D75" s="29">
        <v>6000000</v>
      </c>
      <c r="E75" s="30">
        <v>6000000</v>
      </c>
      <c r="F75" s="30">
        <v>225763</v>
      </c>
      <c r="G75" s="30">
        <v>206022</v>
      </c>
      <c r="H75" s="30">
        <v>211701</v>
      </c>
      <c r="I75" s="30">
        <v>643486</v>
      </c>
      <c r="J75" s="30">
        <v>-127000</v>
      </c>
      <c r="K75" s="30"/>
      <c r="L75" s="30">
        <v>447319</v>
      </c>
      <c r="M75" s="30">
        <v>320319</v>
      </c>
      <c r="N75" s="30"/>
      <c r="O75" s="30"/>
      <c r="P75" s="30"/>
      <c r="Q75" s="30"/>
      <c r="R75" s="30"/>
      <c r="S75" s="30"/>
      <c r="T75" s="30"/>
      <c r="U75" s="30"/>
      <c r="V75" s="30">
        <v>963805</v>
      </c>
      <c r="W75" s="30">
        <v>3000000</v>
      </c>
      <c r="X75" s="30"/>
      <c r="Y75" s="29"/>
      <c r="Z75" s="31">
        <v>6000000</v>
      </c>
    </row>
    <row r="76" spans="1:26" ht="13.5" hidden="1">
      <c r="A76" s="42" t="s">
        <v>286</v>
      </c>
      <c r="B76" s="32">
        <v>45052485</v>
      </c>
      <c r="C76" s="32"/>
      <c r="D76" s="33">
        <v>63458000</v>
      </c>
      <c r="E76" s="34">
        <v>63458000</v>
      </c>
      <c r="F76" s="34">
        <v>2765979</v>
      </c>
      <c r="G76" s="34">
        <v>5099373</v>
      </c>
      <c r="H76" s="34">
        <v>3597000</v>
      </c>
      <c r="I76" s="34">
        <v>11462352</v>
      </c>
      <c r="J76" s="34">
        <v>-816000</v>
      </c>
      <c r="K76" s="34">
        <v>7596994</v>
      </c>
      <c r="L76" s="34">
        <v>3797693</v>
      </c>
      <c r="M76" s="34">
        <v>10578687</v>
      </c>
      <c r="N76" s="34"/>
      <c r="O76" s="34"/>
      <c r="P76" s="34"/>
      <c r="Q76" s="34"/>
      <c r="R76" s="34"/>
      <c r="S76" s="34"/>
      <c r="T76" s="34"/>
      <c r="U76" s="34"/>
      <c r="V76" s="34">
        <v>22041039</v>
      </c>
      <c r="W76" s="34">
        <v>19734000</v>
      </c>
      <c r="X76" s="34"/>
      <c r="Y76" s="33"/>
      <c r="Z76" s="35">
        <v>63458000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37538752</v>
      </c>
      <c r="C78" s="19"/>
      <c r="D78" s="20">
        <v>57458000</v>
      </c>
      <c r="E78" s="21">
        <v>57458000</v>
      </c>
      <c r="F78" s="21">
        <v>2540216</v>
      </c>
      <c r="G78" s="21">
        <v>4893351</v>
      </c>
      <c r="H78" s="21">
        <v>3386000</v>
      </c>
      <c r="I78" s="21">
        <v>10819567</v>
      </c>
      <c r="J78" s="21">
        <v>-689000</v>
      </c>
      <c r="K78" s="21">
        <v>6865346</v>
      </c>
      <c r="L78" s="21">
        <v>3350374</v>
      </c>
      <c r="M78" s="21">
        <v>9526720</v>
      </c>
      <c r="N78" s="21"/>
      <c r="O78" s="21"/>
      <c r="P78" s="21"/>
      <c r="Q78" s="21"/>
      <c r="R78" s="21"/>
      <c r="S78" s="21"/>
      <c r="T78" s="21"/>
      <c r="U78" s="21"/>
      <c r="V78" s="21">
        <v>20346287</v>
      </c>
      <c r="W78" s="21">
        <v>16734000</v>
      </c>
      <c r="X78" s="21"/>
      <c r="Y78" s="20"/>
      <c r="Z78" s="23">
        <v>57458000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29800577</v>
      </c>
      <c r="C80" s="19"/>
      <c r="D80" s="20">
        <v>57458000</v>
      </c>
      <c r="E80" s="21">
        <v>57458000</v>
      </c>
      <c r="F80" s="21">
        <v>1863567</v>
      </c>
      <c r="G80" s="21">
        <v>4086470</v>
      </c>
      <c r="H80" s="21">
        <v>2622000</v>
      </c>
      <c r="I80" s="21">
        <v>8572037</v>
      </c>
      <c r="J80" s="21">
        <v>-1459000</v>
      </c>
      <c r="K80" s="21">
        <v>6101091</v>
      </c>
      <c r="L80" s="21">
        <v>2612728</v>
      </c>
      <c r="M80" s="21">
        <v>7254819</v>
      </c>
      <c r="N80" s="21"/>
      <c r="O80" s="21"/>
      <c r="P80" s="21"/>
      <c r="Q80" s="21"/>
      <c r="R80" s="21"/>
      <c r="S80" s="21"/>
      <c r="T80" s="21"/>
      <c r="U80" s="21"/>
      <c r="V80" s="21">
        <v>15826856</v>
      </c>
      <c r="W80" s="21">
        <v>16734000</v>
      </c>
      <c r="X80" s="21"/>
      <c r="Y80" s="20"/>
      <c r="Z80" s="23">
        <v>57458000</v>
      </c>
    </row>
    <row r="81" spans="1:26" ht="13.5" hidden="1">
      <c r="A81" s="39" t="s">
        <v>105</v>
      </c>
      <c r="B81" s="19">
        <v>7738175</v>
      </c>
      <c r="C81" s="19"/>
      <c r="D81" s="20"/>
      <c r="E81" s="21"/>
      <c r="F81" s="21">
        <v>676649</v>
      </c>
      <c r="G81" s="21">
        <v>806881</v>
      </c>
      <c r="H81" s="21">
        <v>764000</v>
      </c>
      <c r="I81" s="21">
        <v>2247530</v>
      </c>
      <c r="J81" s="21">
        <v>770000</v>
      </c>
      <c r="K81" s="21">
        <v>764255</v>
      </c>
      <c r="L81" s="21">
        <v>737646</v>
      </c>
      <c r="M81" s="21">
        <v>2271901</v>
      </c>
      <c r="N81" s="21"/>
      <c r="O81" s="21"/>
      <c r="P81" s="21"/>
      <c r="Q81" s="21"/>
      <c r="R81" s="21"/>
      <c r="S81" s="21"/>
      <c r="T81" s="21"/>
      <c r="U81" s="21"/>
      <c r="V81" s="21">
        <v>4519431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7513733</v>
      </c>
      <c r="C84" s="28"/>
      <c r="D84" s="29">
        <v>6000000</v>
      </c>
      <c r="E84" s="30">
        <v>6000000</v>
      </c>
      <c r="F84" s="30">
        <v>225763</v>
      </c>
      <c r="G84" s="30">
        <v>206022</v>
      </c>
      <c r="H84" s="30">
        <v>211000</v>
      </c>
      <c r="I84" s="30">
        <v>642785</v>
      </c>
      <c r="J84" s="30">
        <v>-127000</v>
      </c>
      <c r="K84" s="30">
        <v>731648</v>
      </c>
      <c r="L84" s="30">
        <v>447319</v>
      </c>
      <c r="M84" s="30">
        <v>1051967</v>
      </c>
      <c r="N84" s="30"/>
      <c r="O84" s="30"/>
      <c r="P84" s="30"/>
      <c r="Q84" s="30"/>
      <c r="R84" s="30"/>
      <c r="S84" s="30"/>
      <c r="T84" s="30"/>
      <c r="U84" s="30"/>
      <c r="V84" s="30">
        <v>1694752</v>
      </c>
      <c r="W84" s="30">
        <v>3000000</v>
      </c>
      <c r="X84" s="30"/>
      <c r="Y84" s="29"/>
      <c r="Z84" s="31">
        <v>6000000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35950000</v>
      </c>
      <c r="F5" s="345">
        <f t="shared" si="0"/>
        <v>35950000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17975000</v>
      </c>
      <c r="Y5" s="345">
        <f t="shared" si="0"/>
        <v>-17975000</v>
      </c>
      <c r="Z5" s="346">
        <f>+IF(X5&lt;&gt;0,+(Y5/X5)*100,0)</f>
        <v>-100</v>
      </c>
      <c r="AA5" s="347">
        <f>+AA6+AA8+AA11+AA13+AA15</f>
        <v>35950000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35950000</v>
      </c>
      <c r="F11" s="351">
        <f t="shared" si="3"/>
        <v>35950000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17975000</v>
      </c>
      <c r="Y11" s="351">
        <f t="shared" si="3"/>
        <v>-17975000</v>
      </c>
      <c r="Z11" s="352">
        <f>+IF(X11&lt;&gt;0,+(Y11/X11)*100,0)</f>
        <v>-100</v>
      </c>
      <c r="AA11" s="353">
        <f t="shared" si="3"/>
        <v>35950000</v>
      </c>
    </row>
    <row r="12" spans="1:27" ht="13.5">
      <c r="A12" s="291" t="s">
        <v>231</v>
      </c>
      <c r="B12" s="136"/>
      <c r="C12" s="60"/>
      <c r="D12" s="327"/>
      <c r="E12" s="60">
        <v>35950000</v>
      </c>
      <c r="F12" s="59">
        <v>35950000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17975000</v>
      </c>
      <c r="Y12" s="59">
        <v>-17975000</v>
      </c>
      <c r="Z12" s="61">
        <v>-100</v>
      </c>
      <c r="AA12" s="62">
        <v>35950000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35950000</v>
      </c>
      <c r="F60" s="264">
        <f t="shared" si="14"/>
        <v>35950000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17975000</v>
      </c>
      <c r="Y60" s="264">
        <f t="shared" si="14"/>
        <v>-17975000</v>
      </c>
      <c r="Z60" s="324">
        <f>+IF(X60&lt;&gt;0,+(Y60/X60)*100,0)</f>
        <v>-100</v>
      </c>
      <c r="AA60" s="232">
        <f>+AA57+AA54+AA51+AA40+AA37+AA34+AA22+AA5</f>
        <v>35950000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1046203957</v>
      </c>
      <c r="D5" s="153">
        <f>SUM(D6:D8)</f>
        <v>0</v>
      </c>
      <c r="E5" s="154">
        <f t="shared" si="0"/>
        <v>676582000</v>
      </c>
      <c r="F5" s="100">
        <f t="shared" si="0"/>
        <v>676582000</v>
      </c>
      <c r="G5" s="100">
        <f t="shared" si="0"/>
        <v>185468715</v>
      </c>
      <c r="H5" s="100">
        <f t="shared" si="0"/>
        <v>10593286</v>
      </c>
      <c r="I5" s="100">
        <f t="shared" si="0"/>
        <v>240035</v>
      </c>
      <c r="J5" s="100">
        <f t="shared" si="0"/>
        <v>196302036</v>
      </c>
      <c r="K5" s="100">
        <f t="shared" si="0"/>
        <v>21805000</v>
      </c>
      <c r="L5" s="100">
        <f t="shared" si="0"/>
        <v>0</v>
      </c>
      <c r="M5" s="100">
        <f t="shared" si="0"/>
        <v>2659292</v>
      </c>
      <c r="N5" s="100">
        <f t="shared" si="0"/>
        <v>24464292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220766328</v>
      </c>
      <c r="X5" s="100">
        <f t="shared" si="0"/>
        <v>468702000</v>
      </c>
      <c r="Y5" s="100">
        <f t="shared" si="0"/>
        <v>-247935672</v>
      </c>
      <c r="Z5" s="137">
        <f>+IF(X5&lt;&gt;0,+(Y5/X5)*100,0)</f>
        <v>-52.89836015207957</v>
      </c>
      <c r="AA5" s="153">
        <f>SUM(AA6:AA8)</f>
        <v>676582000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1046203957</v>
      </c>
      <c r="D7" s="157"/>
      <c r="E7" s="158">
        <v>676582000</v>
      </c>
      <c r="F7" s="159">
        <v>676582000</v>
      </c>
      <c r="G7" s="159">
        <v>185468715</v>
      </c>
      <c r="H7" s="159">
        <v>10593286</v>
      </c>
      <c r="I7" s="159">
        <v>240035</v>
      </c>
      <c r="J7" s="159">
        <v>196302036</v>
      </c>
      <c r="K7" s="159">
        <v>21805000</v>
      </c>
      <c r="L7" s="159"/>
      <c r="M7" s="159">
        <v>2659292</v>
      </c>
      <c r="N7" s="159">
        <v>24464292</v>
      </c>
      <c r="O7" s="159"/>
      <c r="P7" s="159"/>
      <c r="Q7" s="159"/>
      <c r="R7" s="159"/>
      <c r="S7" s="159"/>
      <c r="T7" s="159"/>
      <c r="U7" s="159"/>
      <c r="V7" s="159"/>
      <c r="W7" s="159">
        <v>220766328</v>
      </c>
      <c r="X7" s="159">
        <v>468702000</v>
      </c>
      <c r="Y7" s="159">
        <v>-247935672</v>
      </c>
      <c r="Z7" s="141">
        <v>-52.9</v>
      </c>
      <c r="AA7" s="157">
        <v>676582000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37538752</v>
      </c>
      <c r="D19" s="153">
        <f>SUM(D20:D23)</f>
        <v>0</v>
      </c>
      <c r="E19" s="154">
        <f t="shared" si="3"/>
        <v>957752500</v>
      </c>
      <c r="F19" s="100">
        <f t="shared" si="3"/>
        <v>957752500</v>
      </c>
      <c r="G19" s="100">
        <f t="shared" si="3"/>
        <v>2540215</v>
      </c>
      <c r="H19" s="100">
        <f t="shared" si="3"/>
        <v>4893351</v>
      </c>
      <c r="I19" s="100">
        <f t="shared" si="3"/>
        <v>3385889</v>
      </c>
      <c r="J19" s="100">
        <f t="shared" si="3"/>
        <v>10819455</v>
      </c>
      <c r="K19" s="100">
        <f t="shared" si="3"/>
        <v>-689000</v>
      </c>
      <c r="L19" s="100">
        <f t="shared" si="3"/>
        <v>0</v>
      </c>
      <c r="M19" s="100">
        <f t="shared" si="3"/>
        <v>3350374</v>
      </c>
      <c r="N19" s="100">
        <f t="shared" si="3"/>
        <v>2661374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13480829</v>
      </c>
      <c r="X19" s="100">
        <f t="shared" si="3"/>
        <v>540471244</v>
      </c>
      <c r="Y19" s="100">
        <f t="shared" si="3"/>
        <v>-526990415</v>
      </c>
      <c r="Z19" s="137">
        <f>+IF(X19&lt;&gt;0,+(Y19/X19)*100,0)</f>
        <v>-97.50572687267706</v>
      </c>
      <c r="AA19" s="153">
        <f>SUM(AA20:AA23)</f>
        <v>957752500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29800577</v>
      </c>
      <c r="D21" s="155"/>
      <c r="E21" s="156">
        <v>820776200</v>
      </c>
      <c r="F21" s="60">
        <v>820776200</v>
      </c>
      <c r="G21" s="60">
        <v>1863567</v>
      </c>
      <c r="H21" s="60">
        <v>4086470</v>
      </c>
      <c r="I21" s="60">
        <v>2621615</v>
      </c>
      <c r="J21" s="60">
        <v>8571652</v>
      </c>
      <c r="K21" s="60">
        <v>-1459000</v>
      </c>
      <c r="L21" s="60"/>
      <c r="M21" s="60">
        <v>2612728</v>
      </c>
      <c r="N21" s="60">
        <v>1153728</v>
      </c>
      <c r="O21" s="60"/>
      <c r="P21" s="60"/>
      <c r="Q21" s="60"/>
      <c r="R21" s="60"/>
      <c r="S21" s="60"/>
      <c r="T21" s="60"/>
      <c r="U21" s="60"/>
      <c r="V21" s="60"/>
      <c r="W21" s="60">
        <v>9725380</v>
      </c>
      <c r="X21" s="60">
        <v>503098444</v>
      </c>
      <c r="Y21" s="60">
        <v>-493373064</v>
      </c>
      <c r="Z21" s="140">
        <v>-98.07</v>
      </c>
      <c r="AA21" s="155">
        <v>820776200</v>
      </c>
    </row>
    <row r="22" spans="1:27" ht="13.5">
      <c r="A22" s="138" t="s">
        <v>91</v>
      </c>
      <c r="B22" s="136"/>
      <c r="C22" s="157">
        <v>7738175</v>
      </c>
      <c r="D22" s="157"/>
      <c r="E22" s="158">
        <v>136976300</v>
      </c>
      <c r="F22" s="159">
        <v>136976300</v>
      </c>
      <c r="G22" s="159">
        <v>676648</v>
      </c>
      <c r="H22" s="159">
        <v>806881</v>
      </c>
      <c r="I22" s="159">
        <v>764274</v>
      </c>
      <c r="J22" s="159">
        <v>2247803</v>
      </c>
      <c r="K22" s="159">
        <v>770000</v>
      </c>
      <c r="L22" s="159"/>
      <c r="M22" s="159">
        <v>737646</v>
      </c>
      <c r="N22" s="159">
        <v>1507646</v>
      </c>
      <c r="O22" s="159"/>
      <c r="P22" s="159"/>
      <c r="Q22" s="159"/>
      <c r="R22" s="159"/>
      <c r="S22" s="159"/>
      <c r="T22" s="159"/>
      <c r="U22" s="159"/>
      <c r="V22" s="159"/>
      <c r="W22" s="159">
        <v>3755449</v>
      </c>
      <c r="X22" s="159">
        <v>37372800</v>
      </c>
      <c r="Y22" s="159">
        <v>-33617351</v>
      </c>
      <c r="Z22" s="141">
        <v>-89.95</v>
      </c>
      <c r="AA22" s="157">
        <v>136976300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1083742709</v>
      </c>
      <c r="D25" s="168">
        <f>+D5+D9+D15+D19+D24</f>
        <v>0</v>
      </c>
      <c r="E25" s="169">
        <f t="shared" si="4"/>
        <v>1634334500</v>
      </c>
      <c r="F25" s="73">
        <f t="shared" si="4"/>
        <v>1634334500</v>
      </c>
      <c r="G25" s="73">
        <f t="shared" si="4"/>
        <v>188008930</v>
      </c>
      <c r="H25" s="73">
        <f t="shared" si="4"/>
        <v>15486637</v>
      </c>
      <c r="I25" s="73">
        <f t="shared" si="4"/>
        <v>3625924</v>
      </c>
      <c r="J25" s="73">
        <f t="shared" si="4"/>
        <v>207121491</v>
      </c>
      <c r="K25" s="73">
        <f t="shared" si="4"/>
        <v>21116000</v>
      </c>
      <c r="L25" s="73">
        <f t="shared" si="4"/>
        <v>0</v>
      </c>
      <c r="M25" s="73">
        <f t="shared" si="4"/>
        <v>6009666</v>
      </c>
      <c r="N25" s="73">
        <f t="shared" si="4"/>
        <v>27125666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234247157</v>
      </c>
      <c r="X25" s="73">
        <f t="shared" si="4"/>
        <v>1009173244</v>
      </c>
      <c r="Y25" s="73">
        <f t="shared" si="4"/>
        <v>-774926087</v>
      </c>
      <c r="Z25" s="170">
        <f>+IF(X25&lt;&gt;0,+(Y25/X25)*100,0)</f>
        <v>-76.78821169777268</v>
      </c>
      <c r="AA25" s="168">
        <f>+AA5+AA9+AA15+AA19+AA24</f>
        <v>1634334500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238509360</v>
      </c>
      <c r="D28" s="153">
        <f>SUM(D29:D31)</f>
        <v>0</v>
      </c>
      <c r="E28" s="154">
        <f t="shared" si="5"/>
        <v>307756963</v>
      </c>
      <c r="F28" s="100">
        <f t="shared" si="5"/>
        <v>307756963</v>
      </c>
      <c r="G28" s="100">
        <f t="shared" si="5"/>
        <v>14161359</v>
      </c>
      <c r="H28" s="100">
        <f t="shared" si="5"/>
        <v>14173635</v>
      </c>
      <c r="I28" s="100">
        <f t="shared" si="5"/>
        <v>19473998</v>
      </c>
      <c r="J28" s="100">
        <f t="shared" si="5"/>
        <v>47808992</v>
      </c>
      <c r="K28" s="100">
        <f t="shared" si="5"/>
        <v>16069543</v>
      </c>
      <c r="L28" s="100">
        <f t="shared" si="5"/>
        <v>0</v>
      </c>
      <c r="M28" s="100">
        <f t="shared" si="5"/>
        <v>42154645</v>
      </c>
      <c r="N28" s="100">
        <f t="shared" si="5"/>
        <v>58224188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106033180</v>
      </c>
      <c r="X28" s="100">
        <f t="shared" si="5"/>
        <v>150137021</v>
      </c>
      <c r="Y28" s="100">
        <f t="shared" si="5"/>
        <v>-44103841</v>
      </c>
      <c r="Z28" s="137">
        <f>+IF(X28&lt;&gt;0,+(Y28/X28)*100,0)</f>
        <v>-29.37572672365732</v>
      </c>
      <c r="AA28" s="153">
        <f>SUM(AA29:AA31)</f>
        <v>307756963</v>
      </c>
    </row>
    <row r="29" spans="1:27" ht="13.5">
      <c r="A29" s="138" t="s">
        <v>75</v>
      </c>
      <c r="B29" s="136"/>
      <c r="C29" s="155">
        <v>64472799</v>
      </c>
      <c r="D29" s="155"/>
      <c r="E29" s="156">
        <v>104950908</v>
      </c>
      <c r="F29" s="60">
        <v>104950908</v>
      </c>
      <c r="G29" s="60">
        <v>6277615</v>
      </c>
      <c r="H29" s="60">
        <v>6780984</v>
      </c>
      <c r="I29" s="60">
        <v>9221773</v>
      </c>
      <c r="J29" s="60">
        <v>22280372</v>
      </c>
      <c r="K29" s="60">
        <v>6781401</v>
      </c>
      <c r="L29" s="60"/>
      <c r="M29" s="60">
        <v>7981145</v>
      </c>
      <c r="N29" s="60">
        <v>14762546</v>
      </c>
      <c r="O29" s="60"/>
      <c r="P29" s="60"/>
      <c r="Q29" s="60"/>
      <c r="R29" s="60"/>
      <c r="S29" s="60"/>
      <c r="T29" s="60"/>
      <c r="U29" s="60"/>
      <c r="V29" s="60"/>
      <c r="W29" s="60">
        <v>37042918</v>
      </c>
      <c r="X29" s="60">
        <v>50656576</v>
      </c>
      <c r="Y29" s="60">
        <v>-13613658</v>
      </c>
      <c r="Z29" s="140">
        <v>-26.87</v>
      </c>
      <c r="AA29" s="155">
        <v>104950908</v>
      </c>
    </row>
    <row r="30" spans="1:27" ht="13.5">
      <c r="A30" s="138" t="s">
        <v>76</v>
      </c>
      <c r="B30" s="136"/>
      <c r="C30" s="157">
        <v>121810527</v>
      </c>
      <c r="D30" s="157"/>
      <c r="E30" s="158">
        <v>134491400</v>
      </c>
      <c r="F30" s="159">
        <v>134491400</v>
      </c>
      <c r="G30" s="159">
        <v>2610687</v>
      </c>
      <c r="H30" s="159">
        <v>3481666</v>
      </c>
      <c r="I30" s="159">
        <v>5379095</v>
      </c>
      <c r="J30" s="159">
        <v>11471448</v>
      </c>
      <c r="K30" s="159">
        <v>4076186</v>
      </c>
      <c r="L30" s="159"/>
      <c r="M30" s="159">
        <v>29612156</v>
      </c>
      <c r="N30" s="159">
        <v>33688342</v>
      </c>
      <c r="O30" s="159"/>
      <c r="P30" s="159"/>
      <c r="Q30" s="159"/>
      <c r="R30" s="159"/>
      <c r="S30" s="159"/>
      <c r="T30" s="159"/>
      <c r="U30" s="159"/>
      <c r="V30" s="159"/>
      <c r="W30" s="159">
        <v>45159790</v>
      </c>
      <c r="X30" s="159">
        <v>68423111</v>
      </c>
      <c r="Y30" s="159">
        <v>-23263321</v>
      </c>
      <c r="Z30" s="141">
        <v>-34</v>
      </c>
      <c r="AA30" s="157">
        <v>134491400</v>
      </c>
    </row>
    <row r="31" spans="1:27" ht="13.5">
      <c r="A31" s="138" t="s">
        <v>77</v>
      </c>
      <c r="B31" s="136"/>
      <c r="C31" s="155">
        <v>52226034</v>
      </c>
      <c r="D31" s="155"/>
      <c r="E31" s="156">
        <v>68314655</v>
      </c>
      <c r="F31" s="60">
        <v>68314655</v>
      </c>
      <c r="G31" s="60">
        <v>5273057</v>
      </c>
      <c r="H31" s="60">
        <v>3910985</v>
      </c>
      <c r="I31" s="60">
        <v>4873130</v>
      </c>
      <c r="J31" s="60">
        <v>14057172</v>
      </c>
      <c r="K31" s="60">
        <v>5211956</v>
      </c>
      <c r="L31" s="60"/>
      <c r="M31" s="60">
        <v>4561344</v>
      </c>
      <c r="N31" s="60">
        <v>9773300</v>
      </c>
      <c r="O31" s="60"/>
      <c r="P31" s="60"/>
      <c r="Q31" s="60"/>
      <c r="R31" s="60"/>
      <c r="S31" s="60"/>
      <c r="T31" s="60"/>
      <c r="U31" s="60"/>
      <c r="V31" s="60"/>
      <c r="W31" s="60">
        <v>23830472</v>
      </c>
      <c r="X31" s="60">
        <v>31057334</v>
      </c>
      <c r="Y31" s="60">
        <v>-7226862</v>
      </c>
      <c r="Z31" s="140">
        <v>-23.27</v>
      </c>
      <c r="AA31" s="155">
        <v>68314655</v>
      </c>
    </row>
    <row r="32" spans="1:27" ht="13.5">
      <c r="A32" s="135" t="s">
        <v>78</v>
      </c>
      <c r="B32" s="136"/>
      <c r="C32" s="153">
        <f aca="true" t="shared" si="6" ref="C32:Y32">SUM(C33:C37)</f>
        <v>32031372</v>
      </c>
      <c r="D32" s="153">
        <f>SUM(D33:D37)</f>
        <v>0</v>
      </c>
      <c r="E32" s="154">
        <f t="shared" si="6"/>
        <v>35038025</v>
      </c>
      <c r="F32" s="100">
        <f t="shared" si="6"/>
        <v>35038025</v>
      </c>
      <c r="G32" s="100">
        <f t="shared" si="6"/>
        <v>2662667</v>
      </c>
      <c r="H32" s="100">
        <f t="shared" si="6"/>
        <v>3620781</v>
      </c>
      <c r="I32" s="100">
        <f t="shared" si="6"/>
        <v>2965863</v>
      </c>
      <c r="J32" s="100">
        <f t="shared" si="6"/>
        <v>9249311</v>
      </c>
      <c r="K32" s="100">
        <f t="shared" si="6"/>
        <v>3336632</v>
      </c>
      <c r="L32" s="100">
        <f t="shared" si="6"/>
        <v>0</v>
      </c>
      <c r="M32" s="100">
        <f t="shared" si="6"/>
        <v>3602845</v>
      </c>
      <c r="N32" s="100">
        <f t="shared" si="6"/>
        <v>6939477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16188788</v>
      </c>
      <c r="X32" s="100">
        <f t="shared" si="6"/>
        <v>17894097</v>
      </c>
      <c r="Y32" s="100">
        <f t="shared" si="6"/>
        <v>-1705309</v>
      </c>
      <c r="Z32" s="137">
        <f>+IF(X32&lt;&gt;0,+(Y32/X32)*100,0)</f>
        <v>-9.530008695046194</v>
      </c>
      <c r="AA32" s="153">
        <f>SUM(AA33:AA37)</f>
        <v>35038025</v>
      </c>
    </row>
    <row r="33" spans="1:27" ht="13.5">
      <c r="A33" s="138" t="s">
        <v>79</v>
      </c>
      <c r="B33" s="136"/>
      <c r="C33" s="155">
        <v>32031372</v>
      </c>
      <c r="D33" s="155"/>
      <c r="E33" s="156">
        <v>35038025</v>
      </c>
      <c r="F33" s="60">
        <v>35038025</v>
      </c>
      <c r="G33" s="60">
        <v>2662667</v>
      </c>
      <c r="H33" s="60">
        <v>3620781</v>
      </c>
      <c r="I33" s="60">
        <v>2965863</v>
      </c>
      <c r="J33" s="60">
        <v>9249311</v>
      </c>
      <c r="K33" s="60">
        <v>3336632</v>
      </c>
      <c r="L33" s="60"/>
      <c r="M33" s="60">
        <v>3602845</v>
      </c>
      <c r="N33" s="60">
        <v>6939477</v>
      </c>
      <c r="O33" s="60"/>
      <c r="P33" s="60"/>
      <c r="Q33" s="60"/>
      <c r="R33" s="60"/>
      <c r="S33" s="60"/>
      <c r="T33" s="60"/>
      <c r="U33" s="60"/>
      <c r="V33" s="60"/>
      <c r="W33" s="60">
        <v>16188788</v>
      </c>
      <c r="X33" s="60">
        <v>17894097</v>
      </c>
      <c r="Y33" s="60">
        <v>-1705309</v>
      </c>
      <c r="Z33" s="140">
        <v>-9.53</v>
      </c>
      <c r="AA33" s="155">
        <v>35038025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9963466</v>
      </c>
      <c r="D38" s="153">
        <f>SUM(D39:D41)</f>
        <v>0</v>
      </c>
      <c r="E38" s="154">
        <f t="shared" si="7"/>
        <v>11422000</v>
      </c>
      <c r="F38" s="100">
        <f t="shared" si="7"/>
        <v>11422000</v>
      </c>
      <c r="G38" s="100">
        <f t="shared" si="7"/>
        <v>460677</v>
      </c>
      <c r="H38" s="100">
        <f t="shared" si="7"/>
        <v>477168</v>
      </c>
      <c r="I38" s="100">
        <f t="shared" si="7"/>
        <v>537618</v>
      </c>
      <c r="J38" s="100">
        <f t="shared" si="7"/>
        <v>1475463</v>
      </c>
      <c r="K38" s="100">
        <f t="shared" si="7"/>
        <v>482345</v>
      </c>
      <c r="L38" s="100">
        <f t="shared" si="7"/>
        <v>0</v>
      </c>
      <c r="M38" s="100">
        <f t="shared" si="7"/>
        <v>472483</v>
      </c>
      <c r="N38" s="100">
        <f t="shared" si="7"/>
        <v>954828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2430291</v>
      </c>
      <c r="X38" s="100">
        <f t="shared" si="7"/>
        <v>4267970</v>
      </c>
      <c r="Y38" s="100">
        <f t="shared" si="7"/>
        <v>-1837679</v>
      </c>
      <c r="Z38" s="137">
        <f>+IF(X38&lt;&gt;0,+(Y38/X38)*100,0)</f>
        <v>-43.05744885741933</v>
      </c>
      <c r="AA38" s="153">
        <f>SUM(AA39:AA41)</f>
        <v>11422000</v>
      </c>
    </row>
    <row r="39" spans="1:27" ht="13.5">
      <c r="A39" s="138" t="s">
        <v>85</v>
      </c>
      <c r="B39" s="136"/>
      <c r="C39" s="155">
        <v>9963466</v>
      </c>
      <c r="D39" s="155"/>
      <c r="E39" s="156">
        <v>11422000</v>
      </c>
      <c r="F39" s="60">
        <v>11422000</v>
      </c>
      <c r="G39" s="60">
        <v>460677</v>
      </c>
      <c r="H39" s="60">
        <v>477168</v>
      </c>
      <c r="I39" s="60">
        <v>537618</v>
      </c>
      <c r="J39" s="60">
        <v>1475463</v>
      </c>
      <c r="K39" s="60">
        <v>482345</v>
      </c>
      <c r="L39" s="60"/>
      <c r="M39" s="60">
        <v>472483</v>
      </c>
      <c r="N39" s="60">
        <v>954828</v>
      </c>
      <c r="O39" s="60"/>
      <c r="P39" s="60"/>
      <c r="Q39" s="60"/>
      <c r="R39" s="60"/>
      <c r="S39" s="60"/>
      <c r="T39" s="60"/>
      <c r="U39" s="60"/>
      <c r="V39" s="60"/>
      <c r="W39" s="60">
        <v>2430291</v>
      </c>
      <c r="X39" s="60">
        <v>4267970</v>
      </c>
      <c r="Y39" s="60">
        <v>-1837679</v>
      </c>
      <c r="Z39" s="140">
        <v>-43.06</v>
      </c>
      <c r="AA39" s="155">
        <v>11422000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513724035</v>
      </c>
      <c r="D42" s="153">
        <f>SUM(D43:D46)</f>
        <v>0</v>
      </c>
      <c r="E42" s="154">
        <f t="shared" si="8"/>
        <v>384931100</v>
      </c>
      <c r="F42" s="100">
        <f t="shared" si="8"/>
        <v>384931100</v>
      </c>
      <c r="G42" s="100">
        <f t="shared" si="8"/>
        <v>20408141</v>
      </c>
      <c r="H42" s="100">
        <f t="shared" si="8"/>
        <v>12680489</v>
      </c>
      <c r="I42" s="100">
        <f t="shared" si="8"/>
        <v>24093154</v>
      </c>
      <c r="J42" s="100">
        <f t="shared" si="8"/>
        <v>57181784</v>
      </c>
      <c r="K42" s="100">
        <f t="shared" si="8"/>
        <v>23336769</v>
      </c>
      <c r="L42" s="100">
        <f t="shared" si="8"/>
        <v>0</v>
      </c>
      <c r="M42" s="100">
        <f t="shared" si="8"/>
        <v>42709717</v>
      </c>
      <c r="N42" s="100">
        <f t="shared" si="8"/>
        <v>66046486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123228270</v>
      </c>
      <c r="X42" s="100">
        <f t="shared" si="8"/>
        <v>275652032</v>
      </c>
      <c r="Y42" s="100">
        <f t="shared" si="8"/>
        <v>-152423762</v>
      </c>
      <c r="Z42" s="137">
        <f>+IF(X42&lt;&gt;0,+(Y42/X42)*100,0)</f>
        <v>-55.29571499766779</v>
      </c>
      <c r="AA42" s="153">
        <f>SUM(AA43:AA46)</f>
        <v>384931100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513724035</v>
      </c>
      <c r="D44" s="155"/>
      <c r="E44" s="156">
        <v>384931100</v>
      </c>
      <c r="F44" s="60">
        <v>384931100</v>
      </c>
      <c r="G44" s="60">
        <v>20408141</v>
      </c>
      <c r="H44" s="60">
        <v>12680489</v>
      </c>
      <c r="I44" s="60">
        <v>24093154</v>
      </c>
      <c r="J44" s="60">
        <v>57181784</v>
      </c>
      <c r="K44" s="60">
        <v>23336769</v>
      </c>
      <c r="L44" s="60"/>
      <c r="M44" s="60">
        <v>42709717</v>
      </c>
      <c r="N44" s="60">
        <v>66046486</v>
      </c>
      <c r="O44" s="60"/>
      <c r="P44" s="60"/>
      <c r="Q44" s="60"/>
      <c r="R44" s="60"/>
      <c r="S44" s="60"/>
      <c r="T44" s="60"/>
      <c r="U44" s="60"/>
      <c r="V44" s="60"/>
      <c r="W44" s="60">
        <v>123228270</v>
      </c>
      <c r="X44" s="60">
        <v>275652032</v>
      </c>
      <c r="Y44" s="60">
        <v>-152423762</v>
      </c>
      <c r="Z44" s="140">
        <v>-55.3</v>
      </c>
      <c r="AA44" s="155">
        <v>384931100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794228233</v>
      </c>
      <c r="D48" s="168">
        <f>+D28+D32+D38+D42+D47</f>
        <v>0</v>
      </c>
      <c r="E48" s="169">
        <f t="shared" si="9"/>
        <v>739148088</v>
      </c>
      <c r="F48" s="73">
        <f t="shared" si="9"/>
        <v>739148088</v>
      </c>
      <c r="G48" s="73">
        <f t="shared" si="9"/>
        <v>37692844</v>
      </c>
      <c r="H48" s="73">
        <f t="shared" si="9"/>
        <v>30952073</v>
      </c>
      <c r="I48" s="73">
        <f t="shared" si="9"/>
        <v>47070633</v>
      </c>
      <c r="J48" s="73">
        <f t="shared" si="9"/>
        <v>115715550</v>
      </c>
      <c r="K48" s="73">
        <f t="shared" si="9"/>
        <v>43225289</v>
      </c>
      <c r="L48" s="73">
        <f t="shared" si="9"/>
        <v>0</v>
      </c>
      <c r="M48" s="73">
        <f t="shared" si="9"/>
        <v>88939690</v>
      </c>
      <c r="N48" s="73">
        <f t="shared" si="9"/>
        <v>132164979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247880529</v>
      </c>
      <c r="X48" s="73">
        <f t="shared" si="9"/>
        <v>447951120</v>
      </c>
      <c r="Y48" s="73">
        <f t="shared" si="9"/>
        <v>-200070591</v>
      </c>
      <c r="Z48" s="170">
        <f>+IF(X48&lt;&gt;0,+(Y48/X48)*100,0)</f>
        <v>-44.663487167974935</v>
      </c>
      <c r="AA48" s="168">
        <f>+AA28+AA32+AA38+AA42+AA47</f>
        <v>739148088</v>
      </c>
    </row>
    <row r="49" spans="1:27" ht="13.5">
      <c r="A49" s="148" t="s">
        <v>49</v>
      </c>
      <c r="B49" s="149"/>
      <c r="C49" s="171">
        <f aca="true" t="shared" si="10" ref="C49:Y49">+C25-C48</f>
        <v>289514476</v>
      </c>
      <c r="D49" s="171">
        <f>+D25-D48</f>
        <v>0</v>
      </c>
      <c r="E49" s="172">
        <f t="shared" si="10"/>
        <v>895186412</v>
      </c>
      <c r="F49" s="173">
        <f t="shared" si="10"/>
        <v>895186412</v>
      </c>
      <c r="G49" s="173">
        <f t="shared" si="10"/>
        <v>150316086</v>
      </c>
      <c r="H49" s="173">
        <f t="shared" si="10"/>
        <v>-15465436</v>
      </c>
      <c r="I49" s="173">
        <f t="shared" si="10"/>
        <v>-43444709</v>
      </c>
      <c r="J49" s="173">
        <f t="shared" si="10"/>
        <v>91405941</v>
      </c>
      <c r="K49" s="173">
        <f t="shared" si="10"/>
        <v>-22109289</v>
      </c>
      <c r="L49" s="173">
        <f t="shared" si="10"/>
        <v>0</v>
      </c>
      <c r="M49" s="173">
        <f t="shared" si="10"/>
        <v>-82930024</v>
      </c>
      <c r="N49" s="173">
        <f t="shared" si="10"/>
        <v>-105039313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-13633372</v>
      </c>
      <c r="X49" s="173">
        <f>IF(F25=F48,0,X25-X48)</f>
        <v>561222124</v>
      </c>
      <c r="Y49" s="173">
        <f t="shared" si="10"/>
        <v>-574855496</v>
      </c>
      <c r="Z49" s="174">
        <f>+IF(X49&lt;&gt;0,+(Y49/X49)*100,0)</f>
        <v>-102.42922925112626</v>
      </c>
      <c r="AA49" s="171">
        <f>+AA25-AA48</f>
        <v>895186412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29800577</v>
      </c>
      <c r="D8" s="155">
        <v>0</v>
      </c>
      <c r="E8" s="156">
        <v>41130000</v>
      </c>
      <c r="F8" s="60">
        <v>41130000</v>
      </c>
      <c r="G8" s="60">
        <v>1863567</v>
      </c>
      <c r="H8" s="60">
        <v>4086470</v>
      </c>
      <c r="I8" s="60">
        <v>2621615</v>
      </c>
      <c r="J8" s="60">
        <v>8571652</v>
      </c>
      <c r="K8" s="60">
        <v>-1459000</v>
      </c>
      <c r="L8" s="60">
        <v>0</v>
      </c>
      <c r="M8" s="60">
        <v>2612728</v>
      </c>
      <c r="N8" s="60">
        <v>1153728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9725380</v>
      </c>
      <c r="X8" s="60">
        <v>17274498</v>
      </c>
      <c r="Y8" s="60">
        <v>-7549118</v>
      </c>
      <c r="Z8" s="140">
        <v>-43.7</v>
      </c>
      <c r="AA8" s="155">
        <v>41130000</v>
      </c>
    </row>
    <row r="9" spans="1:27" ht="13.5">
      <c r="A9" s="183" t="s">
        <v>105</v>
      </c>
      <c r="B9" s="182"/>
      <c r="C9" s="155">
        <v>7738175</v>
      </c>
      <c r="D9" s="155">
        <v>0</v>
      </c>
      <c r="E9" s="156">
        <v>0</v>
      </c>
      <c r="F9" s="60">
        <v>0</v>
      </c>
      <c r="G9" s="60">
        <v>676648</v>
      </c>
      <c r="H9" s="60">
        <v>806881</v>
      </c>
      <c r="I9" s="60">
        <v>764274</v>
      </c>
      <c r="J9" s="60">
        <v>2247803</v>
      </c>
      <c r="K9" s="60">
        <v>770000</v>
      </c>
      <c r="L9" s="60">
        <v>0</v>
      </c>
      <c r="M9" s="60">
        <v>737646</v>
      </c>
      <c r="N9" s="60">
        <v>1507646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3755449</v>
      </c>
      <c r="X9" s="60"/>
      <c r="Y9" s="60">
        <v>3755449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10787018</v>
      </c>
      <c r="D13" s="155">
        <v>0</v>
      </c>
      <c r="E13" s="156">
        <v>7000000</v>
      </c>
      <c r="F13" s="60">
        <v>7000000</v>
      </c>
      <c r="G13" s="60">
        <v>0</v>
      </c>
      <c r="H13" s="60">
        <v>0</v>
      </c>
      <c r="I13" s="60">
        <v>0</v>
      </c>
      <c r="J13" s="60">
        <v>0</v>
      </c>
      <c r="K13" s="60">
        <v>1865000</v>
      </c>
      <c r="L13" s="60">
        <v>0</v>
      </c>
      <c r="M13" s="60">
        <v>1770410</v>
      </c>
      <c r="N13" s="60">
        <v>3635410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3635410</v>
      </c>
      <c r="X13" s="60">
        <v>3499998</v>
      </c>
      <c r="Y13" s="60">
        <v>135412</v>
      </c>
      <c r="Z13" s="140">
        <v>3.87</v>
      </c>
      <c r="AA13" s="155">
        <v>7000000</v>
      </c>
    </row>
    <row r="14" spans="1:27" ht="13.5">
      <c r="A14" s="181" t="s">
        <v>110</v>
      </c>
      <c r="B14" s="185"/>
      <c r="C14" s="155">
        <v>7513733</v>
      </c>
      <c r="D14" s="155">
        <v>0</v>
      </c>
      <c r="E14" s="156">
        <v>6000000</v>
      </c>
      <c r="F14" s="60">
        <v>6000000</v>
      </c>
      <c r="G14" s="60">
        <v>225763</v>
      </c>
      <c r="H14" s="60">
        <v>206022</v>
      </c>
      <c r="I14" s="60">
        <v>211701</v>
      </c>
      <c r="J14" s="60">
        <v>643486</v>
      </c>
      <c r="K14" s="60">
        <v>-127000</v>
      </c>
      <c r="L14" s="60">
        <v>0</v>
      </c>
      <c r="M14" s="60">
        <v>447319</v>
      </c>
      <c r="N14" s="60">
        <v>320319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963805</v>
      </c>
      <c r="X14" s="60">
        <v>3000000</v>
      </c>
      <c r="Y14" s="60">
        <v>-2036195</v>
      </c>
      <c r="Z14" s="140">
        <v>-67.87</v>
      </c>
      <c r="AA14" s="155">
        <v>6000000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410684795</v>
      </c>
      <c r="D19" s="155">
        <v>0</v>
      </c>
      <c r="E19" s="156">
        <v>573875000</v>
      </c>
      <c r="F19" s="60">
        <v>573875000</v>
      </c>
      <c r="G19" s="60">
        <v>185017879</v>
      </c>
      <c r="H19" s="60">
        <v>0</v>
      </c>
      <c r="I19" s="60">
        <v>0</v>
      </c>
      <c r="J19" s="60">
        <v>185017879</v>
      </c>
      <c r="K19" s="60">
        <v>2021000</v>
      </c>
      <c r="L19" s="60">
        <v>0</v>
      </c>
      <c r="M19" s="60">
        <v>284663</v>
      </c>
      <c r="N19" s="60">
        <v>2305663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187323542</v>
      </c>
      <c r="X19" s="60">
        <v>376317600</v>
      </c>
      <c r="Y19" s="60">
        <v>-188994058</v>
      </c>
      <c r="Z19" s="140">
        <v>-50.22</v>
      </c>
      <c r="AA19" s="155">
        <v>573875000</v>
      </c>
    </row>
    <row r="20" spans="1:27" ht="13.5">
      <c r="A20" s="181" t="s">
        <v>35</v>
      </c>
      <c r="B20" s="185"/>
      <c r="C20" s="155">
        <v>2482707</v>
      </c>
      <c r="D20" s="155">
        <v>0</v>
      </c>
      <c r="E20" s="156">
        <v>48578000</v>
      </c>
      <c r="F20" s="54">
        <v>48578000</v>
      </c>
      <c r="G20" s="54">
        <v>225073</v>
      </c>
      <c r="H20" s="54">
        <v>731800</v>
      </c>
      <c r="I20" s="54">
        <v>28334</v>
      </c>
      <c r="J20" s="54">
        <v>985207</v>
      </c>
      <c r="K20" s="54">
        <v>207000</v>
      </c>
      <c r="L20" s="54">
        <v>0</v>
      </c>
      <c r="M20" s="54">
        <v>156900</v>
      </c>
      <c r="N20" s="54">
        <v>363900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1349107</v>
      </c>
      <c r="X20" s="54">
        <v>24289002</v>
      </c>
      <c r="Y20" s="54">
        <v>-22939895</v>
      </c>
      <c r="Z20" s="184">
        <v>-94.45</v>
      </c>
      <c r="AA20" s="130">
        <v>48578000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469007005</v>
      </c>
      <c r="D22" s="188">
        <f>SUM(D5:D21)</f>
        <v>0</v>
      </c>
      <c r="E22" s="189">
        <f t="shared" si="0"/>
        <v>676583000</v>
      </c>
      <c r="F22" s="190">
        <f t="shared" si="0"/>
        <v>676583000</v>
      </c>
      <c r="G22" s="190">
        <f t="shared" si="0"/>
        <v>188008930</v>
      </c>
      <c r="H22" s="190">
        <f t="shared" si="0"/>
        <v>5831173</v>
      </c>
      <c r="I22" s="190">
        <f t="shared" si="0"/>
        <v>3625924</v>
      </c>
      <c r="J22" s="190">
        <f t="shared" si="0"/>
        <v>197466027</v>
      </c>
      <c r="K22" s="190">
        <f t="shared" si="0"/>
        <v>3277000</v>
      </c>
      <c r="L22" s="190">
        <f t="shared" si="0"/>
        <v>0</v>
      </c>
      <c r="M22" s="190">
        <f t="shared" si="0"/>
        <v>6009666</v>
      </c>
      <c r="N22" s="190">
        <f t="shared" si="0"/>
        <v>9286666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206752693</v>
      </c>
      <c r="X22" s="190">
        <f t="shared" si="0"/>
        <v>424381098</v>
      </c>
      <c r="Y22" s="190">
        <f t="shared" si="0"/>
        <v>-217628405</v>
      </c>
      <c r="Z22" s="191">
        <f>+IF(X22&lt;&gt;0,+(Y22/X22)*100,0)</f>
        <v>-51.28136149928147</v>
      </c>
      <c r="AA22" s="188">
        <f>SUM(AA5:AA21)</f>
        <v>676583000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236110642</v>
      </c>
      <c r="D25" s="155">
        <v>0</v>
      </c>
      <c r="E25" s="156">
        <v>241759900</v>
      </c>
      <c r="F25" s="60">
        <v>241759900</v>
      </c>
      <c r="G25" s="60">
        <v>21447602</v>
      </c>
      <c r="H25" s="60">
        <v>20832486</v>
      </c>
      <c r="I25" s="60">
        <v>21070148</v>
      </c>
      <c r="J25" s="60">
        <v>63350236</v>
      </c>
      <c r="K25" s="60">
        <v>23217824</v>
      </c>
      <c r="L25" s="60">
        <v>0</v>
      </c>
      <c r="M25" s="60">
        <v>21329566</v>
      </c>
      <c r="N25" s="60">
        <v>44547390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107897626</v>
      </c>
      <c r="X25" s="60">
        <v>126600970</v>
      </c>
      <c r="Y25" s="60">
        <v>-18703344</v>
      </c>
      <c r="Z25" s="140">
        <v>-14.77</v>
      </c>
      <c r="AA25" s="155">
        <v>241759900</v>
      </c>
    </row>
    <row r="26" spans="1:27" ht="13.5">
      <c r="A26" s="183" t="s">
        <v>38</v>
      </c>
      <c r="B26" s="182"/>
      <c r="C26" s="155">
        <v>10604876</v>
      </c>
      <c r="D26" s="155">
        <v>0</v>
      </c>
      <c r="E26" s="156">
        <v>13285188</v>
      </c>
      <c r="F26" s="60">
        <v>13285188</v>
      </c>
      <c r="G26" s="60">
        <v>29138</v>
      </c>
      <c r="H26" s="60">
        <v>852880</v>
      </c>
      <c r="I26" s="60">
        <v>951107</v>
      </c>
      <c r="J26" s="60">
        <v>1833125</v>
      </c>
      <c r="K26" s="60">
        <v>933886</v>
      </c>
      <c r="L26" s="60">
        <v>0</v>
      </c>
      <c r="M26" s="60">
        <v>925853</v>
      </c>
      <c r="N26" s="60">
        <v>1859739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3692864</v>
      </c>
      <c r="X26" s="60">
        <v>6642594</v>
      </c>
      <c r="Y26" s="60">
        <v>-2949730</v>
      </c>
      <c r="Z26" s="140">
        <v>-44.41</v>
      </c>
      <c r="AA26" s="155">
        <v>13285188</v>
      </c>
    </row>
    <row r="27" spans="1:27" ht="13.5">
      <c r="A27" s="183" t="s">
        <v>118</v>
      </c>
      <c r="B27" s="182"/>
      <c r="C27" s="155">
        <v>4142004</v>
      </c>
      <c r="D27" s="155">
        <v>0</v>
      </c>
      <c r="E27" s="156">
        <v>9420300</v>
      </c>
      <c r="F27" s="60">
        <v>9420300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4800000</v>
      </c>
      <c r="Y27" s="60">
        <v>-4800000</v>
      </c>
      <c r="Z27" s="140">
        <v>-100</v>
      </c>
      <c r="AA27" s="155">
        <v>9420300</v>
      </c>
    </row>
    <row r="28" spans="1:27" ht="13.5">
      <c r="A28" s="183" t="s">
        <v>39</v>
      </c>
      <c r="B28" s="182"/>
      <c r="C28" s="155">
        <v>54890104</v>
      </c>
      <c r="D28" s="155">
        <v>0</v>
      </c>
      <c r="E28" s="156">
        <v>60000100</v>
      </c>
      <c r="F28" s="60">
        <v>60000100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26530732</v>
      </c>
      <c r="N28" s="60">
        <v>26530732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26530732</v>
      </c>
      <c r="X28" s="60">
        <v>28999998</v>
      </c>
      <c r="Y28" s="60">
        <v>-2469266</v>
      </c>
      <c r="Z28" s="140">
        <v>-8.51</v>
      </c>
      <c r="AA28" s="155">
        <v>60000100</v>
      </c>
    </row>
    <row r="29" spans="1:27" ht="13.5">
      <c r="A29" s="183" t="s">
        <v>40</v>
      </c>
      <c r="B29" s="182"/>
      <c r="C29" s="155">
        <v>4234437</v>
      </c>
      <c r="D29" s="155">
        <v>0</v>
      </c>
      <c r="E29" s="156">
        <v>750000</v>
      </c>
      <c r="F29" s="60">
        <v>750000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375000</v>
      </c>
      <c r="Y29" s="60">
        <v>-375000</v>
      </c>
      <c r="Z29" s="140">
        <v>-100</v>
      </c>
      <c r="AA29" s="155">
        <v>750000</v>
      </c>
    </row>
    <row r="30" spans="1:27" ht="13.5">
      <c r="A30" s="183" t="s">
        <v>119</v>
      </c>
      <c r="B30" s="182"/>
      <c r="C30" s="155">
        <v>83748883</v>
      </c>
      <c r="D30" s="155">
        <v>0</v>
      </c>
      <c r="E30" s="156">
        <v>108000300</v>
      </c>
      <c r="F30" s="60">
        <v>108000300</v>
      </c>
      <c r="G30" s="60">
        <v>9604467</v>
      </c>
      <c r="H30" s="60">
        <v>1468560</v>
      </c>
      <c r="I30" s="60">
        <v>2161177</v>
      </c>
      <c r="J30" s="60">
        <v>13234204</v>
      </c>
      <c r="K30" s="60">
        <v>6574346</v>
      </c>
      <c r="L30" s="60">
        <v>0</v>
      </c>
      <c r="M30" s="60">
        <v>21364580</v>
      </c>
      <c r="N30" s="60">
        <v>27938926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41173130</v>
      </c>
      <c r="X30" s="60">
        <v>54000000</v>
      </c>
      <c r="Y30" s="60">
        <v>-12826870</v>
      </c>
      <c r="Z30" s="140">
        <v>-23.75</v>
      </c>
      <c r="AA30" s="155">
        <v>108000300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35000400</v>
      </c>
      <c r="F31" s="60">
        <v>35000400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16631502</v>
      </c>
      <c r="Y31" s="60">
        <v>-16631502</v>
      </c>
      <c r="Z31" s="140">
        <v>-100</v>
      </c>
      <c r="AA31" s="155">
        <v>35000400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48100000</v>
      </c>
      <c r="F32" s="60">
        <v>48100000</v>
      </c>
      <c r="G32" s="60">
        <v>3479398</v>
      </c>
      <c r="H32" s="60">
        <v>2217293</v>
      </c>
      <c r="I32" s="60">
        <v>3948152</v>
      </c>
      <c r="J32" s="60">
        <v>9644843</v>
      </c>
      <c r="K32" s="60">
        <v>2274224</v>
      </c>
      <c r="L32" s="60">
        <v>0</v>
      </c>
      <c r="M32" s="60">
        <v>2336022</v>
      </c>
      <c r="N32" s="60">
        <v>4610246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14255089</v>
      </c>
      <c r="X32" s="60"/>
      <c r="Y32" s="60">
        <v>14255089</v>
      </c>
      <c r="Z32" s="140">
        <v>0</v>
      </c>
      <c r="AA32" s="155">
        <v>48100000</v>
      </c>
    </row>
    <row r="33" spans="1:27" ht="13.5">
      <c r="A33" s="183" t="s">
        <v>42</v>
      </c>
      <c r="B33" s="182"/>
      <c r="C33" s="155">
        <v>2108642</v>
      </c>
      <c r="D33" s="155">
        <v>0</v>
      </c>
      <c r="E33" s="156">
        <v>3000400</v>
      </c>
      <c r="F33" s="60">
        <v>3000400</v>
      </c>
      <c r="G33" s="60">
        <v>20623</v>
      </c>
      <c r="H33" s="60">
        <v>265192</v>
      </c>
      <c r="I33" s="60">
        <v>144327</v>
      </c>
      <c r="J33" s="60">
        <v>430142</v>
      </c>
      <c r="K33" s="60">
        <v>121933</v>
      </c>
      <c r="L33" s="60">
        <v>0</v>
      </c>
      <c r="M33" s="60">
        <v>158237</v>
      </c>
      <c r="N33" s="60">
        <v>280170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710312</v>
      </c>
      <c r="X33" s="60">
        <v>3000000</v>
      </c>
      <c r="Y33" s="60">
        <v>-2289688</v>
      </c>
      <c r="Z33" s="140">
        <v>-76.32</v>
      </c>
      <c r="AA33" s="155">
        <v>3000400</v>
      </c>
    </row>
    <row r="34" spans="1:27" ht="13.5">
      <c r="A34" s="183" t="s">
        <v>43</v>
      </c>
      <c r="B34" s="182"/>
      <c r="C34" s="155">
        <v>398388645</v>
      </c>
      <c r="D34" s="155">
        <v>0</v>
      </c>
      <c r="E34" s="156">
        <v>219831500</v>
      </c>
      <c r="F34" s="60">
        <v>219831500</v>
      </c>
      <c r="G34" s="60">
        <v>3111616</v>
      </c>
      <c r="H34" s="60">
        <v>5315662</v>
      </c>
      <c r="I34" s="60">
        <v>18795722</v>
      </c>
      <c r="J34" s="60">
        <v>27223000</v>
      </c>
      <c r="K34" s="60">
        <v>10103076</v>
      </c>
      <c r="L34" s="60">
        <v>0</v>
      </c>
      <c r="M34" s="60">
        <v>16294700</v>
      </c>
      <c r="N34" s="60">
        <v>26397776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53620776</v>
      </c>
      <c r="X34" s="60">
        <v>67931502</v>
      </c>
      <c r="Y34" s="60">
        <v>-14310726</v>
      </c>
      <c r="Z34" s="140">
        <v>-21.07</v>
      </c>
      <c r="AA34" s="155">
        <v>219831500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794228233</v>
      </c>
      <c r="D36" s="188">
        <f>SUM(D25:D35)</f>
        <v>0</v>
      </c>
      <c r="E36" s="189">
        <f t="shared" si="1"/>
        <v>739148088</v>
      </c>
      <c r="F36" s="190">
        <f t="shared" si="1"/>
        <v>739148088</v>
      </c>
      <c r="G36" s="190">
        <f t="shared" si="1"/>
        <v>37692844</v>
      </c>
      <c r="H36" s="190">
        <f t="shared" si="1"/>
        <v>30952073</v>
      </c>
      <c r="I36" s="190">
        <f t="shared" si="1"/>
        <v>47070633</v>
      </c>
      <c r="J36" s="190">
        <f t="shared" si="1"/>
        <v>115715550</v>
      </c>
      <c r="K36" s="190">
        <f t="shared" si="1"/>
        <v>43225289</v>
      </c>
      <c r="L36" s="190">
        <f t="shared" si="1"/>
        <v>0</v>
      </c>
      <c r="M36" s="190">
        <f t="shared" si="1"/>
        <v>88939690</v>
      </c>
      <c r="N36" s="190">
        <f t="shared" si="1"/>
        <v>132164979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247880529</v>
      </c>
      <c r="X36" s="190">
        <f t="shared" si="1"/>
        <v>308981566</v>
      </c>
      <c r="Y36" s="190">
        <f t="shared" si="1"/>
        <v>-61101037</v>
      </c>
      <c r="Z36" s="191">
        <f>+IF(X36&lt;&gt;0,+(Y36/X36)*100,0)</f>
        <v>-19.774978096913394</v>
      </c>
      <c r="AA36" s="188">
        <f>SUM(AA25:AA35)</f>
        <v>739148088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-325221228</v>
      </c>
      <c r="D38" s="199">
        <f>+D22-D36</f>
        <v>0</v>
      </c>
      <c r="E38" s="200">
        <f t="shared" si="2"/>
        <v>-62565088</v>
      </c>
      <c r="F38" s="106">
        <f t="shared" si="2"/>
        <v>-62565088</v>
      </c>
      <c r="G38" s="106">
        <f t="shared" si="2"/>
        <v>150316086</v>
      </c>
      <c r="H38" s="106">
        <f t="shared" si="2"/>
        <v>-25120900</v>
      </c>
      <c r="I38" s="106">
        <f t="shared" si="2"/>
        <v>-43444709</v>
      </c>
      <c r="J38" s="106">
        <f t="shared" si="2"/>
        <v>81750477</v>
      </c>
      <c r="K38" s="106">
        <f t="shared" si="2"/>
        <v>-39948289</v>
      </c>
      <c r="L38" s="106">
        <f t="shared" si="2"/>
        <v>0</v>
      </c>
      <c r="M38" s="106">
        <f t="shared" si="2"/>
        <v>-82930024</v>
      </c>
      <c r="N38" s="106">
        <f t="shared" si="2"/>
        <v>-122878313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-41127836</v>
      </c>
      <c r="X38" s="106">
        <f>IF(F22=F36,0,X22-X36)</f>
        <v>115399532</v>
      </c>
      <c r="Y38" s="106">
        <f t="shared" si="2"/>
        <v>-156527368</v>
      </c>
      <c r="Z38" s="201">
        <f>+IF(X38&lt;&gt;0,+(Y38/X38)*100,0)</f>
        <v>-135.63951715159467</v>
      </c>
      <c r="AA38" s="199">
        <f>+AA22-AA36</f>
        <v>-62565088</v>
      </c>
    </row>
    <row r="39" spans="1:27" ht="13.5">
      <c r="A39" s="181" t="s">
        <v>46</v>
      </c>
      <c r="B39" s="185"/>
      <c r="C39" s="155">
        <v>614735704</v>
      </c>
      <c r="D39" s="155">
        <v>0</v>
      </c>
      <c r="E39" s="156">
        <v>719343500</v>
      </c>
      <c r="F39" s="60">
        <v>719343500</v>
      </c>
      <c r="G39" s="60">
        <v>0</v>
      </c>
      <c r="H39" s="60">
        <v>9655464</v>
      </c>
      <c r="I39" s="60">
        <v>0</v>
      </c>
      <c r="J39" s="60">
        <v>9655464</v>
      </c>
      <c r="K39" s="60">
        <v>17839000</v>
      </c>
      <c r="L39" s="60">
        <v>0</v>
      </c>
      <c r="M39" s="60">
        <v>0</v>
      </c>
      <c r="N39" s="60">
        <v>17839000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27494464</v>
      </c>
      <c r="X39" s="60">
        <v>813740800</v>
      </c>
      <c r="Y39" s="60">
        <v>-786246336</v>
      </c>
      <c r="Z39" s="140">
        <v>-96.62</v>
      </c>
      <c r="AA39" s="155">
        <v>719343500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238408000</v>
      </c>
      <c r="F41" s="60">
        <v>238408000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238408000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289514476</v>
      </c>
      <c r="D42" s="206">
        <f>SUM(D38:D41)</f>
        <v>0</v>
      </c>
      <c r="E42" s="207">
        <f t="shared" si="3"/>
        <v>895186412</v>
      </c>
      <c r="F42" s="88">
        <f t="shared" si="3"/>
        <v>895186412</v>
      </c>
      <c r="G42" s="88">
        <f t="shared" si="3"/>
        <v>150316086</v>
      </c>
      <c r="H42" s="88">
        <f t="shared" si="3"/>
        <v>-15465436</v>
      </c>
      <c r="I42" s="88">
        <f t="shared" si="3"/>
        <v>-43444709</v>
      </c>
      <c r="J42" s="88">
        <f t="shared" si="3"/>
        <v>91405941</v>
      </c>
      <c r="K42" s="88">
        <f t="shared" si="3"/>
        <v>-22109289</v>
      </c>
      <c r="L42" s="88">
        <f t="shared" si="3"/>
        <v>0</v>
      </c>
      <c r="M42" s="88">
        <f t="shared" si="3"/>
        <v>-82930024</v>
      </c>
      <c r="N42" s="88">
        <f t="shared" si="3"/>
        <v>-105039313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-13633372</v>
      </c>
      <c r="X42" s="88">
        <f t="shared" si="3"/>
        <v>929140332</v>
      </c>
      <c r="Y42" s="88">
        <f t="shared" si="3"/>
        <v>-942773704</v>
      </c>
      <c r="Z42" s="208">
        <f>+IF(X42&lt;&gt;0,+(Y42/X42)*100,0)</f>
        <v>-101.46731032229049</v>
      </c>
      <c r="AA42" s="206">
        <f>SUM(AA38:AA41)</f>
        <v>895186412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289514476</v>
      </c>
      <c r="D44" s="210">
        <f>+D42-D43</f>
        <v>0</v>
      </c>
      <c r="E44" s="211">
        <f t="shared" si="4"/>
        <v>895186412</v>
      </c>
      <c r="F44" s="77">
        <f t="shared" si="4"/>
        <v>895186412</v>
      </c>
      <c r="G44" s="77">
        <f t="shared" si="4"/>
        <v>150316086</v>
      </c>
      <c r="H44" s="77">
        <f t="shared" si="4"/>
        <v>-15465436</v>
      </c>
      <c r="I44" s="77">
        <f t="shared" si="4"/>
        <v>-43444709</v>
      </c>
      <c r="J44" s="77">
        <f t="shared" si="4"/>
        <v>91405941</v>
      </c>
      <c r="K44" s="77">
        <f t="shared" si="4"/>
        <v>-22109289</v>
      </c>
      <c r="L44" s="77">
        <f t="shared" si="4"/>
        <v>0</v>
      </c>
      <c r="M44" s="77">
        <f t="shared" si="4"/>
        <v>-82930024</v>
      </c>
      <c r="N44" s="77">
        <f t="shared" si="4"/>
        <v>-105039313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-13633372</v>
      </c>
      <c r="X44" s="77">
        <f t="shared" si="4"/>
        <v>929140332</v>
      </c>
      <c r="Y44" s="77">
        <f t="shared" si="4"/>
        <v>-942773704</v>
      </c>
      <c r="Z44" s="212">
        <f>+IF(X44&lt;&gt;0,+(Y44/X44)*100,0)</f>
        <v>-101.46731032229049</v>
      </c>
      <c r="AA44" s="210">
        <f>+AA42-AA43</f>
        <v>895186412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289514476</v>
      </c>
      <c r="D46" s="206">
        <f>SUM(D44:D45)</f>
        <v>0</v>
      </c>
      <c r="E46" s="207">
        <f t="shared" si="5"/>
        <v>895186412</v>
      </c>
      <c r="F46" s="88">
        <f t="shared" si="5"/>
        <v>895186412</v>
      </c>
      <c r="G46" s="88">
        <f t="shared" si="5"/>
        <v>150316086</v>
      </c>
      <c r="H46" s="88">
        <f t="shared" si="5"/>
        <v>-15465436</v>
      </c>
      <c r="I46" s="88">
        <f t="shared" si="5"/>
        <v>-43444709</v>
      </c>
      <c r="J46" s="88">
        <f t="shared" si="5"/>
        <v>91405941</v>
      </c>
      <c r="K46" s="88">
        <f t="shared" si="5"/>
        <v>-22109289</v>
      </c>
      <c r="L46" s="88">
        <f t="shared" si="5"/>
        <v>0</v>
      </c>
      <c r="M46" s="88">
        <f t="shared" si="5"/>
        <v>-82930024</v>
      </c>
      <c r="N46" s="88">
        <f t="shared" si="5"/>
        <v>-105039313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-13633372</v>
      </c>
      <c r="X46" s="88">
        <f t="shared" si="5"/>
        <v>929140332</v>
      </c>
      <c r="Y46" s="88">
        <f t="shared" si="5"/>
        <v>-942773704</v>
      </c>
      <c r="Z46" s="208">
        <f>+IF(X46&lt;&gt;0,+(Y46/X46)*100,0)</f>
        <v>-101.46731032229049</v>
      </c>
      <c r="AA46" s="206">
        <f>SUM(AA44:AA45)</f>
        <v>895186412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289514476</v>
      </c>
      <c r="D48" s="217">
        <f>SUM(D46:D47)</f>
        <v>0</v>
      </c>
      <c r="E48" s="218">
        <f t="shared" si="6"/>
        <v>895186412</v>
      </c>
      <c r="F48" s="219">
        <f t="shared" si="6"/>
        <v>895186412</v>
      </c>
      <c r="G48" s="219">
        <f t="shared" si="6"/>
        <v>150316086</v>
      </c>
      <c r="H48" s="220">
        <f t="shared" si="6"/>
        <v>-15465436</v>
      </c>
      <c r="I48" s="220">
        <f t="shared" si="6"/>
        <v>-43444709</v>
      </c>
      <c r="J48" s="220">
        <f t="shared" si="6"/>
        <v>91405941</v>
      </c>
      <c r="K48" s="220">
        <f t="shared" si="6"/>
        <v>-22109289</v>
      </c>
      <c r="L48" s="220">
        <f t="shared" si="6"/>
        <v>0</v>
      </c>
      <c r="M48" s="219">
        <f t="shared" si="6"/>
        <v>-82930024</v>
      </c>
      <c r="N48" s="219">
        <f t="shared" si="6"/>
        <v>-105039313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-13633372</v>
      </c>
      <c r="X48" s="220">
        <f t="shared" si="6"/>
        <v>929140332</v>
      </c>
      <c r="Y48" s="220">
        <f t="shared" si="6"/>
        <v>-942773704</v>
      </c>
      <c r="Z48" s="221">
        <f>+IF(X48&lt;&gt;0,+(Y48/X48)*100,0)</f>
        <v>-101.46731032229049</v>
      </c>
      <c r="AA48" s="222">
        <f>SUM(AA46:AA47)</f>
        <v>895186412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1070042</v>
      </c>
      <c r="D5" s="153">
        <f>SUM(D6:D8)</f>
        <v>0</v>
      </c>
      <c r="E5" s="154">
        <f t="shared" si="0"/>
        <v>11100000</v>
      </c>
      <c r="F5" s="100">
        <f t="shared" si="0"/>
        <v>11100000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247000</v>
      </c>
      <c r="L5" s="100">
        <f t="shared" si="0"/>
        <v>0</v>
      </c>
      <c r="M5" s="100">
        <f t="shared" si="0"/>
        <v>0</v>
      </c>
      <c r="N5" s="100">
        <f t="shared" si="0"/>
        <v>247000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247000</v>
      </c>
      <c r="X5" s="100">
        <f t="shared" si="0"/>
        <v>5800000</v>
      </c>
      <c r="Y5" s="100">
        <f t="shared" si="0"/>
        <v>-5553000</v>
      </c>
      <c r="Z5" s="137">
        <f>+IF(X5&lt;&gt;0,+(Y5/X5)*100,0)</f>
        <v>-95.74137931034483</v>
      </c>
      <c r="AA5" s="153">
        <f>SUM(AA6:AA8)</f>
        <v>11100000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461468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608574</v>
      </c>
      <c r="D8" s="155"/>
      <c r="E8" s="156">
        <v>11100000</v>
      </c>
      <c r="F8" s="60">
        <v>11100000</v>
      </c>
      <c r="G8" s="60"/>
      <c r="H8" s="60"/>
      <c r="I8" s="60"/>
      <c r="J8" s="60"/>
      <c r="K8" s="60">
        <v>247000</v>
      </c>
      <c r="L8" s="60"/>
      <c r="M8" s="60"/>
      <c r="N8" s="60">
        <v>247000</v>
      </c>
      <c r="O8" s="60"/>
      <c r="P8" s="60"/>
      <c r="Q8" s="60"/>
      <c r="R8" s="60"/>
      <c r="S8" s="60"/>
      <c r="T8" s="60"/>
      <c r="U8" s="60"/>
      <c r="V8" s="60"/>
      <c r="W8" s="60">
        <v>247000</v>
      </c>
      <c r="X8" s="60">
        <v>5800000</v>
      </c>
      <c r="Y8" s="60">
        <v>-5553000</v>
      </c>
      <c r="Z8" s="140">
        <v>-95.74</v>
      </c>
      <c r="AA8" s="62">
        <v>11100000</v>
      </c>
    </row>
    <row r="9" spans="1:27" ht="13.5">
      <c r="A9" s="135" t="s">
        <v>78</v>
      </c>
      <c r="B9" s="136"/>
      <c r="C9" s="153">
        <f aca="true" t="shared" si="1" ref="C9:Y9">SUM(C10:C14)</f>
        <v>2691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2691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892947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892947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309999702</v>
      </c>
      <c r="D19" s="153">
        <f>SUM(D20:D23)</f>
        <v>0</v>
      </c>
      <c r="E19" s="154">
        <f t="shared" si="3"/>
        <v>946652000</v>
      </c>
      <c r="F19" s="100">
        <f t="shared" si="3"/>
        <v>946652000</v>
      </c>
      <c r="G19" s="100">
        <f t="shared" si="3"/>
        <v>19551351</v>
      </c>
      <c r="H19" s="100">
        <f t="shared" si="3"/>
        <v>4867000</v>
      </c>
      <c r="I19" s="100">
        <f t="shared" si="3"/>
        <v>12171022</v>
      </c>
      <c r="J19" s="100">
        <f t="shared" si="3"/>
        <v>36589373</v>
      </c>
      <c r="K19" s="100">
        <f t="shared" si="3"/>
        <v>22739000</v>
      </c>
      <c r="L19" s="100">
        <f t="shared" si="3"/>
        <v>0</v>
      </c>
      <c r="M19" s="100">
        <f t="shared" si="3"/>
        <v>25097905</v>
      </c>
      <c r="N19" s="100">
        <f t="shared" si="3"/>
        <v>47836905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84426278</v>
      </c>
      <c r="X19" s="100">
        <f t="shared" si="3"/>
        <v>415453690</v>
      </c>
      <c r="Y19" s="100">
        <f t="shared" si="3"/>
        <v>-331027412</v>
      </c>
      <c r="Z19" s="137">
        <f>+IF(X19&lt;&gt;0,+(Y19/X19)*100,0)</f>
        <v>-79.67853456783594</v>
      </c>
      <c r="AA19" s="102">
        <f>SUM(AA20:AA23)</f>
        <v>946652000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306949788</v>
      </c>
      <c r="D21" s="155"/>
      <c r="E21" s="156">
        <v>932152000</v>
      </c>
      <c r="F21" s="60">
        <v>932152000</v>
      </c>
      <c r="G21" s="60">
        <v>19551351</v>
      </c>
      <c r="H21" s="60">
        <v>4867000</v>
      </c>
      <c r="I21" s="60">
        <v>11785982</v>
      </c>
      <c r="J21" s="60">
        <v>36204333</v>
      </c>
      <c r="K21" s="60">
        <v>21898000</v>
      </c>
      <c r="L21" s="60"/>
      <c r="M21" s="60">
        <v>24026289</v>
      </c>
      <c r="N21" s="60">
        <v>45924289</v>
      </c>
      <c r="O21" s="60"/>
      <c r="P21" s="60"/>
      <c r="Q21" s="60"/>
      <c r="R21" s="60"/>
      <c r="S21" s="60"/>
      <c r="T21" s="60"/>
      <c r="U21" s="60"/>
      <c r="V21" s="60"/>
      <c r="W21" s="60">
        <v>82128622</v>
      </c>
      <c r="X21" s="60">
        <v>408203692</v>
      </c>
      <c r="Y21" s="60">
        <v>-326075070</v>
      </c>
      <c r="Z21" s="140">
        <v>-79.88</v>
      </c>
      <c r="AA21" s="62">
        <v>932152000</v>
      </c>
    </row>
    <row r="22" spans="1:27" ht="13.5">
      <c r="A22" s="138" t="s">
        <v>91</v>
      </c>
      <c r="B22" s="136"/>
      <c r="C22" s="157">
        <v>3049914</v>
      </c>
      <c r="D22" s="157"/>
      <c r="E22" s="158">
        <v>14500000</v>
      </c>
      <c r="F22" s="159">
        <v>14500000</v>
      </c>
      <c r="G22" s="159"/>
      <c r="H22" s="159"/>
      <c r="I22" s="159">
        <v>385040</v>
      </c>
      <c r="J22" s="159">
        <v>385040</v>
      </c>
      <c r="K22" s="159">
        <v>841000</v>
      </c>
      <c r="L22" s="159"/>
      <c r="M22" s="159">
        <v>1071616</v>
      </c>
      <c r="N22" s="159">
        <v>1912616</v>
      </c>
      <c r="O22" s="159"/>
      <c r="P22" s="159"/>
      <c r="Q22" s="159"/>
      <c r="R22" s="159"/>
      <c r="S22" s="159"/>
      <c r="T22" s="159"/>
      <c r="U22" s="159"/>
      <c r="V22" s="159"/>
      <c r="W22" s="159">
        <v>2297656</v>
      </c>
      <c r="X22" s="159">
        <v>7249998</v>
      </c>
      <c r="Y22" s="159">
        <v>-4952342</v>
      </c>
      <c r="Z22" s="141">
        <v>-68.31</v>
      </c>
      <c r="AA22" s="225">
        <v>14500000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311965382</v>
      </c>
      <c r="D25" s="217">
        <f>+D5+D9+D15+D19+D24</f>
        <v>0</v>
      </c>
      <c r="E25" s="230">
        <f t="shared" si="4"/>
        <v>957752000</v>
      </c>
      <c r="F25" s="219">
        <f t="shared" si="4"/>
        <v>957752000</v>
      </c>
      <c r="G25" s="219">
        <f t="shared" si="4"/>
        <v>19551351</v>
      </c>
      <c r="H25" s="219">
        <f t="shared" si="4"/>
        <v>4867000</v>
      </c>
      <c r="I25" s="219">
        <f t="shared" si="4"/>
        <v>12171022</v>
      </c>
      <c r="J25" s="219">
        <f t="shared" si="4"/>
        <v>36589373</v>
      </c>
      <c r="K25" s="219">
        <f t="shared" si="4"/>
        <v>22986000</v>
      </c>
      <c r="L25" s="219">
        <f t="shared" si="4"/>
        <v>0</v>
      </c>
      <c r="M25" s="219">
        <f t="shared" si="4"/>
        <v>25097905</v>
      </c>
      <c r="N25" s="219">
        <f t="shared" si="4"/>
        <v>48083905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84673278</v>
      </c>
      <c r="X25" s="219">
        <f t="shared" si="4"/>
        <v>421253690</v>
      </c>
      <c r="Y25" s="219">
        <f t="shared" si="4"/>
        <v>-336580412</v>
      </c>
      <c r="Z25" s="231">
        <f>+IF(X25&lt;&gt;0,+(Y25/X25)*100,0)</f>
        <v>-79.89969464718517</v>
      </c>
      <c r="AA25" s="232">
        <f>+AA5+AA9+AA15+AA19+AA24</f>
        <v>957752000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310892649</v>
      </c>
      <c r="D28" s="155"/>
      <c r="E28" s="156">
        <v>719345000</v>
      </c>
      <c r="F28" s="60">
        <v>719345000</v>
      </c>
      <c r="G28" s="60">
        <v>19551351</v>
      </c>
      <c r="H28" s="60">
        <v>4867000</v>
      </c>
      <c r="I28" s="60">
        <v>12171022</v>
      </c>
      <c r="J28" s="60">
        <v>36589373</v>
      </c>
      <c r="K28" s="60">
        <v>22986000</v>
      </c>
      <c r="L28" s="60"/>
      <c r="M28" s="60">
        <v>25097905</v>
      </c>
      <c r="N28" s="60">
        <v>48083905</v>
      </c>
      <c r="O28" s="60"/>
      <c r="P28" s="60"/>
      <c r="Q28" s="60"/>
      <c r="R28" s="60"/>
      <c r="S28" s="60"/>
      <c r="T28" s="60"/>
      <c r="U28" s="60"/>
      <c r="V28" s="60"/>
      <c r="W28" s="60">
        <v>84673278</v>
      </c>
      <c r="X28" s="60"/>
      <c r="Y28" s="60">
        <v>84673278</v>
      </c>
      <c r="Z28" s="140"/>
      <c r="AA28" s="155">
        <v>719345000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310892649</v>
      </c>
      <c r="D32" s="210">
        <f>SUM(D28:D31)</f>
        <v>0</v>
      </c>
      <c r="E32" s="211">
        <f t="shared" si="5"/>
        <v>719345000</v>
      </c>
      <c r="F32" s="77">
        <f t="shared" si="5"/>
        <v>719345000</v>
      </c>
      <c r="G32" s="77">
        <f t="shared" si="5"/>
        <v>19551351</v>
      </c>
      <c r="H32" s="77">
        <f t="shared" si="5"/>
        <v>4867000</v>
      </c>
      <c r="I32" s="77">
        <f t="shared" si="5"/>
        <v>12171022</v>
      </c>
      <c r="J32" s="77">
        <f t="shared" si="5"/>
        <v>36589373</v>
      </c>
      <c r="K32" s="77">
        <f t="shared" si="5"/>
        <v>22986000</v>
      </c>
      <c r="L32" s="77">
        <f t="shared" si="5"/>
        <v>0</v>
      </c>
      <c r="M32" s="77">
        <f t="shared" si="5"/>
        <v>25097905</v>
      </c>
      <c r="N32" s="77">
        <f t="shared" si="5"/>
        <v>48083905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84673278</v>
      </c>
      <c r="X32" s="77">
        <f t="shared" si="5"/>
        <v>0</v>
      </c>
      <c r="Y32" s="77">
        <f t="shared" si="5"/>
        <v>84673278</v>
      </c>
      <c r="Z32" s="212">
        <f>+IF(X32&lt;&gt;0,+(Y32/X32)*100,0)</f>
        <v>0</v>
      </c>
      <c r="AA32" s="79">
        <f>SUM(AA28:AA31)</f>
        <v>719345000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238407000</v>
      </c>
      <c r="F33" s="60">
        <v>238407000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238407000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1072733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311965382</v>
      </c>
      <c r="D36" s="222">
        <f>SUM(D32:D35)</f>
        <v>0</v>
      </c>
      <c r="E36" s="218">
        <f t="shared" si="6"/>
        <v>957752000</v>
      </c>
      <c r="F36" s="220">
        <f t="shared" si="6"/>
        <v>957752000</v>
      </c>
      <c r="G36" s="220">
        <f t="shared" si="6"/>
        <v>19551351</v>
      </c>
      <c r="H36" s="220">
        <f t="shared" si="6"/>
        <v>4867000</v>
      </c>
      <c r="I36" s="220">
        <f t="shared" si="6"/>
        <v>12171022</v>
      </c>
      <c r="J36" s="220">
        <f t="shared" si="6"/>
        <v>36589373</v>
      </c>
      <c r="K36" s="220">
        <f t="shared" si="6"/>
        <v>22986000</v>
      </c>
      <c r="L36" s="220">
        <f t="shared" si="6"/>
        <v>0</v>
      </c>
      <c r="M36" s="220">
        <f t="shared" si="6"/>
        <v>25097905</v>
      </c>
      <c r="N36" s="220">
        <f t="shared" si="6"/>
        <v>48083905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84673278</v>
      </c>
      <c r="X36" s="220">
        <f t="shared" si="6"/>
        <v>0</v>
      </c>
      <c r="Y36" s="220">
        <f t="shared" si="6"/>
        <v>84673278</v>
      </c>
      <c r="Z36" s="221">
        <f>+IF(X36&lt;&gt;0,+(Y36/X36)*100,0)</f>
        <v>0</v>
      </c>
      <c r="AA36" s="239">
        <f>SUM(AA32:AA35)</f>
        <v>957752000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74428014</v>
      </c>
      <c r="D6" s="155"/>
      <c r="E6" s="59">
        <v>21607000</v>
      </c>
      <c r="F6" s="60">
        <v>21607000</v>
      </c>
      <c r="G6" s="60">
        <v>86304000</v>
      </c>
      <c r="H6" s="60">
        <v>9613000</v>
      </c>
      <c r="I6" s="60"/>
      <c r="J6" s="60"/>
      <c r="K6" s="60">
        <v>16668841</v>
      </c>
      <c r="L6" s="60"/>
      <c r="M6" s="60">
        <v>92606138</v>
      </c>
      <c r="N6" s="60">
        <v>92606138</v>
      </c>
      <c r="O6" s="60"/>
      <c r="P6" s="60"/>
      <c r="Q6" s="60"/>
      <c r="R6" s="60"/>
      <c r="S6" s="60"/>
      <c r="T6" s="60"/>
      <c r="U6" s="60"/>
      <c r="V6" s="60"/>
      <c r="W6" s="60">
        <v>92606138</v>
      </c>
      <c r="X6" s="60">
        <v>10803500</v>
      </c>
      <c r="Y6" s="60">
        <v>81802638</v>
      </c>
      <c r="Z6" s="140">
        <v>757.19</v>
      </c>
      <c r="AA6" s="62">
        <v>21607000</v>
      </c>
    </row>
    <row r="7" spans="1:27" ht="13.5">
      <c r="A7" s="249" t="s">
        <v>144</v>
      </c>
      <c r="B7" s="182"/>
      <c r="C7" s="155">
        <v>1000</v>
      </c>
      <c r="D7" s="155"/>
      <c r="E7" s="59">
        <v>97650000</v>
      </c>
      <c r="F7" s="60">
        <v>97650000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48825000</v>
      </c>
      <c r="Y7" s="60">
        <v>-48825000</v>
      </c>
      <c r="Z7" s="140">
        <v>-100</v>
      </c>
      <c r="AA7" s="62">
        <v>97650000</v>
      </c>
    </row>
    <row r="8" spans="1:27" ht="13.5">
      <c r="A8" s="249" t="s">
        <v>145</v>
      </c>
      <c r="B8" s="182"/>
      <c r="C8" s="155">
        <v>49120681</v>
      </c>
      <c r="D8" s="155"/>
      <c r="E8" s="59">
        <v>29766000</v>
      </c>
      <c r="F8" s="60">
        <v>29766000</v>
      </c>
      <c r="G8" s="60">
        <v>48459000</v>
      </c>
      <c r="H8" s="60">
        <v>82447000</v>
      </c>
      <c r="I8" s="60"/>
      <c r="J8" s="60"/>
      <c r="K8" s="60">
        <v>29234977</v>
      </c>
      <c r="L8" s="60"/>
      <c r="M8" s="60">
        <v>348068000</v>
      </c>
      <c r="N8" s="60">
        <v>348068000</v>
      </c>
      <c r="O8" s="60"/>
      <c r="P8" s="60"/>
      <c r="Q8" s="60"/>
      <c r="R8" s="60"/>
      <c r="S8" s="60"/>
      <c r="T8" s="60"/>
      <c r="U8" s="60"/>
      <c r="V8" s="60"/>
      <c r="W8" s="60">
        <v>348068000</v>
      </c>
      <c r="X8" s="60">
        <v>14883000</v>
      </c>
      <c r="Y8" s="60">
        <v>333185000</v>
      </c>
      <c r="Z8" s="140">
        <v>2238.7</v>
      </c>
      <c r="AA8" s="62">
        <v>29766000</v>
      </c>
    </row>
    <row r="9" spans="1:27" ht="13.5">
      <c r="A9" s="249" t="s">
        <v>146</v>
      </c>
      <c r="B9" s="182"/>
      <c r="C9" s="155">
        <v>149543204</v>
      </c>
      <c r="D9" s="155"/>
      <c r="E9" s="59">
        <v>39418000</v>
      </c>
      <c r="F9" s="60">
        <v>39418000</v>
      </c>
      <c r="G9" s="60">
        <v>25889000</v>
      </c>
      <c r="H9" s="60">
        <v>40000</v>
      </c>
      <c r="I9" s="60"/>
      <c r="J9" s="60"/>
      <c r="K9" s="60">
        <v>47791872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19709000</v>
      </c>
      <c r="Y9" s="60">
        <v>-19709000</v>
      </c>
      <c r="Z9" s="140">
        <v>-100</v>
      </c>
      <c r="AA9" s="62">
        <v>39418000</v>
      </c>
    </row>
    <row r="10" spans="1:27" ht="13.5">
      <c r="A10" s="249" t="s">
        <v>147</v>
      </c>
      <c r="B10" s="182"/>
      <c r="C10" s="155">
        <v>158364995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10630149</v>
      </c>
      <c r="D11" s="155"/>
      <c r="E11" s="59">
        <v>2678000</v>
      </c>
      <c r="F11" s="60">
        <v>2678000</v>
      </c>
      <c r="G11" s="60">
        <v>362000</v>
      </c>
      <c r="H11" s="60">
        <v>222000</v>
      </c>
      <c r="I11" s="60"/>
      <c r="J11" s="60"/>
      <c r="K11" s="60">
        <v>283958</v>
      </c>
      <c r="L11" s="60"/>
      <c r="M11" s="60">
        <v>1414000</v>
      </c>
      <c r="N11" s="60">
        <v>1414000</v>
      </c>
      <c r="O11" s="60"/>
      <c r="P11" s="60"/>
      <c r="Q11" s="60"/>
      <c r="R11" s="60"/>
      <c r="S11" s="60"/>
      <c r="T11" s="60"/>
      <c r="U11" s="60"/>
      <c r="V11" s="60"/>
      <c r="W11" s="60">
        <v>1414000</v>
      </c>
      <c r="X11" s="60">
        <v>1339000</v>
      </c>
      <c r="Y11" s="60">
        <v>75000</v>
      </c>
      <c r="Z11" s="140">
        <v>5.6</v>
      </c>
      <c r="AA11" s="62">
        <v>2678000</v>
      </c>
    </row>
    <row r="12" spans="1:27" ht="13.5">
      <c r="A12" s="250" t="s">
        <v>56</v>
      </c>
      <c r="B12" s="251"/>
      <c r="C12" s="168">
        <f aca="true" t="shared" si="0" ref="C12:Y12">SUM(C6:C11)</f>
        <v>442088043</v>
      </c>
      <c r="D12" s="168">
        <f>SUM(D6:D11)</f>
        <v>0</v>
      </c>
      <c r="E12" s="72">
        <f t="shared" si="0"/>
        <v>191119000</v>
      </c>
      <c r="F12" s="73">
        <f t="shared" si="0"/>
        <v>191119000</v>
      </c>
      <c r="G12" s="73">
        <f t="shared" si="0"/>
        <v>161014000</v>
      </c>
      <c r="H12" s="73">
        <f t="shared" si="0"/>
        <v>92322000</v>
      </c>
      <c r="I12" s="73">
        <f t="shared" si="0"/>
        <v>0</v>
      </c>
      <c r="J12" s="73">
        <f t="shared" si="0"/>
        <v>0</v>
      </c>
      <c r="K12" s="73">
        <f t="shared" si="0"/>
        <v>93979648</v>
      </c>
      <c r="L12" s="73">
        <f t="shared" si="0"/>
        <v>0</v>
      </c>
      <c r="M12" s="73">
        <f t="shared" si="0"/>
        <v>442088138</v>
      </c>
      <c r="N12" s="73">
        <f t="shared" si="0"/>
        <v>442088138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442088138</v>
      </c>
      <c r="X12" s="73">
        <f t="shared" si="0"/>
        <v>95559500</v>
      </c>
      <c r="Y12" s="73">
        <f t="shared" si="0"/>
        <v>346528638</v>
      </c>
      <c r="Z12" s="170">
        <f>+IF(X12&lt;&gt;0,+(Y12/X12)*100,0)</f>
        <v>362.631279987861</v>
      </c>
      <c r="AA12" s="74">
        <f>SUM(AA6:AA11)</f>
        <v>191119000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105443000</v>
      </c>
      <c r="H16" s="159">
        <v>102246000</v>
      </c>
      <c r="I16" s="159"/>
      <c r="J16" s="60"/>
      <c r="K16" s="159">
        <v>159158000</v>
      </c>
      <c r="L16" s="159"/>
      <c r="M16" s="60">
        <v>160885000</v>
      </c>
      <c r="N16" s="159">
        <v>160885000</v>
      </c>
      <c r="O16" s="159"/>
      <c r="P16" s="159"/>
      <c r="Q16" s="60"/>
      <c r="R16" s="159"/>
      <c r="S16" s="159"/>
      <c r="T16" s="60"/>
      <c r="U16" s="159"/>
      <c r="V16" s="159"/>
      <c r="W16" s="159">
        <v>160885000</v>
      </c>
      <c r="X16" s="60"/>
      <c r="Y16" s="159">
        <v>160885000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2258679741</v>
      </c>
      <c r="D19" s="155"/>
      <c r="E19" s="59">
        <v>3540178000</v>
      </c>
      <c r="F19" s="60">
        <v>3540178000</v>
      </c>
      <c r="G19" s="60">
        <v>2306021000</v>
      </c>
      <c r="H19" s="60">
        <v>2325911000</v>
      </c>
      <c r="I19" s="60"/>
      <c r="J19" s="60"/>
      <c r="K19" s="60">
        <v>2361068000</v>
      </c>
      <c r="L19" s="60"/>
      <c r="M19" s="60">
        <v>2360720000</v>
      </c>
      <c r="N19" s="60">
        <v>2360720000</v>
      </c>
      <c r="O19" s="60"/>
      <c r="P19" s="60"/>
      <c r="Q19" s="60"/>
      <c r="R19" s="60"/>
      <c r="S19" s="60"/>
      <c r="T19" s="60"/>
      <c r="U19" s="60"/>
      <c r="V19" s="60"/>
      <c r="W19" s="60">
        <v>2360720000</v>
      </c>
      <c r="X19" s="60">
        <v>1770089000</v>
      </c>
      <c r="Y19" s="60">
        <v>590631000</v>
      </c>
      <c r="Z19" s="140">
        <v>33.37</v>
      </c>
      <c r="AA19" s="62">
        <v>3540178000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2258679741</v>
      </c>
      <c r="D24" s="168">
        <f>SUM(D15:D23)</f>
        <v>0</v>
      </c>
      <c r="E24" s="76">
        <f t="shared" si="1"/>
        <v>3540178000</v>
      </c>
      <c r="F24" s="77">
        <f t="shared" si="1"/>
        <v>3540178000</v>
      </c>
      <c r="G24" s="77">
        <f t="shared" si="1"/>
        <v>2411464000</v>
      </c>
      <c r="H24" s="77">
        <f t="shared" si="1"/>
        <v>2428157000</v>
      </c>
      <c r="I24" s="77">
        <f t="shared" si="1"/>
        <v>0</v>
      </c>
      <c r="J24" s="77">
        <f t="shared" si="1"/>
        <v>0</v>
      </c>
      <c r="K24" s="77">
        <f t="shared" si="1"/>
        <v>2520226000</v>
      </c>
      <c r="L24" s="77">
        <f t="shared" si="1"/>
        <v>0</v>
      </c>
      <c r="M24" s="77">
        <f t="shared" si="1"/>
        <v>2521605000</v>
      </c>
      <c r="N24" s="77">
        <f t="shared" si="1"/>
        <v>2521605000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2521605000</v>
      </c>
      <c r="X24" s="77">
        <f t="shared" si="1"/>
        <v>1770089000</v>
      </c>
      <c r="Y24" s="77">
        <f t="shared" si="1"/>
        <v>751516000</v>
      </c>
      <c r="Z24" s="212">
        <f>+IF(X24&lt;&gt;0,+(Y24/X24)*100,0)</f>
        <v>42.45639626030104</v>
      </c>
      <c r="AA24" s="79">
        <f>SUM(AA15:AA23)</f>
        <v>3540178000</v>
      </c>
    </row>
    <row r="25" spans="1:27" ht="13.5">
      <c r="A25" s="250" t="s">
        <v>159</v>
      </c>
      <c r="B25" s="251"/>
      <c r="C25" s="168">
        <f aca="true" t="shared" si="2" ref="C25:Y25">+C12+C24</f>
        <v>2700767784</v>
      </c>
      <c r="D25" s="168">
        <f>+D12+D24</f>
        <v>0</v>
      </c>
      <c r="E25" s="72">
        <f t="shared" si="2"/>
        <v>3731297000</v>
      </c>
      <c r="F25" s="73">
        <f t="shared" si="2"/>
        <v>3731297000</v>
      </c>
      <c r="G25" s="73">
        <f t="shared" si="2"/>
        <v>2572478000</v>
      </c>
      <c r="H25" s="73">
        <f t="shared" si="2"/>
        <v>2520479000</v>
      </c>
      <c r="I25" s="73">
        <f t="shared" si="2"/>
        <v>0</v>
      </c>
      <c r="J25" s="73">
        <f t="shared" si="2"/>
        <v>0</v>
      </c>
      <c r="K25" s="73">
        <f t="shared" si="2"/>
        <v>2614205648</v>
      </c>
      <c r="L25" s="73">
        <f t="shared" si="2"/>
        <v>0</v>
      </c>
      <c r="M25" s="73">
        <f t="shared" si="2"/>
        <v>2963693138</v>
      </c>
      <c r="N25" s="73">
        <f t="shared" si="2"/>
        <v>2963693138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2963693138</v>
      </c>
      <c r="X25" s="73">
        <f t="shared" si="2"/>
        <v>1865648500</v>
      </c>
      <c r="Y25" s="73">
        <f t="shared" si="2"/>
        <v>1098044638</v>
      </c>
      <c r="Z25" s="170">
        <f>+IF(X25&lt;&gt;0,+(Y25/X25)*100,0)</f>
        <v>58.85592264566449</v>
      </c>
      <c r="AA25" s="74">
        <f>+AA12+AA24</f>
        <v>3731297000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14366590</v>
      </c>
      <c r="D30" s="155"/>
      <c r="E30" s="59">
        <v>695000</v>
      </c>
      <c r="F30" s="60">
        <v>695000</v>
      </c>
      <c r="G30" s="60"/>
      <c r="H30" s="60"/>
      <c r="I30" s="60"/>
      <c r="J30" s="60"/>
      <c r="K30" s="60"/>
      <c r="L30" s="60"/>
      <c r="M30" s="60">
        <v>102363</v>
      </c>
      <c r="N30" s="60">
        <v>102363</v>
      </c>
      <c r="O30" s="60"/>
      <c r="P30" s="60"/>
      <c r="Q30" s="60"/>
      <c r="R30" s="60"/>
      <c r="S30" s="60"/>
      <c r="T30" s="60"/>
      <c r="U30" s="60"/>
      <c r="V30" s="60"/>
      <c r="W30" s="60">
        <v>102363</v>
      </c>
      <c r="X30" s="60">
        <v>347500</v>
      </c>
      <c r="Y30" s="60">
        <v>-245137</v>
      </c>
      <c r="Z30" s="140">
        <v>-70.54</v>
      </c>
      <c r="AA30" s="62">
        <v>695000</v>
      </c>
    </row>
    <row r="31" spans="1:27" ht="13.5">
      <c r="A31" s="249" t="s">
        <v>163</v>
      </c>
      <c r="B31" s="182"/>
      <c r="C31" s="155">
        <v>102230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421898860</v>
      </c>
      <c r="D32" s="155"/>
      <c r="E32" s="59">
        <v>268138000</v>
      </c>
      <c r="F32" s="60">
        <v>268138000</v>
      </c>
      <c r="G32" s="60">
        <v>30379000</v>
      </c>
      <c r="H32" s="60">
        <v>39771000</v>
      </c>
      <c r="I32" s="60"/>
      <c r="J32" s="60"/>
      <c r="K32" s="60">
        <v>50613000</v>
      </c>
      <c r="L32" s="60"/>
      <c r="M32" s="60">
        <v>436296551</v>
      </c>
      <c r="N32" s="60">
        <v>436296551</v>
      </c>
      <c r="O32" s="60"/>
      <c r="P32" s="60"/>
      <c r="Q32" s="60"/>
      <c r="R32" s="60"/>
      <c r="S32" s="60"/>
      <c r="T32" s="60"/>
      <c r="U32" s="60"/>
      <c r="V32" s="60"/>
      <c r="W32" s="60">
        <v>436296551</v>
      </c>
      <c r="X32" s="60">
        <v>134069000</v>
      </c>
      <c r="Y32" s="60">
        <v>302227551</v>
      </c>
      <c r="Z32" s="140">
        <v>225.43</v>
      </c>
      <c r="AA32" s="62">
        <v>268138000</v>
      </c>
    </row>
    <row r="33" spans="1:27" ht="13.5">
      <c r="A33" s="249" t="s">
        <v>165</v>
      </c>
      <c r="B33" s="182"/>
      <c r="C33" s="155">
        <v>45162733</v>
      </c>
      <c r="D33" s="155"/>
      <c r="E33" s="59"/>
      <c r="F33" s="60"/>
      <c r="G33" s="60"/>
      <c r="H33" s="60"/>
      <c r="I33" s="60"/>
      <c r="J33" s="60"/>
      <c r="K33" s="60"/>
      <c r="L33" s="60"/>
      <c r="M33" s="60">
        <v>45131632</v>
      </c>
      <c r="N33" s="60">
        <v>45131632</v>
      </c>
      <c r="O33" s="60"/>
      <c r="P33" s="60"/>
      <c r="Q33" s="60"/>
      <c r="R33" s="60"/>
      <c r="S33" s="60"/>
      <c r="T33" s="60"/>
      <c r="U33" s="60"/>
      <c r="V33" s="60"/>
      <c r="W33" s="60">
        <v>45131632</v>
      </c>
      <c r="X33" s="60"/>
      <c r="Y33" s="60">
        <v>45131632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481530413</v>
      </c>
      <c r="D34" s="168">
        <f>SUM(D29:D33)</f>
        <v>0</v>
      </c>
      <c r="E34" s="72">
        <f t="shared" si="3"/>
        <v>268833000</v>
      </c>
      <c r="F34" s="73">
        <f t="shared" si="3"/>
        <v>268833000</v>
      </c>
      <c r="G34" s="73">
        <f t="shared" si="3"/>
        <v>30379000</v>
      </c>
      <c r="H34" s="73">
        <f t="shared" si="3"/>
        <v>39771000</v>
      </c>
      <c r="I34" s="73">
        <f t="shared" si="3"/>
        <v>0</v>
      </c>
      <c r="J34" s="73">
        <f t="shared" si="3"/>
        <v>0</v>
      </c>
      <c r="K34" s="73">
        <f t="shared" si="3"/>
        <v>50613000</v>
      </c>
      <c r="L34" s="73">
        <f t="shared" si="3"/>
        <v>0</v>
      </c>
      <c r="M34" s="73">
        <f t="shared" si="3"/>
        <v>481530546</v>
      </c>
      <c r="N34" s="73">
        <f t="shared" si="3"/>
        <v>481530546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481530546</v>
      </c>
      <c r="X34" s="73">
        <f t="shared" si="3"/>
        <v>134416500</v>
      </c>
      <c r="Y34" s="73">
        <f t="shared" si="3"/>
        <v>347114046</v>
      </c>
      <c r="Z34" s="170">
        <f>+IF(X34&lt;&gt;0,+(Y34/X34)*100,0)</f>
        <v>258.2376761781478</v>
      </c>
      <c r="AA34" s="74">
        <f>SUM(AA29:AA33)</f>
        <v>268833000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3298025</v>
      </c>
      <c r="D37" s="155"/>
      <c r="E37" s="59">
        <v>4935000</v>
      </c>
      <c r="F37" s="60">
        <v>4935000</v>
      </c>
      <c r="G37" s="60"/>
      <c r="H37" s="60"/>
      <c r="I37" s="60"/>
      <c r="J37" s="60"/>
      <c r="K37" s="60"/>
      <c r="L37" s="60"/>
      <c r="M37" s="60">
        <v>3149220</v>
      </c>
      <c r="N37" s="60">
        <v>3149220</v>
      </c>
      <c r="O37" s="60"/>
      <c r="P37" s="60"/>
      <c r="Q37" s="60"/>
      <c r="R37" s="60"/>
      <c r="S37" s="60"/>
      <c r="T37" s="60"/>
      <c r="U37" s="60"/>
      <c r="V37" s="60"/>
      <c r="W37" s="60">
        <v>3149220</v>
      </c>
      <c r="X37" s="60">
        <v>2467500</v>
      </c>
      <c r="Y37" s="60">
        <v>681720</v>
      </c>
      <c r="Z37" s="140">
        <v>27.63</v>
      </c>
      <c r="AA37" s="62">
        <v>4935000</v>
      </c>
    </row>
    <row r="38" spans="1:27" ht="13.5">
      <c r="A38" s="249" t="s">
        <v>165</v>
      </c>
      <c r="B38" s="182"/>
      <c r="C38" s="155">
        <v>22614873</v>
      </c>
      <c r="D38" s="155"/>
      <c r="E38" s="59">
        <v>23890000</v>
      </c>
      <c r="F38" s="60">
        <v>23890000</v>
      </c>
      <c r="G38" s="60"/>
      <c r="H38" s="60"/>
      <c r="I38" s="60"/>
      <c r="J38" s="60"/>
      <c r="K38" s="60"/>
      <c r="L38" s="60"/>
      <c r="M38" s="60">
        <v>22763678</v>
      </c>
      <c r="N38" s="60">
        <v>22763678</v>
      </c>
      <c r="O38" s="60"/>
      <c r="P38" s="60"/>
      <c r="Q38" s="60"/>
      <c r="R38" s="60"/>
      <c r="S38" s="60"/>
      <c r="T38" s="60"/>
      <c r="U38" s="60"/>
      <c r="V38" s="60"/>
      <c r="W38" s="60">
        <v>22763678</v>
      </c>
      <c r="X38" s="60">
        <v>11945000</v>
      </c>
      <c r="Y38" s="60">
        <v>10818678</v>
      </c>
      <c r="Z38" s="140">
        <v>90.57</v>
      </c>
      <c r="AA38" s="62">
        <v>23890000</v>
      </c>
    </row>
    <row r="39" spans="1:27" ht="13.5">
      <c r="A39" s="250" t="s">
        <v>59</v>
      </c>
      <c r="B39" s="253"/>
      <c r="C39" s="168">
        <f aca="true" t="shared" si="4" ref="C39:Y39">SUM(C37:C38)</f>
        <v>25912898</v>
      </c>
      <c r="D39" s="168">
        <f>SUM(D37:D38)</f>
        <v>0</v>
      </c>
      <c r="E39" s="76">
        <f t="shared" si="4"/>
        <v>28825000</v>
      </c>
      <c r="F39" s="77">
        <f t="shared" si="4"/>
        <v>28825000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25912898</v>
      </c>
      <c r="N39" s="77">
        <f t="shared" si="4"/>
        <v>25912898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25912898</v>
      </c>
      <c r="X39" s="77">
        <f t="shared" si="4"/>
        <v>14412500</v>
      </c>
      <c r="Y39" s="77">
        <f t="shared" si="4"/>
        <v>11500398</v>
      </c>
      <c r="Z39" s="212">
        <f>+IF(X39&lt;&gt;0,+(Y39/X39)*100,0)</f>
        <v>79.79460884648742</v>
      </c>
      <c r="AA39" s="79">
        <f>SUM(AA37:AA38)</f>
        <v>28825000</v>
      </c>
    </row>
    <row r="40" spans="1:27" ht="13.5">
      <c r="A40" s="250" t="s">
        <v>167</v>
      </c>
      <c r="B40" s="251"/>
      <c r="C40" s="168">
        <f aca="true" t="shared" si="5" ref="C40:Y40">+C34+C39</f>
        <v>507443311</v>
      </c>
      <c r="D40" s="168">
        <f>+D34+D39</f>
        <v>0</v>
      </c>
      <c r="E40" s="72">
        <f t="shared" si="5"/>
        <v>297658000</v>
      </c>
      <c r="F40" s="73">
        <f t="shared" si="5"/>
        <v>297658000</v>
      </c>
      <c r="G40" s="73">
        <f t="shared" si="5"/>
        <v>30379000</v>
      </c>
      <c r="H40" s="73">
        <f t="shared" si="5"/>
        <v>39771000</v>
      </c>
      <c r="I40" s="73">
        <f t="shared" si="5"/>
        <v>0</v>
      </c>
      <c r="J40" s="73">
        <f t="shared" si="5"/>
        <v>0</v>
      </c>
      <c r="K40" s="73">
        <f t="shared" si="5"/>
        <v>50613000</v>
      </c>
      <c r="L40" s="73">
        <f t="shared" si="5"/>
        <v>0</v>
      </c>
      <c r="M40" s="73">
        <f t="shared" si="5"/>
        <v>507443444</v>
      </c>
      <c r="N40" s="73">
        <f t="shared" si="5"/>
        <v>507443444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507443444</v>
      </c>
      <c r="X40" s="73">
        <f t="shared" si="5"/>
        <v>148829000</v>
      </c>
      <c r="Y40" s="73">
        <f t="shared" si="5"/>
        <v>358614444</v>
      </c>
      <c r="Z40" s="170">
        <f>+IF(X40&lt;&gt;0,+(Y40/X40)*100,0)</f>
        <v>240.95736986743174</v>
      </c>
      <c r="AA40" s="74">
        <f>+AA34+AA39</f>
        <v>297658000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2193324473</v>
      </c>
      <c r="D42" s="257">
        <f>+D25-D40</f>
        <v>0</v>
      </c>
      <c r="E42" s="258">
        <f t="shared" si="6"/>
        <v>3433639000</v>
      </c>
      <c r="F42" s="259">
        <f t="shared" si="6"/>
        <v>3433639000</v>
      </c>
      <c r="G42" s="259">
        <f t="shared" si="6"/>
        <v>2542099000</v>
      </c>
      <c r="H42" s="259">
        <f t="shared" si="6"/>
        <v>2480708000</v>
      </c>
      <c r="I42" s="259">
        <f t="shared" si="6"/>
        <v>0</v>
      </c>
      <c r="J42" s="259">
        <f t="shared" si="6"/>
        <v>0</v>
      </c>
      <c r="K42" s="259">
        <f t="shared" si="6"/>
        <v>2563592648</v>
      </c>
      <c r="L42" s="259">
        <f t="shared" si="6"/>
        <v>0</v>
      </c>
      <c r="M42" s="259">
        <f t="shared" si="6"/>
        <v>2456249694</v>
      </c>
      <c r="N42" s="259">
        <f t="shared" si="6"/>
        <v>2456249694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2456249694</v>
      </c>
      <c r="X42" s="259">
        <f t="shared" si="6"/>
        <v>1716819500</v>
      </c>
      <c r="Y42" s="259">
        <f t="shared" si="6"/>
        <v>739430194</v>
      </c>
      <c r="Z42" s="260">
        <f>+IF(X42&lt;&gt;0,+(Y42/X42)*100,0)</f>
        <v>43.06976907007405</v>
      </c>
      <c r="AA42" s="261">
        <f>+AA25-AA40</f>
        <v>3433639000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2193324473</v>
      </c>
      <c r="D45" s="155"/>
      <c r="E45" s="59">
        <v>3412839000</v>
      </c>
      <c r="F45" s="60">
        <v>3412839000</v>
      </c>
      <c r="G45" s="60">
        <v>2542099000</v>
      </c>
      <c r="H45" s="60">
        <v>2480708000</v>
      </c>
      <c r="I45" s="60"/>
      <c r="J45" s="60"/>
      <c r="K45" s="60">
        <v>2563592648</v>
      </c>
      <c r="L45" s="60"/>
      <c r="M45" s="60">
        <v>2456249694</v>
      </c>
      <c r="N45" s="60">
        <v>2456249694</v>
      </c>
      <c r="O45" s="60"/>
      <c r="P45" s="60"/>
      <c r="Q45" s="60"/>
      <c r="R45" s="60"/>
      <c r="S45" s="60"/>
      <c r="T45" s="60"/>
      <c r="U45" s="60"/>
      <c r="V45" s="60"/>
      <c r="W45" s="60">
        <v>2456249694</v>
      </c>
      <c r="X45" s="60">
        <v>1706419500</v>
      </c>
      <c r="Y45" s="60">
        <v>749830194</v>
      </c>
      <c r="Z45" s="139">
        <v>43.94</v>
      </c>
      <c r="AA45" s="62">
        <v>3412839000</v>
      </c>
    </row>
    <row r="46" spans="1:27" ht="13.5">
      <c r="A46" s="249" t="s">
        <v>171</v>
      </c>
      <c r="B46" s="182"/>
      <c r="C46" s="155"/>
      <c r="D46" s="155"/>
      <c r="E46" s="59">
        <v>20800000</v>
      </c>
      <c r="F46" s="60">
        <v>20800000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10400000</v>
      </c>
      <c r="Y46" s="60">
        <v>-10400000</v>
      </c>
      <c r="Z46" s="139">
        <v>-100</v>
      </c>
      <c r="AA46" s="62">
        <v>20800000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2193324473</v>
      </c>
      <c r="D48" s="217">
        <f>SUM(D45:D47)</f>
        <v>0</v>
      </c>
      <c r="E48" s="264">
        <f t="shared" si="7"/>
        <v>3433639000</v>
      </c>
      <c r="F48" s="219">
        <f t="shared" si="7"/>
        <v>3433639000</v>
      </c>
      <c r="G48" s="219">
        <f t="shared" si="7"/>
        <v>2542099000</v>
      </c>
      <c r="H48" s="219">
        <f t="shared" si="7"/>
        <v>2480708000</v>
      </c>
      <c r="I48" s="219">
        <f t="shared" si="7"/>
        <v>0</v>
      </c>
      <c r="J48" s="219">
        <f t="shared" si="7"/>
        <v>0</v>
      </c>
      <c r="K48" s="219">
        <f t="shared" si="7"/>
        <v>2563592648</v>
      </c>
      <c r="L48" s="219">
        <f t="shared" si="7"/>
        <v>0</v>
      </c>
      <c r="M48" s="219">
        <f t="shared" si="7"/>
        <v>2456249694</v>
      </c>
      <c r="N48" s="219">
        <f t="shared" si="7"/>
        <v>2456249694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2456249694</v>
      </c>
      <c r="X48" s="219">
        <f t="shared" si="7"/>
        <v>1716819500</v>
      </c>
      <c r="Y48" s="219">
        <f t="shared" si="7"/>
        <v>739430194</v>
      </c>
      <c r="Z48" s="265">
        <f>+IF(X48&lt;&gt;0,+(Y48/X48)*100,0)</f>
        <v>43.06976907007405</v>
      </c>
      <c r="AA48" s="232">
        <f>SUM(AA45:AA47)</f>
        <v>3433639000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40021459</v>
      </c>
      <c r="D6" s="155"/>
      <c r="E6" s="59">
        <v>106034000</v>
      </c>
      <c r="F6" s="60">
        <v>106034000</v>
      </c>
      <c r="G6" s="60">
        <v>2765289</v>
      </c>
      <c r="H6" s="60">
        <v>5625151</v>
      </c>
      <c r="I6" s="60">
        <v>3414000</v>
      </c>
      <c r="J6" s="60">
        <v>11804440</v>
      </c>
      <c r="K6" s="60">
        <v>-482000</v>
      </c>
      <c r="L6" s="60">
        <v>7451346</v>
      </c>
      <c r="M6" s="60">
        <v>3936157</v>
      </c>
      <c r="N6" s="60">
        <v>10905503</v>
      </c>
      <c r="O6" s="60"/>
      <c r="P6" s="60"/>
      <c r="Q6" s="60"/>
      <c r="R6" s="60"/>
      <c r="S6" s="60"/>
      <c r="T6" s="60"/>
      <c r="U6" s="60"/>
      <c r="V6" s="60"/>
      <c r="W6" s="60">
        <v>22709943</v>
      </c>
      <c r="X6" s="60">
        <v>41022000</v>
      </c>
      <c r="Y6" s="60">
        <v>-18312057</v>
      </c>
      <c r="Z6" s="140">
        <v>-44.64</v>
      </c>
      <c r="AA6" s="62">
        <v>106034000</v>
      </c>
    </row>
    <row r="7" spans="1:27" ht="13.5">
      <c r="A7" s="249" t="s">
        <v>178</v>
      </c>
      <c r="B7" s="182"/>
      <c r="C7" s="155">
        <v>410684795</v>
      </c>
      <c r="D7" s="155"/>
      <c r="E7" s="59">
        <v>573873000</v>
      </c>
      <c r="F7" s="60">
        <v>573873000</v>
      </c>
      <c r="G7" s="60">
        <v>185017879</v>
      </c>
      <c r="H7" s="60">
        <v>2320000</v>
      </c>
      <c r="I7" s="60"/>
      <c r="J7" s="60">
        <v>187337879</v>
      </c>
      <c r="K7" s="60">
        <v>2021000</v>
      </c>
      <c r="L7" s="60">
        <v>74094931</v>
      </c>
      <c r="M7" s="60">
        <v>828069</v>
      </c>
      <c r="N7" s="60">
        <v>76944000</v>
      </c>
      <c r="O7" s="60"/>
      <c r="P7" s="60"/>
      <c r="Q7" s="60"/>
      <c r="R7" s="60"/>
      <c r="S7" s="60"/>
      <c r="T7" s="60"/>
      <c r="U7" s="60"/>
      <c r="V7" s="60"/>
      <c r="W7" s="60">
        <v>264281879</v>
      </c>
      <c r="X7" s="60">
        <v>376318000</v>
      </c>
      <c r="Y7" s="60">
        <v>-112036121</v>
      </c>
      <c r="Z7" s="140">
        <v>-29.77</v>
      </c>
      <c r="AA7" s="62">
        <v>573873000</v>
      </c>
    </row>
    <row r="8" spans="1:27" ht="13.5">
      <c r="A8" s="249" t="s">
        <v>179</v>
      </c>
      <c r="B8" s="182"/>
      <c r="C8" s="155">
        <v>614735704</v>
      </c>
      <c r="D8" s="155"/>
      <c r="E8" s="59">
        <v>686513000</v>
      </c>
      <c r="F8" s="60">
        <v>686513000</v>
      </c>
      <c r="G8" s="60">
        <v>17150000</v>
      </c>
      <c r="H8" s="60"/>
      <c r="I8" s="60"/>
      <c r="J8" s="60">
        <v>17150000</v>
      </c>
      <c r="K8" s="60"/>
      <c r="L8" s="60">
        <v>97157000</v>
      </c>
      <c r="M8" s="60"/>
      <c r="N8" s="60">
        <v>97157000</v>
      </c>
      <c r="O8" s="60"/>
      <c r="P8" s="60"/>
      <c r="Q8" s="60"/>
      <c r="R8" s="60"/>
      <c r="S8" s="60"/>
      <c r="T8" s="60"/>
      <c r="U8" s="60"/>
      <c r="V8" s="60"/>
      <c r="W8" s="60">
        <v>114307000</v>
      </c>
      <c r="X8" s="60">
        <v>359670000</v>
      </c>
      <c r="Y8" s="60">
        <v>-245363000</v>
      </c>
      <c r="Z8" s="140">
        <v>-68.22</v>
      </c>
      <c r="AA8" s="62">
        <v>686513000</v>
      </c>
    </row>
    <row r="9" spans="1:27" ht="13.5">
      <c r="A9" s="249" t="s">
        <v>180</v>
      </c>
      <c r="B9" s="182"/>
      <c r="C9" s="155">
        <v>18300751</v>
      </c>
      <c r="D9" s="155"/>
      <c r="E9" s="59">
        <v>13000000</v>
      </c>
      <c r="F9" s="60">
        <v>13000000</v>
      </c>
      <c r="G9" s="60">
        <v>225763</v>
      </c>
      <c r="H9" s="60">
        <v>206022</v>
      </c>
      <c r="I9" s="60">
        <v>211000</v>
      </c>
      <c r="J9" s="60">
        <v>642785</v>
      </c>
      <c r="K9" s="60">
        <v>1738000</v>
      </c>
      <c r="L9" s="60">
        <v>731648</v>
      </c>
      <c r="M9" s="60">
        <v>2217729</v>
      </c>
      <c r="N9" s="60">
        <v>4687377</v>
      </c>
      <c r="O9" s="60"/>
      <c r="P9" s="60"/>
      <c r="Q9" s="60"/>
      <c r="R9" s="60"/>
      <c r="S9" s="60"/>
      <c r="T9" s="60"/>
      <c r="U9" s="60"/>
      <c r="V9" s="60"/>
      <c r="W9" s="60">
        <v>5330162</v>
      </c>
      <c r="X9" s="60">
        <v>6498000</v>
      </c>
      <c r="Y9" s="60">
        <v>-1167838</v>
      </c>
      <c r="Z9" s="140">
        <v>-17.97</v>
      </c>
      <c r="AA9" s="62">
        <v>13000000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-795688405</v>
      </c>
      <c r="D12" s="155"/>
      <c r="E12" s="59">
        <v>-639418000</v>
      </c>
      <c r="F12" s="60">
        <v>-639418000</v>
      </c>
      <c r="G12" s="60">
        <v>-37672221</v>
      </c>
      <c r="H12" s="60">
        <v>-35693988</v>
      </c>
      <c r="I12" s="60">
        <v>-41919177</v>
      </c>
      <c r="J12" s="60">
        <v>-115285386</v>
      </c>
      <c r="K12" s="60">
        <v>-43103355</v>
      </c>
      <c r="L12" s="60">
        <v>-49633950</v>
      </c>
      <c r="M12" s="60">
        <v>-62250721</v>
      </c>
      <c r="N12" s="60">
        <v>-154988026</v>
      </c>
      <c r="O12" s="60"/>
      <c r="P12" s="60"/>
      <c r="Q12" s="60"/>
      <c r="R12" s="60"/>
      <c r="S12" s="60"/>
      <c r="T12" s="60"/>
      <c r="U12" s="60"/>
      <c r="V12" s="60"/>
      <c r="W12" s="60">
        <v>-270273412</v>
      </c>
      <c r="X12" s="60">
        <v>-329298000</v>
      </c>
      <c r="Y12" s="60">
        <v>59024588</v>
      </c>
      <c r="Z12" s="140">
        <v>-17.92</v>
      </c>
      <c r="AA12" s="62">
        <v>-639418000</v>
      </c>
    </row>
    <row r="13" spans="1:27" ht="13.5">
      <c r="A13" s="249" t="s">
        <v>40</v>
      </c>
      <c r="B13" s="182"/>
      <c r="C13" s="155">
        <v>-4234437</v>
      </c>
      <c r="D13" s="155"/>
      <c r="E13" s="59">
        <v>-750000</v>
      </c>
      <c r="F13" s="60">
        <v>-750000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-378000</v>
      </c>
      <c r="Y13" s="60">
        <v>378000</v>
      </c>
      <c r="Z13" s="140">
        <v>-100</v>
      </c>
      <c r="AA13" s="62">
        <v>-750000</v>
      </c>
    </row>
    <row r="14" spans="1:27" ht="13.5">
      <c r="A14" s="249" t="s">
        <v>42</v>
      </c>
      <c r="B14" s="182"/>
      <c r="C14" s="155">
        <v>-2108642</v>
      </c>
      <c r="D14" s="155"/>
      <c r="E14" s="59">
        <v>-3000000</v>
      </c>
      <c r="F14" s="60">
        <v>-3000000</v>
      </c>
      <c r="G14" s="60">
        <v>-20623</v>
      </c>
      <c r="H14" s="60">
        <v>-265192</v>
      </c>
      <c r="I14" s="60">
        <v>-144000</v>
      </c>
      <c r="J14" s="60">
        <v>-429815</v>
      </c>
      <c r="K14" s="60">
        <v>-121933</v>
      </c>
      <c r="L14" s="60">
        <v>-280453</v>
      </c>
      <c r="M14" s="60">
        <v>-158237</v>
      </c>
      <c r="N14" s="60">
        <v>-560623</v>
      </c>
      <c r="O14" s="60"/>
      <c r="P14" s="60"/>
      <c r="Q14" s="60"/>
      <c r="R14" s="60"/>
      <c r="S14" s="60"/>
      <c r="T14" s="60"/>
      <c r="U14" s="60"/>
      <c r="V14" s="60"/>
      <c r="W14" s="60">
        <v>-990438</v>
      </c>
      <c r="X14" s="60">
        <v>-3000000</v>
      </c>
      <c r="Y14" s="60">
        <v>2009562</v>
      </c>
      <c r="Z14" s="140">
        <v>-66.99</v>
      </c>
      <c r="AA14" s="62">
        <v>-3000000</v>
      </c>
    </row>
    <row r="15" spans="1:27" ht="13.5">
      <c r="A15" s="250" t="s">
        <v>184</v>
      </c>
      <c r="B15" s="251"/>
      <c r="C15" s="168">
        <f aca="true" t="shared" si="0" ref="C15:Y15">SUM(C6:C14)</f>
        <v>281711225</v>
      </c>
      <c r="D15" s="168">
        <f>SUM(D6:D14)</f>
        <v>0</v>
      </c>
      <c r="E15" s="72">
        <f t="shared" si="0"/>
        <v>736252000</v>
      </c>
      <c r="F15" s="73">
        <f t="shared" si="0"/>
        <v>736252000</v>
      </c>
      <c r="G15" s="73">
        <f t="shared" si="0"/>
        <v>167466087</v>
      </c>
      <c r="H15" s="73">
        <f t="shared" si="0"/>
        <v>-27808007</v>
      </c>
      <c r="I15" s="73">
        <f t="shared" si="0"/>
        <v>-38438177</v>
      </c>
      <c r="J15" s="73">
        <f t="shared" si="0"/>
        <v>101219903</v>
      </c>
      <c r="K15" s="73">
        <f t="shared" si="0"/>
        <v>-39948288</v>
      </c>
      <c r="L15" s="73">
        <f t="shared" si="0"/>
        <v>129520522</v>
      </c>
      <c r="M15" s="73">
        <f t="shared" si="0"/>
        <v>-55427003</v>
      </c>
      <c r="N15" s="73">
        <f t="shared" si="0"/>
        <v>34145231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135365134</v>
      </c>
      <c r="X15" s="73">
        <f t="shared" si="0"/>
        <v>450832000</v>
      </c>
      <c r="Y15" s="73">
        <f t="shared" si="0"/>
        <v>-315466866</v>
      </c>
      <c r="Z15" s="170">
        <f>+IF(X15&lt;&gt;0,+(Y15/X15)*100,0)</f>
        <v>-69.97437315895944</v>
      </c>
      <c r="AA15" s="74">
        <f>SUM(AA6:AA14)</f>
        <v>736252000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25000000</v>
      </c>
      <c r="F20" s="159">
        <v>25000000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25000000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-381369847</v>
      </c>
      <c r="D24" s="155"/>
      <c r="E24" s="59">
        <v>-618164000</v>
      </c>
      <c r="F24" s="60">
        <v>-618164000</v>
      </c>
      <c r="G24" s="60">
        <v>-19551351</v>
      </c>
      <c r="H24" s="60">
        <v>-4867035</v>
      </c>
      <c r="I24" s="60">
        <v>-12171000</v>
      </c>
      <c r="J24" s="60">
        <v>-36589386</v>
      </c>
      <c r="K24" s="60"/>
      <c r="L24" s="60">
        <v>-17367000</v>
      </c>
      <c r="M24" s="60">
        <v>-25098000</v>
      </c>
      <c r="N24" s="60">
        <v>-42465000</v>
      </c>
      <c r="O24" s="60"/>
      <c r="P24" s="60"/>
      <c r="Q24" s="60"/>
      <c r="R24" s="60"/>
      <c r="S24" s="60"/>
      <c r="T24" s="60"/>
      <c r="U24" s="60"/>
      <c r="V24" s="60"/>
      <c r="W24" s="60">
        <v>-79054386</v>
      </c>
      <c r="X24" s="60">
        <v>-328308000</v>
      </c>
      <c r="Y24" s="60">
        <v>249253614</v>
      </c>
      <c r="Z24" s="140">
        <v>-75.92</v>
      </c>
      <c r="AA24" s="62">
        <v>-618164000</v>
      </c>
    </row>
    <row r="25" spans="1:27" ht="13.5">
      <c r="A25" s="250" t="s">
        <v>191</v>
      </c>
      <c r="B25" s="251"/>
      <c r="C25" s="168">
        <f aca="true" t="shared" si="1" ref="C25:Y25">SUM(C19:C24)</f>
        <v>-381369847</v>
      </c>
      <c r="D25" s="168">
        <f>SUM(D19:D24)</f>
        <v>0</v>
      </c>
      <c r="E25" s="72">
        <f t="shared" si="1"/>
        <v>-593164000</v>
      </c>
      <c r="F25" s="73">
        <f t="shared" si="1"/>
        <v>-593164000</v>
      </c>
      <c r="G25" s="73">
        <f t="shared" si="1"/>
        <v>-19551351</v>
      </c>
      <c r="H25" s="73">
        <f t="shared" si="1"/>
        <v>-4867035</v>
      </c>
      <c r="I25" s="73">
        <f t="shared" si="1"/>
        <v>-12171000</v>
      </c>
      <c r="J25" s="73">
        <f t="shared" si="1"/>
        <v>-36589386</v>
      </c>
      <c r="K25" s="73">
        <f t="shared" si="1"/>
        <v>0</v>
      </c>
      <c r="L25" s="73">
        <f t="shared" si="1"/>
        <v>-17367000</v>
      </c>
      <c r="M25" s="73">
        <f t="shared" si="1"/>
        <v>-25098000</v>
      </c>
      <c r="N25" s="73">
        <f t="shared" si="1"/>
        <v>-42465000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-79054386</v>
      </c>
      <c r="X25" s="73">
        <f t="shared" si="1"/>
        <v>-328308000</v>
      </c>
      <c r="Y25" s="73">
        <f t="shared" si="1"/>
        <v>249253614</v>
      </c>
      <c r="Z25" s="170">
        <f>+IF(X25&lt;&gt;0,+(Y25/X25)*100,0)</f>
        <v>-75.92066413246098</v>
      </c>
      <c r="AA25" s="74">
        <f>SUM(AA19:AA24)</f>
        <v>-593164000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-426216</v>
      </c>
      <c r="D33" s="155"/>
      <c r="E33" s="59">
        <v>-1331000</v>
      </c>
      <c r="F33" s="60">
        <v>-1331000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-1331000</v>
      </c>
    </row>
    <row r="34" spans="1:27" ht="13.5">
      <c r="A34" s="250" t="s">
        <v>197</v>
      </c>
      <c r="B34" s="251"/>
      <c r="C34" s="168">
        <f aca="true" t="shared" si="2" ref="C34:Y34">SUM(C29:C33)</f>
        <v>-426216</v>
      </c>
      <c r="D34" s="168">
        <f>SUM(D29:D33)</f>
        <v>0</v>
      </c>
      <c r="E34" s="72">
        <f t="shared" si="2"/>
        <v>-1331000</v>
      </c>
      <c r="F34" s="73">
        <f t="shared" si="2"/>
        <v>-1331000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-1331000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-100084838</v>
      </c>
      <c r="D36" s="153">
        <f>+D15+D25+D34</f>
        <v>0</v>
      </c>
      <c r="E36" s="99">
        <f t="shared" si="3"/>
        <v>141757000</v>
      </c>
      <c r="F36" s="100">
        <f t="shared" si="3"/>
        <v>141757000</v>
      </c>
      <c r="G36" s="100">
        <f t="shared" si="3"/>
        <v>147914736</v>
      </c>
      <c r="H36" s="100">
        <f t="shared" si="3"/>
        <v>-32675042</v>
      </c>
      <c r="I36" s="100">
        <f t="shared" si="3"/>
        <v>-50609177</v>
      </c>
      <c r="J36" s="100">
        <f t="shared" si="3"/>
        <v>64630517</v>
      </c>
      <c r="K36" s="100">
        <f t="shared" si="3"/>
        <v>-39948288</v>
      </c>
      <c r="L36" s="100">
        <f t="shared" si="3"/>
        <v>112153522</v>
      </c>
      <c r="M36" s="100">
        <f t="shared" si="3"/>
        <v>-80525003</v>
      </c>
      <c r="N36" s="100">
        <f t="shared" si="3"/>
        <v>-8319769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56310748</v>
      </c>
      <c r="X36" s="100">
        <f t="shared" si="3"/>
        <v>122524000</v>
      </c>
      <c r="Y36" s="100">
        <f t="shared" si="3"/>
        <v>-66213252</v>
      </c>
      <c r="Z36" s="137">
        <f>+IF(X36&lt;&gt;0,+(Y36/X36)*100,0)</f>
        <v>-54.04104665208449</v>
      </c>
      <c r="AA36" s="102">
        <f>+AA15+AA25+AA34</f>
        <v>141757000</v>
      </c>
    </row>
    <row r="37" spans="1:27" ht="13.5">
      <c r="A37" s="249" t="s">
        <v>199</v>
      </c>
      <c r="B37" s="182"/>
      <c r="C37" s="153">
        <v>273353208</v>
      </c>
      <c r="D37" s="153"/>
      <c r="E37" s="99"/>
      <c r="F37" s="100"/>
      <c r="G37" s="100"/>
      <c r="H37" s="100">
        <v>147914736</v>
      </c>
      <c r="I37" s="100">
        <v>115239694</v>
      </c>
      <c r="J37" s="100"/>
      <c r="K37" s="100">
        <v>64630517</v>
      </c>
      <c r="L37" s="100">
        <v>24682229</v>
      </c>
      <c r="M37" s="100">
        <v>136835751</v>
      </c>
      <c r="N37" s="100">
        <v>64630517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173268370</v>
      </c>
      <c r="D38" s="257"/>
      <c r="E38" s="258">
        <v>141757000</v>
      </c>
      <c r="F38" s="259">
        <v>141757000</v>
      </c>
      <c r="G38" s="259">
        <v>147914736</v>
      </c>
      <c r="H38" s="259">
        <v>115239694</v>
      </c>
      <c r="I38" s="259">
        <v>64630517</v>
      </c>
      <c r="J38" s="259">
        <v>64630517</v>
      </c>
      <c r="K38" s="259">
        <v>24682229</v>
      </c>
      <c r="L38" s="259">
        <v>136835751</v>
      </c>
      <c r="M38" s="259">
        <v>56310748</v>
      </c>
      <c r="N38" s="259">
        <v>56310748</v>
      </c>
      <c r="O38" s="259"/>
      <c r="P38" s="259"/>
      <c r="Q38" s="259"/>
      <c r="R38" s="259"/>
      <c r="S38" s="259"/>
      <c r="T38" s="259"/>
      <c r="U38" s="259"/>
      <c r="V38" s="259"/>
      <c r="W38" s="259">
        <v>56310748</v>
      </c>
      <c r="X38" s="259">
        <v>122524000</v>
      </c>
      <c r="Y38" s="259">
        <v>-66213252</v>
      </c>
      <c r="Z38" s="260">
        <v>-54.04</v>
      </c>
      <c r="AA38" s="261">
        <v>141757000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311965382</v>
      </c>
      <c r="D5" s="200">
        <f t="shared" si="0"/>
        <v>0</v>
      </c>
      <c r="E5" s="106">
        <f t="shared" si="0"/>
        <v>876228000</v>
      </c>
      <c r="F5" s="106">
        <f t="shared" si="0"/>
        <v>876228000</v>
      </c>
      <c r="G5" s="106">
        <f t="shared" si="0"/>
        <v>19551351</v>
      </c>
      <c r="H5" s="106">
        <f t="shared" si="0"/>
        <v>4867000</v>
      </c>
      <c r="I5" s="106">
        <f t="shared" si="0"/>
        <v>12171022</v>
      </c>
      <c r="J5" s="106">
        <f t="shared" si="0"/>
        <v>36589373</v>
      </c>
      <c r="K5" s="106">
        <f t="shared" si="0"/>
        <v>22986000</v>
      </c>
      <c r="L5" s="106">
        <f t="shared" si="0"/>
        <v>0</v>
      </c>
      <c r="M5" s="106">
        <f t="shared" si="0"/>
        <v>25097905</v>
      </c>
      <c r="N5" s="106">
        <f t="shared" si="0"/>
        <v>48083905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84673278</v>
      </c>
      <c r="X5" s="106">
        <f t="shared" si="0"/>
        <v>438114000</v>
      </c>
      <c r="Y5" s="106">
        <f t="shared" si="0"/>
        <v>-353440722</v>
      </c>
      <c r="Z5" s="201">
        <f>+IF(X5&lt;&gt;0,+(Y5/X5)*100,0)</f>
        <v>-80.67323162464564</v>
      </c>
      <c r="AA5" s="199">
        <f>SUM(AA11:AA18)</f>
        <v>876228000</v>
      </c>
    </row>
    <row r="6" spans="1:27" ht="13.5">
      <c r="A6" s="291" t="s">
        <v>204</v>
      </c>
      <c r="B6" s="142"/>
      <c r="C6" s="62">
        <v>892947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306949788</v>
      </c>
      <c r="D8" s="156"/>
      <c r="E8" s="60">
        <v>850628000</v>
      </c>
      <c r="F8" s="60">
        <v>850628000</v>
      </c>
      <c r="G8" s="60">
        <v>19551351</v>
      </c>
      <c r="H8" s="60">
        <v>4867000</v>
      </c>
      <c r="I8" s="60">
        <v>11785982</v>
      </c>
      <c r="J8" s="60">
        <v>36204333</v>
      </c>
      <c r="K8" s="60">
        <v>21898000</v>
      </c>
      <c r="L8" s="60"/>
      <c r="M8" s="60">
        <v>24026289</v>
      </c>
      <c r="N8" s="60">
        <v>45924289</v>
      </c>
      <c r="O8" s="60"/>
      <c r="P8" s="60"/>
      <c r="Q8" s="60"/>
      <c r="R8" s="60"/>
      <c r="S8" s="60"/>
      <c r="T8" s="60"/>
      <c r="U8" s="60"/>
      <c r="V8" s="60"/>
      <c r="W8" s="60">
        <v>82128622</v>
      </c>
      <c r="X8" s="60">
        <v>425314000</v>
      </c>
      <c r="Y8" s="60">
        <v>-343185378</v>
      </c>
      <c r="Z8" s="140">
        <v>-80.69</v>
      </c>
      <c r="AA8" s="155">
        <v>850628000</v>
      </c>
    </row>
    <row r="9" spans="1:27" ht="13.5">
      <c r="A9" s="291" t="s">
        <v>207</v>
      </c>
      <c r="B9" s="142"/>
      <c r="C9" s="62">
        <v>3049914</v>
      </c>
      <c r="D9" s="156"/>
      <c r="E9" s="60">
        <v>14500000</v>
      </c>
      <c r="F9" s="60">
        <v>14500000</v>
      </c>
      <c r="G9" s="60"/>
      <c r="H9" s="60"/>
      <c r="I9" s="60">
        <v>385040</v>
      </c>
      <c r="J9" s="60">
        <v>385040</v>
      </c>
      <c r="K9" s="60">
        <v>841000</v>
      </c>
      <c r="L9" s="60"/>
      <c r="M9" s="60">
        <v>1071616</v>
      </c>
      <c r="N9" s="60">
        <v>1912616</v>
      </c>
      <c r="O9" s="60"/>
      <c r="P9" s="60"/>
      <c r="Q9" s="60"/>
      <c r="R9" s="60"/>
      <c r="S9" s="60"/>
      <c r="T9" s="60"/>
      <c r="U9" s="60"/>
      <c r="V9" s="60"/>
      <c r="W9" s="60">
        <v>2297656</v>
      </c>
      <c r="X9" s="60">
        <v>7250000</v>
      </c>
      <c r="Y9" s="60">
        <v>-4952344</v>
      </c>
      <c r="Z9" s="140">
        <v>-68.31</v>
      </c>
      <c r="AA9" s="155">
        <v>14500000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310892649</v>
      </c>
      <c r="D11" s="294">
        <f t="shared" si="1"/>
        <v>0</v>
      </c>
      <c r="E11" s="295">
        <f t="shared" si="1"/>
        <v>865128000</v>
      </c>
      <c r="F11" s="295">
        <f t="shared" si="1"/>
        <v>865128000</v>
      </c>
      <c r="G11" s="295">
        <f t="shared" si="1"/>
        <v>19551351</v>
      </c>
      <c r="H11" s="295">
        <f t="shared" si="1"/>
        <v>4867000</v>
      </c>
      <c r="I11" s="295">
        <f t="shared" si="1"/>
        <v>12171022</v>
      </c>
      <c r="J11" s="295">
        <f t="shared" si="1"/>
        <v>36589373</v>
      </c>
      <c r="K11" s="295">
        <f t="shared" si="1"/>
        <v>22739000</v>
      </c>
      <c r="L11" s="295">
        <f t="shared" si="1"/>
        <v>0</v>
      </c>
      <c r="M11" s="295">
        <f t="shared" si="1"/>
        <v>25097905</v>
      </c>
      <c r="N11" s="295">
        <f t="shared" si="1"/>
        <v>47836905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84426278</v>
      </c>
      <c r="X11" s="295">
        <f t="shared" si="1"/>
        <v>432564000</v>
      </c>
      <c r="Y11" s="295">
        <f t="shared" si="1"/>
        <v>-348137722</v>
      </c>
      <c r="Z11" s="296">
        <f>+IF(X11&lt;&gt;0,+(Y11/X11)*100,0)</f>
        <v>-80.48236145402761</v>
      </c>
      <c r="AA11" s="297">
        <f>SUM(AA6:AA10)</f>
        <v>865128000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1072733</v>
      </c>
      <c r="D15" s="156"/>
      <c r="E15" s="60">
        <v>11100000</v>
      </c>
      <c r="F15" s="60">
        <v>11100000</v>
      </c>
      <c r="G15" s="60"/>
      <c r="H15" s="60"/>
      <c r="I15" s="60"/>
      <c r="J15" s="60"/>
      <c r="K15" s="60">
        <v>247000</v>
      </c>
      <c r="L15" s="60"/>
      <c r="M15" s="60"/>
      <c r="N15" s="60">
        <v>247000</v>
      </c>
      <c r="O15" s="60"/>
      <c r="P15" s="60"/>
      <c r="Q15" s="60"/>
      <c r="R15" s="60"/>
      <c r="S15" s="60"/>
      <c r="T15" s="60"/>
      <c r="U15" s="60"/>
      <c r="V15" s="60"/>
      <c r="W15" s="60">
        <v>247000</v>
      </c>
      <c r="X15" s="60">
        <v>5550000</v>
      </c>
      <c r="Y15" s="60">
        <v>-5303000</v>
      </c>
      <c r="Z15" s="140">
        <v>-95.55</v>
      </c>
      <c r="AA15" s="155">
        <v>11100000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81524000</v>
      </c>
      <c r="F20" s="100">
        <f t="shared" si="2"/>
        <v>81524000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40762000</v>
      </c>
      <c r="Y20" s="100">
        <f t="shared" si="2"/>
        <v>-40762000</v>
      </c>
      <c r="Z20" s="137">
        <f>+IF(X20&lt;&gt;0,+(Y20/X20)*100,0)</f>
        <v>-100</v>
      </c>
      <c r="AA20" s="153">
        <f>SUM(AA26:AA33)</f>
        <v>81524000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81524000</v>
      </c>
      <c r="F23" s="60">
        <v>81524000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40762000</v>
      </c>
      <c r="Y23" s="60">
        <v>-40762000</v>
      </c>
      <c r="Z23" s="140">
        <v>-100</v>
      </c>
      <c r="AA23" s="155">
        <v>81524000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81524000</v>
      </c>
      <c r="F26" s="295">
        <f t="shared" si="3"/>
        <v>81524000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40762000</v>
      </c>
      <c r="Y26" s="295">
        <f t="shared" si="3"/>
        <v>-40762000</v>
      </c>
      <c r="Z26" s="296">
        <f>+IF(X26&lt;&gt;0,+(Y26/X26)*100,0)</f>
        <v>-100</v>
      </c>
      <c r="AA26" s="297">
        <f>SUM(AA21:AA25)</f>
        <v>81524000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892947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306949788</v>
      </c>
      <c r="D38" s="156">
        <f t="shared" si="4"/>
        <v>0</v>
      </c>
      <c r="E38" s="60">
        <f t="shared" si="4"/>
        <v>932152000</v>
      </c>
      <c r="F38" s="60">
        <f t="shared" si="4"/>
        <v>932152000</v>
      </c>
      <c r="G38" s="60">
        <f t="shared" si="4"/>
        <v>19551351</v>
      </c>
      <c r="H38" s="60">
        <f t="shared" si="4"/>
        <v>4867000</v>
      </c>
      <c r="I38" s="60">
        <f t="shared" si="4"/>
        <v>11785982</v>
      </c>
      <c r="J38" s="60">
        <f t="shared" si="4"/>
        <v>36204333</v>
      </c>
      <c r="K38" s="60">
        <f t="shared" si="4"/>
        <v>21898000</v>
      </c>
      <c r="L38" s="60">
        <f t="shared" si="4"/>
        <v>0</v>
      </c>
      <c r="M38" s="60">
        <f t="shared" si="4"/>
        <v>24026289</v>
      </c>
      <c r="N38" s="60">
        <f t="shared" si="4"/>
        <v>45924289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82128622</v>
      </c>
      <c r="X38" s="60">
        <f t="shared" si="4"/>
        <v>466076000</v>
      </c>
      <c r="Y38" s="60">
        <f t="shared" si="4"/>
        <v>-383947378</v>
      </c>
      <c r="Z38" s="140">
        <f t="shared" si="5"/>
        <v>-82.37870604794068</v>
      </c>
      <c r="AA38" s="155">
        <f>AA8+AA23</f>
        <v>932152000</v>
      </c>
    </row>
    <row r="39" spans="1:27" ht="13.5">
      <c r="A39" s="291" t="s">
        <v>207</v>
      </c>
      <c r="B39" s="142"/>
      <c r="C39" s="62">
        <f t="shared" si="4"/>
        <v>3049914</v>
      </c>
      <c r="D39" s="156">
        <f t="shared" si="4"/>
        <v>0</v>
      </c>
      <c r="E39" s="60">
        <f t="shared" si="4"/>
        <v>14500000</v>
      </c>
      <c r="F39" s="60">
        <f t="shared" si="4"/>
        <v>14500000</v>
      </c>
      <c r="G39" s="60">
        <f t="shared" si="4"/>
        <v>0</v>
      </c>
      <c r="H39" s="60">
        <f t="shared" si="4"/>
        <v>0</v>
      </c>
      <c r="I39" s="60">
        <f t="shared" si="4"/>
        <v>385040</v>
      </c>
      <c r="J39" s="60">
        <f t="shared" si="4"/>
        <v>385040</v>
      </c>
      <c r="K39" s="60">
        <f t="shared" si="4"/>
        <v>841000</v>
      </c>
      <c r="L39" s="60">
        <f t="shared" si="4"/>
        <v>0</v>
      </c>
      <c r="M39" s="60">
        <f t="shared" si="4"/>
        <v>1071616</v>
      </c>
      <c r="N39" s="60">
        <f t="shared" si="4"/>
        <v>1912616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2297656</v>
      </c>
      <c r="X39" s="60">
        <f t="shared" si="4"/>
        <v>7250000</v>
      </c>
      <c r="Y39" s="60">
        <f t="shared" si="4"/>
        <v>-4952344</v>
      </c>
      <c r="Z39" s="140">
        <f t="shared" si="5"/>
        <v>-68.30819310344827</v>
      </c>
      <c r="AA39" s="155">
        <f>AA9+AA24</f>
        <v>14500000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310892649</v>
      </c>
      <c r="D41" s="294">
        <f t="shared" si="6"/>
        <v>0</v>
      </c>
      <c r="E41" s="295">
        <f t="shared" si="6"/>
        <v>946652000</v>
      </c>
      <c r="F41" s="295">
        <f t="shared" si="6"/>
        <v>946652000</v>
      </c>
      <c r="G41" s="295">
        <f t="shared" si="6"/>
        <v>19551351</v>
      </c>
      <c r="H41" s="295">
        <f t="shared" si="6"/>
        <v>4867000</v>
      </c>
      <c r="I41" s="295">
        <f t="shared" si="6"/>
        <v>12171022</v>
      </c>
      <c r="J41" s="295">
        <f t="shared" si="6"/>
        <v>36589373</v>
      </c>
      <c r="K41" s="295">
        <f t="shared" si="6"/>
        <v>22739000</v>
      </c>
      <c r="L41" s="295">
        <f t="shared" si="6"/>
        <v>0</v>
      </c>
      <c r="M41" s="295">
        <f t="shared" si="6"/>
        <v>25097905</v>
      </c>
      <c r="N41" s="295">
        <f t="shared" si="6"/>
        <v>47836905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84426278</v>
      </c>
      <c r="X41" s="295">
        <f t="shared" si="6"/>
        <v>473326000</v>
      </c>
      <c r="Y41" s="295">
        <f t="shared" si="6"/>
        <v>-388899722</v>
      </c>
      <c r="Z41" s="296">
        <f t="shared" si="5"/>
        <v>-82.16318604936133</v>
      </c>
      <c r="AA41" s="297">
        <f>SUM(AA36:AA40)</f>
        <v>946652000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1072733</v>
      </c>
      <c r="D45" s="129">
        <f t="shared" si="7"/>
        <v>0</v>
      </c>
      <c r="E45" s="54">
        <f t="shared" si="7"/>
        <v>11100000</v>
      </c>
      <c r="F45" s="54">
        <f t="shared" si="7"/>
        <v>11100000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247000</v>
      </c>
      <c r="L45" s="54">
        <f t="shared" si="7"/>
        <v>0</v>
      </c>
      <c r="M45" s="54">
        <f t="shared" si="7"/>
        <v>0</v>
      </c>
      <c r="N45" s="54">
        <f t="shared" si="7"/>
        <v>247000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247000</v>
      </c>
      <c r="X45" s="54">
        <f t="shared" si="7"/>
        <v>5550000</v>
      </c>
      <c r="Y45" s="54">
        <f t="shared" si="7"/>
        <v>-5303000</v>
      </c>
      <c r="Z45" s="184">
        <f t="shared" si="5"/>
        <v>-95.54954954954955</v>
      </c>
      <c r="AA45" s="130">
        <f t="shared" si="8"/>
        <v>11100000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311965382</v>
      </c>
      <c r="D49" s="218">
        <f t="shared" si="9"/>
        <v>0</v>
      </c>
      <c r="E49" s="220">
        <f t="shared" si="9"/>
        <v>957752000</v>
      </c>
      <c r="F49" s="220">
        <f t="shared" si="9"/>
        <v>957752000</v>
      </c>
      <c r="G49" s="220">
        <f t="shared" si="9"/>
        <v>19551351</v>
      </c>
      <c r="H49" s="220">
        <f t="shared" si="9"/>
        <v>4867000</v>
      </c>
      <c r="I49" s="220">
        <f t="shared" si="9"/>
        <v>12171022</v>
      </c>
      <c r="J49" s="220">
        <f t="shared" si="9"/>
        <v>36589373</v>
      </c>
      <c r="K49" s="220">
        <f t="shared" si="9"/>
        <v>22986000</v>
      </c>
      <c r="L49" s="220">
        <f t="shared" si="9"/>
        <v>0</v>
      </c>
      <c r="M49" s="220">
        <f t="shared" si="9"/>
        <v>25097905</v>
      </c>
      <c r="N49" s="220">
        <f t="shared" si="9"/>
        <v>48083905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84673278</v>
      </c>
      <c r="X49" s="220">
        <f t="shared" si="9"/>
        <v>478876000</v>
      </c>
      <c r="Y49" s="220">
        <f t="shared" si="9"/>
        <v>-394202722</v>
      </c>
      <c r="Z49" s="221">
        <f t="shared" si="5"/>
        <v>-82.31832917080831</v>
      </c>
      <c r="AA49" s="222">
        <f>SUM(AA41:AA48)</f>
        <v>957752000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35950000</v>
      </c>
      <c r="F51" s="54">
        <f t="shared" si="10"/>
        <v>35950000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17975000</v>
      </c>
      <c r="Y51" s="54">
        <f t="shared" si="10"/>
        <v>-17975000</v>
      </c>
      <c r="Z51" s="184">
        <f>+IF(X51&lt;&gt;0,+(Y51/X51)*100,0)</f>
        <v>-100</v>
      </c>
      <c r="AA51" s="130">
        <f>SUM(AA57:AA61)</f>
        <v>35950000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35950000</v>
      </c>
      <c r="F54" s="60">
        <v>35950000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17975000</v>
      </c>
      <c r="Y54" s="60">
        <v>-17975000</v>
      </c>
      <c r="Z54" s="140">
        <v>-100</v>
      </c>
      <c r="AA54" s="155">
        <v>35950000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35950000</v>
      </c>
      <c r="F57" s="295">
        <f t="shared" si="11"/>
        <v>35950000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17975000</v>
      </c>
      <c r="Y57" s="295">
        <f t="shared" si="11"/>
        <v>-17975000</v>
      </c>
      <c r="Z57" s="296">
        <f>+IF(X57&lt;&gt;0,+(Y57/X57)*100,0)</f>
        <v>-100</v>
      </c>
      <c r="AA57" s="297">
        <f>SUM(AA52:AA56)</f>
        <v>35950000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9932513</v>
      </c>
      <c r="H65" s="60">
        <v>9580275</v>
      </c>
      <c r="I65" s="60">
        <v>10008460</v>
      </c>
      <c r="J65" s="60">
        <v>29521248</v>
      </c>
      <c r="K65" s="60">
        <v>12047049</v>
      </c>
      <c r="L65" s="60"/>
      <c r="M65" s="60">
        <v>9680940</v>
      </c>
      <c r="N65" s="60">
        <v>21727989</v>
      </c>
      <c r="O65" s="60"/>
      <c r="P65" s="60"/>
      <c r="Q65" s="60"/>
      <c r="R65" s="60"/>
      <c r="S65" s="60"/>
      <c r="T65" s="60"/>
      <c r="U65" s="60"/>
      <c r="V65" s="60"/>
      <c r="W65" s="60">
        <v>51249237</v>
      </c>
      <c r="X65" s="60"/>
      <c r="Y65" s="60">
        <v>51249237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35950000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651486</v>
      </c>
      <c r="H68" s="60">
        <v>1599239</v>
      </c>
      <c r="I68" s="60">
        <v>2322641</v>
      </c>
      <c r="J68" s="60">
        <v>4573366</v>
      </c>
      <c r="K68" s="60">
        <v>1727101</v>
      </c>
      <c r="L68" s="60"/>
      <c r="M68" s="60">
        <v>6258576</v>
      </c>
      <c r="N68" s="60">
        <v>7985677</v>
      </c>
      <c r="O68" s="60"/>
      <c r="P68" s="60"/>
      <c r="Q68" s="60"/>
      <c r="R68" s="60"/>
      <c r="S68" s="60"/>
      <c r="T68" s="60"/>
      <c r="U68" s="60"/>
      <c r="V68" s="60"/>
      <c r="W68" s="60">
        <v>12559043</v>
      </c>
      <c r="X68" s="60"/>
      <c r="Y68" s="60">
        <v>12559043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35950000</v>
      </c>
      <c r="F69" s="220">
        <f t="shared" si="12"/>
        <v>0</v>
      </c>
      <c r="G69" s="220">
        <f t="shared" si="12"/>
        <v>10583999</v>
      </c>
      <c r="H69" s="220">
        <f t="shared" si="12"/>
        <v>11179514</v>
      </c>
      <c r="I69" s="220">
        <f t="shared" si="12"/>
        <v>12331101</v>
      </c>
      <c r="J69" s="220">
        <f t="shared" si="12"/>
        <v>34094614</v>
      </c>
      <c r="K69" s="220">
        <f t="shared" si="12"/>
        <v>13774150</v>
      </c>
      <c r="L69" s="220">
        <f t="shared" si="12"/>
        <v>0</v>
      </c>
      <c r="M69" s="220">
        <f t="shared" si="12"/>
        <v>15939516</v>
      </c>
      <c r="N69" s="220">
        <f t="shared" si="12"/>
        <v>29713666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63808280</v>
      </c>
      <c r="X69" s="220">
        <f t="shared" si="12"/>
        <v>0</v>
      </c>
      <c r="Y69" s="220">
        <f t="shared" si="12"/>
        <v>63808280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310892649</v>
      </c>
      <c r="D5" s="344">
        <f t="shared" si="0"/>
        <v>0</v>
      </c>
      <c r="E5" s="343">
        <f t="shared" si="0"/>
        <v>865128000</v>
      </c>
      <c r="F5" s="345">
        <f t="shared" si="0"/>
        <v>865128000</v>
      </c>
      <c r="G5" s="345">
        <f t="shared" si="0"/>
        <v>19551351</v>
      </c>
      <c r="H5" s="343">
        <f t="shared" si="0"/>
        <v>4867000</v>
      </c>
      <c r="I5" s="343">
        <f t="shared" si="0"/>
        <v>12171022</v>
      </c>
      <c r="J5" s="345">
        <f t="shared" si="0"/>
        <v>36589373</v>
      </c>
      <c r="K5" s="345">
        <f t="shared" si="0"/>
        <v>22739000</v>
      </c>
      <c r="L5" s="343">
        <f t="shared" si="0"/>
        <v>0</v>
      </c>
      <c r="M5" s="343">
        <f t="shared" si="0"/>
        <v>25097905</v>
      </c>
      <c r="N5" s="345">
        <f t="shared" si="0"/>
        <v>47836905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84426278</v>
      </c>
      <c r="X5" s="343">
        <f t="shared" si="0"/>
        <v>432564000</v>
      </c>
      <c r="Y5" s="345">
        <f t="shared" si="0"/>
        <v>-348137722</v>
      </c>
      <c r="Z5" s="346">
        <f>+IF(X5&lt;&gt;0,+(Y5/X5)*100,0)</f>
        <v>-80.48236145402761</v>
      </c>
      <c r="AA5" s="347">
        <f>+AA6+AA8+AA11+AA13+AA15</f>
        <v>865128000</v>
      </c>
    </row>
    <row r="6" spans="1:27" ht="13.5">
      <c r="A6" s="348" t="s">
        <v>204</v>
      </c>
      <c r="B6" s="142"/>
      <c r="C6" s="60">
        <f>+C7</f>
        <v>892947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892947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306949788</v>
      </c>
      <c r="D11" s="350">
        <f aca="true" t="shared" si="3" ref="D11:AA11">+D12</f>
        <v>0</v>
      </c>
      <c r="E11" s="349">
        <f t="shared" si="3"/>
        <v>850628000</v>
      </c>
      <c r="F11" s="351">
        <f t="shared" si="3"/>
        <v>850628000</v>
      </c>
      <c r="G11" s="351">
        <f t="shared" si="3"/>
        <v>19551351</v>
      </c>
      <c r="H11" s="349">
        <f t="shared" si="3"/>
        <v>4867000</v>
      </c>
      <c r="I11" s="349">
        <f t="shared" si="3"/>
        <v>11785982</v>
      </c>
      <c r="J11" s="351">
        <f t="shared" si="3"/>
        <v>36204333</v>
      </c>
      <c r="K11" s="351">
        <f t="shared" si="3"/>
        <v>21898000</v>
      </c>
      <c r="L11" s="349">
        <f t="shared" si="3"/>
        <v>0</v>
      </c>
      <c r="M11" s="349">
        <f t="shared" si="3"/>
        <v>24026289</v>
      </c>
      <c r="N11" s="351">
        <f t="shared" si="3"/>
        <v>45924289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82128622</v>
      </c>
      <c r="X11" s="349">
        <f t="shared" si="3"/>
        <v>425314000</v>
      </c>
      <c r="Y11" s="351">
        <f t="shared" si="3"/>
        <v>-343185378</v>
      </c>
      <c r="Z11" s="352">
        <f>+IF(X11&lt;&gt;0,+(Y11/X11)*100,0)</f>
        <v>-80.68988512017003</v>
      </c>
      <c r="AA11" s="353">
        <f t="shared" si="3"/>
        <v>850628000</v>
      </c>
    </row>
    <row r="12" spans="1:27" ht="13.5">
      <c r="A12" s="291" t="s">
        <v>231</v>
      </c>
      <c r="B12" s="136"/>
      <c r="C12" s="60">
        <v>306949788</v>
      </c>
      <c r="D12" s="327"/>
      <c r="E12" s="60">
        <v>850628000</v>
      </c>
      <c r="F12" s="59">
        <v>850628000</v>
      </c>
      <c r="G12" s="59">
        <v>19551351</v>
      </c>
      <c r="H12" s="60">
        <v>4867000</v>
      </c>
      <c r="I12" s="60">
        <v>11785982</v>
      </c>
      <c r="J12" s="59">
        <v>36204333</v>
      </c>
      <c r="K12" s="59">
        <v>21898000</v>
      </c>
      <c r="L12" s="60"/>
      <c r="M12" s="60">
        <v>24026289</v>
      </c>
      <c r="N12" s="59">
        <v>45924289</v>
      </c>
      <c r="O12" s="59"/>
      <c r="P12" s="60"/>
      <c r="Q12" s="60"/>
      <c r="R12" s="59"/>
      <c r="S12" s="59"/>
      <c r="T12" s="60"/>
      <c r="U12" s="60"/>
      <c r="V12" s="59"/>
      <c r="W12" s="59">
        <v>82128622</v>
      </c>
      <c r="X12" s="60">
        <v>425314000</v>
      </c>
      <c r="Y12" s="59">
        <v>-343185378</v>
      </c>
      <c r="Z12" s="61">
        <v>-80.69</v>
      </c>
      <c r="AA12" s="62">
        <v>850628000</v>
      </c>
    </row>
    <row r="13" spans="1:27" ht="13.5">
      <c r="A13" s="348" t="s">
        <v>207</v>
      </c>
      <c r="B13" s="136"/>
      <c r="C13" s="275">
        <f>+C14</f>
        <v>3049914</v>
      </c>
      <c r="D13" s="328">
        <f aca="true" t="shared" si="4" ref="D13:AA13">+D14</f>
        <v>0</v>
      </c>
      <c r="E13" s="275">
        <f t="shared" si="4"/>
        <v>14500000</v>
      </c>
      <c r="F13" s="329">
        <f t="shared" si="4"/>
        <v>14500000</v>
      </c>
      <c r="G13" s="329">
        <f t="shared" si="4"/>
        <v>0</v>
      </c>
      <c r="H13" s="275">
        <f t="shared" si="4"/>
        <v>0</v>
      </c>
      <c r="I13" s="275">
        <f t="shared" si="4"/>
        <v>385040</v>
      </c>
      <c r="J13" s="329">
        <f t="shared" si="4"/>
        <v>385040</v>
      </c>
      <c r="K13" s="329">
        <f t="shared" si="4"/>
        <v>841000</v>
      </c>
      <c r="L13" s="275">
        <f t="shared" si="4"/>
        <v>0</v>
      </c>
      <c r="M13" s="275">
        <f t="shared" si="4"/>
        <v>1071616</v>
      </c>
      <c r="N13" s="329">
        <f t="shared" si="4"/>
        <v>1912616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2297656</v>
      </c>
      <c r="X13" s="275">
        <f t="shared" si="4"/>
        <v>7250000</v>
      </c>
      <c r="Y13" s="329">
        <f t="shared" si="4"/>
        <v>-4952344</v>
      </c>
      <c r="Z13" s="322">
        <f>+IF(X13&lt;&gt;0,+(Y13/X13)*100,0)</f>
        <v>-68.30819310344827</v>
      </c>
      <c r="AA13" s="273">
        <f t="shared" si="4"/>
        <v>14500000</v>
      </c>
    </row>
    <row r="14" spans="1:27" ht="13.5">
      <c r="A14" s="291" t="s">
        <v>232</v>
      </c>
      <c r="B14" s="136"/>
      <c r="C14" s="60">
        <v>3049914</v>
      </c>
      <c r="D14" s="327"/>
      <c r="E14" s="60">
        <v>14500000</v>
      </c>
      <c r="F14" s="59">
        <v>14500000</v>
      </c>
      <c r="G14" s="59"/>
      <c r="H14" s="60"/>
      <c r="I14" s="60">
        <v>385040</v>
      </c>
      <c r="J14" s="59">
        <v>385040</v>
      </c>
      <c r="K14" s="59">
        <v>841000</v>
      </c>
      <c r="L14" s="60"/>
      <c r="M14" s="60">
        <v>1071616</v>
      </c>
      <c r="N14" s="59">
        <v>1912616</v>
      </c>
      <c r="O14" s="59"/>
      <c r="P14" s="60"/>
      <c r="Q14" s="60"/>
      <c r="R14" s="59"/>
      <c r="S14" s="59"/>
      <c r="T14" s="60"/>
      <c r="U14" s="60"/>
      <c r="V14" s="59"/>
      <c r="W14" s="59">
        <v>2297656</v>
      </c>
      <c r="X14" s="60">
        <v>7250000</v>
      </c>
      <c r="Y14" s="59">
        <v>-4952344</v>
      </c>
      <c r="Z14" s="61">
        <v>-68.31</v>
      </c>
      <c r="AA14" s="62">
        <v>14500000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1072733</v>
      </c>
      <c r="D40" s="331">
        <f t="shared" si="9"/>
        <v>0</v>
      </c>
      <c r="E40" s="330">
        <f t="shared" si="9"/>
        <v>11100000</v>
      </c>
      <c r="F40" s="332">
        <f t="shared" si="9"/>
        <v>11100000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247000</v>
      </c>
      <c r="L40" s="330">
        <f t="shared" si="9"/>
        <v>0</v>
      </c>
      <c r="M40" s="330">
        <f t="shared" si="9"/>
        <v>0</v>
      </c>
      <c r="N40" s="332">
        <f t="shared" si="9"/>
        <v>247000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247000</v>
      </c>
      <c r="X40" s="330">
        <f t="shared" si="9"/>
        <v>5550000</v>
      </c>
      <c r="Y40" s="332">
        <f t="shared" si="9"/>
        <v>-5303000</v>
      </c>
      <c r="Z40" s="323">
        <f>+IF(X40&lt;&gt;0,+(Y40/X40)*100,0)</f>
        <v>-95.54954954954955</v>
      </c>
      <c r="AA40" s="337">
        <f>SUM(AA41:AA49)</f>
        <v>11100000</v>
      </c>
    </row>
    <row r="41" spans="1:27" ht="13.5">
      <c r="A41" s="348" t="s">
        <v>247</v>
      </c>
      <c r="B41" s="142"/>
      <c r="C41" s="349"/>
      <c r="D41" s="350"/>
      <c r="E41" s="349">
        <v>1500000</v>
      </c>
      <c r="F41" s="351">
        <v>1500000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750000</v>
      </c>
      <c r="Y41" s="351">
        <v>-750000</v>
      </c>
      <c r="Z41" s="352">
        <v>-100</v>
      </c>
      <c r="AA41" s="353">
        <v>1500000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9000000</v>
      </c>
      <c r="F43" s="357">
        <v>9000000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4500000</v>
      </c>
      <c r="Y43" s="357">
        <v>-4500000</v>
      </c>
      <c r="Z43" s="358">
        <v>-100</v>
      </c>
      <c r="AA43" s="303">
        <v>9000000</v>
      </c>
    </row>
    <row r="44" spans="1:27" ht="13.5">
      <c r="A44" s="348" t="s">
        <v>250</v>
      </c>
      <c r="B44" s="136"/>
      <c r="C44" s="60">
        <v>978324</v>
      </c>
      <c r="D44" s="355"/>
      <c r="E44" s="54">
        <v>600000</v>
      </c>
      <c r="F44" s="53">
        <v>600000</v>
      </c>
      <c r="G44" s="53"/>
      <c r="H44" s="54"/>
      <c r="I44" s="54"/>
      <c r="J44" s="53"/>
      <c r="K44" s="53">
        <v>247000</v>
      </c>
      <c r="L44" s="54"/>
      <c r="M44" s="54"/>
      <c r="N44" s="53">
        <v>247000</v>
      </c>
      <c r="O44" s="53"/>
      <c r="P44" s="54"/>
      <c r="Q44" s="54"/>
      <c r="R44" s="53"/>
      <c r="S44" s="53"/>
      <c r="T44" s="54"/>
      <c r="U44" s="54"/>
      <c r="V44" s="53"/>
      <c r="W44" s="53">
        <v>247000</v>
      </c>
      <c r="X44" s="54">
        <v>300000</v>
      </c>
      <c r="Y44" s="53">
        <v>-53000</v>
      </c>
      <c r="Z44" s="94">
        <v>-17.67</v>
      </c>
      <c r="AA44" s="95">
        <v>600000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94409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311965382</v>
      </c>
      <c r="D60" s="333">
        <f t="shared" si="14"/>
        <v>0</v>
      </c>
      <c r="E60" s="219">
        <f t="shared" si="14"/>
        <v>876228000</v>
      </c>
      <c r="F60" s="264">
        <f t="shared" si="14"/>
        <v>876228000</v>
      </c>
      <c r="G60" s="264">
        <f t="shared" si="14"/>
        <v>19551351</v>
      </c>
      <c r="H60" s="219">
        <f t="shared" si="14"/>
        <v>4867000</v>
      </c>
      <c r="I60" s="219">
        <f t="shared" si="14"/>
        <v>12171022</v>
      </c>
      <c r="J60" s="264">
        <f t="shared" si="14"/>
        <v>36589373</v>
      </c>
      <c r="K60" s="264">
        <f t="shared" si="14"/>
        <v>22986000</v>
      </c>
      <c r="L60" s="219">
        <f t="shared" si="14"/>
        <v>0</v>
      </c>
      <c r="M60" s="219">
        <f t="shared" si="14"/>
        <v>25097905</v>
      </c>
      <c r="N60" s="264">
        <f t="shared" si="14"/>
        <v>48083905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84673278</v>
      </c>
      <c r="X60" s="219">
        <f t="shared" si="14"/>
        <v>438114000</v>
      </c>
      <c r="Y60" s="264">
        <f t="shared" si="14"/>
        <v>-353440722</v>
      </c>
      <c r="Z60" s="324">
        <f>+IF(X60&lt;&gt;0,+(Y60/X60)*100,0)</f>
        <v>-80.67323162464564</v>
      </c>
      <c r="AA60" s="232">
        <f>+AA57+AA54+AA51+AA40+AA37+AA34+AA22+AA5</f>
        <v>876228000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81524000</v>
      </c>
      <c r="F5" s="345">
        <f t="shared" si="0"/>
        <v>81524000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40762000</v>
      </c>
      <c r="Y5" s="345">
        <f t="shared" si="0"/>
        <v>-40762000</v>
      </c>
      <c r="Z5" s="346">
        <f>+IF(X5&lt;&gt;0,+(Y5/X5)*100,0)</f>
        <v>-100</v>
      </c>
      <c r="AA5" s="347">
        <f>+AA6+AA8+AA11+AA13+AA15</f>
        <v>81524000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81524000</v>
      </c>
      <c r="F11" s="351">
        <f t="shared" si="3"/>
        <v>81524000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40762000</v>
      </c>
      <c r="Y11" s="351">
        <f t="shared" si="3"/>
        <v>-40762000</v>
      </c>
      <c r="Z11" s="352">
        <f>+IF(X11&lt;&gt;0,+(Y11/X11)*100,0)</f>
        <v>-100</v>
      </c>
      <c r="AA11" s="353">
        <f t="shared" si="3"/>
        <v>81524000</v>
      </c>
    </row>
    <row r="12" spans="1:27" ht="13.5">
      <c r="A12" s="291" t="s">
        <v>231</v>
      </c>
      <c r="B12" s="136"/>
      <c r="C12" s="60"/>
      <c r="D12" s="327"/>
      <c r="E12" s="60">
        <v>81524000</v>
      </c>
      <c r="F12" s="59">
        <v>81524000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40762000</v>
      </c>
      <c r="Y12" s="59">
        <v>-40762000</v>
      </c>
      <c r="Z12" s="61">
        <v>-100</v>
      </c>
      <c r="AA12" s="62">
        <v>81524000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81524000</v>
      </c>
      <c r="F60" s="264">
        <f t="shared" si="14"/>
        <v>81524000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40762000</v>
      </c>
      <c r="Y60" s="264">
        <f t="shared" si="14"/>
        <v>-40762000</v>
      </c>
      <c r="Z60" s="324">
        <f>+IF(X60&lt;&gt;0,+(Y60/X60)*100,0)</f>
        <v>-100</v>
      </c>
      <c r="AA60" s="232">
        <f>+AA57+AA54+AA51+AA40+AA37+AA34+AA22+AA5</f>
        <v>81524000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2015-02-02T13:54:19Z</dcterms:created>
  <dcterms:modified xsi:type="dcterms:W3CDTF">2015-02-02T13:55:48Z</dcterms:modified>
  <cp:category/>
  <cp:version/>
  <cp:contentType/>
  <cp:contentStatus/>
</cp:coreProperties>
</file>