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<sst xmlns="http://schemas.openxmlformats.org/spreadsheetml/2006/main" count="855" uniqueCount="302">
  <si>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Central Karoo(DC5)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</si>
  <si>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</si>
  <si>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</si>
  <si>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</si>
  <si>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</si>
  <si>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</si>
  <si>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</si>
  <si>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</si>
  <si>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</si>
  <si>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</si>
  <si>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</si>
  <si>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</si>
  <si>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</si>
  <si>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</si>
  <si>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</si>
  <si>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</si>
  <si>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</si>
  <si>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</si>
  <si>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</si>
  <si>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</si>
  <si>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</si>
  <si>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</si>
  <si>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</si>
  <si>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</si>
  <si>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</si>
  <si>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</si>
  <si>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</si>
  <si>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</si>
  <si>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</si>
  <si>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</si>
  <si>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</si>
  <si>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</si>
  <si>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</si>
  <si>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</si>
  <si>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</si>
  <si>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</si>
  <si>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</si>
  <si>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</si>
  <si>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</si>
  <si>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</si>
  <si>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</si>
  <si>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</si>
  <si>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</si>
  <si>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</si>
  <si>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</si>
  <si>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</si>
  <si>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</si>
  <si>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</si>
  <si>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</si>
  <si>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</si>
  <si>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</si>
  <si>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</si>
  <si>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</si>
  <si>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</si>
  <si>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</si>
  <si>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</si>
  <si>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</si>
  <si>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</si>
  <si>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</si>
  <si>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</si>
  <si>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</si>
  <si>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</si>
  <si>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</si>
  <si>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</si>
  <si>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</si>
  <si>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</si>
  <si>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</si>
  <si>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</si>
  <si>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</si>
  <si>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</si>
  <si>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Central Karoo(DC5)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</si>
  <si>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</si>
  <si>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</si>
  <si>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</si>
  <si>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</si>
  <si>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</si>
  <si>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</si>
  <si>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</si>
  <si>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</si>
  <si>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</si>
  <si>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</si>
  <si>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</si>
  <si>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</si>
  <si>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</si>
  <si>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</si>
  <si>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</si>
  <si>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</si>
  <si>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</si>
  <si>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</si>
  <si>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</si>
  <si>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</si>
  <si>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</si>
  <si>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</si>
  <si>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</si>
  <si>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</si>
  <si>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</si>
  <si>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</si>
  <si>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</si>
  <si>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</si>
  <si>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</si>
  <si>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Central Karoo(DC5)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</si>
  <si>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</si>
  <si>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</si>
  <si>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</si>
  <si>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</si>
  <si>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</si>
  <si>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</si>
  <si>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</si>
  <si>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</si>
  <si>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</si>
  <si>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</si>
  <si>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</si>
  <si>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</si>
  <si>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</si>
  <si>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</si>
  <si>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</si>
  <si>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</si>
  <si>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</si>
  <si>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</si>
  <si>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</si>
  <si>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</si>
  <si>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</si>
  <si>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</si>
  <si>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</si>
  <si>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</si>
  <si>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</si>
  <si>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</si>
  <si>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</si>
  <si>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</si>
  <si>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Central Karoo(DC5)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</si>
  <si>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</si>
  <si>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</si>
  <si>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</si>
  <si>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</si>
  <si>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</si>
  <si>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</si>
  <si>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</si>
  <si>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</si>
  <si>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</si>
  <si>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</si>
  <si>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Central Karoo(DC5)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</si>
  <si>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</si>
  <si>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</si>
  <si>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</si>
  <si>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</si>
  <si>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</si>
  <si>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</si>
  <si>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</si>
  <si>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</si>
  <si>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</si>
  <si>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</si>
  <si>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</si>
  <si>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</si>
  <si>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</si>
  <si>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</si>
  <si>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</si>
  <si>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</si>
  <si>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</si>
  <si>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</si>
  <si>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</si>
  <si>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</si>
  <si>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</si>
  <si>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</si>
  <si>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</si>
  <si>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</si>
  <si>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</si>
  <si>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</si>
  <si>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</si>
  <si>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</si>
  <si>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</si>
  <si>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</si>
  <si>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</si>
  <si>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</si>
  <si>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</si>
  <si>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Central Karoo(DC5)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</si>
  <si>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</si>
  <si>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</si>
  <si>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</si>
  <si>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</si>
  <si>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</si>
  <si>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</si>
  <si>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</si>
  <si>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</si>
  <si>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</si>
  <si>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</si>
  <si>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</si>
  <si>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</si>
  <si>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</si>
  <si>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</si>
  <si>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</si>
  <si>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</si>
  <si>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</si>
  <si>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</si>
  <si>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</si>
  <si>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</si>
  <si>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</si>
  <si>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</si>
  <si>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</si>
  <si>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</si>
  <si>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</si>
  <si>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</si>
  <si>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Central Karoo(DC5)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</si>
  <si>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</si>
  <si>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</si>
  <si>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</si>
  <si>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</si>
  <si>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</si>
  <si>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</si>
  <si>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</si>
  <si>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</si>
  <si>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</si>
  <si>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</si>
  <si>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</si>
  <si>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</si>
  <si>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</si>
  <si>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</si>
  <si>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</si>
  <si>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</si>
  <si>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</si>
  <si>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</si>
  <si>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</si>
  <si>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</si>
  <si>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</si>
  <si>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</si>
  <si>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</si>
  <si>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</si>
  <si>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Central Karoo(DC5)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</si>
  <si>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</si>
  <si>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</si>
  <si>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</si>
  <si>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</si>
  <si>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</si>
  <si>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</si>
  <si>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</si>
  <si>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</si>
  <si>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</si>
  <si>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</si>
  <si>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</si>
  <si>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</si>
  <si>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</si>
  <si>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</si>
  <si>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</si>
  <si>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</si>
  <si>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</si>
  <si>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</si>
  <si>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</si>
  <si>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</si>
  <si>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</si>
  <si>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</si>
  <si>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</si>
  <si>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</si>
  <si>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</si>
  <si>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</si>
  <si>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</si>
  <si>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</si>
  <si>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</si>
  <si>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</si>
  <si>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</si>
  <si>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</si>
  <si>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</si>
  <si>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</si>
  <si>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</si>
  <si>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Central Karoo(DC5)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</si>
  <si>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</si>
  <si>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</si>
  <si>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Western Cape: Central Karoo(DC5)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</si>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</sst>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177620</v>
      </c>
      <c r="C7" s="19">
        <v>0</v>
      </c>
      <c r="D7" s="59">
        <v>150000</v>
      </c>
      <c r="E7" s="60">
        <v>150000</v>
      </c>
      <c r="F7" s="60">
        <v>29470</v>
      </c>
      <c r="G7" s="60">
        <v>35687</v>
      </c>
      <c r="H7" s="60">
        <v>55905</v>
      </c>
      <c r="I7" s="60">
        <v>121062</v>
      </c>
      <c r="J7" s="60">
        <v>28665</v>
      </c>
      <c r="K7" s="60">
        <v>18794</v>
      </c>
      <c r="L7" s="60">
        <v>0</v>
      </c>
      <c r="M7" s="60">
        <v>47459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168521</v>
      </c>
      <c r="W7" s="60">
        <v>75000</v>
      </c>
      <c r="X7" s="60">
        <v>93521</v>
      </c>
      <c r="Y7" s="61">
        <v>124.69</v>
      </c>
      <c r="Z7" s="62">
        <v>150000</v>
      </c>
    </row>
    <row r="8" spans="1:26" ht="13.5">
      <c r="A8" s="58" t="s">
        <v>34</v>
      </c>
      <c r="B8" s="19">
        <v>21128137</v>
      </c>
      <c r="C8" s="19">
        <v>0</v>
      </c>
      <c r="D8" s="59">
        <v>53146343</v>
      </c>
      <c r="E8" s="60">
        <v>53146343</v>
      </c>
      <c r="F8" s="60">
        <v>8089000</v>
      </c>
      <c r="G8" s="60">
        <v>1419000</v>
      </c>
      <c r="H8" s="60">
        <v>-6434</v>
      </c>
      <c r="I8" s="60">
        <v>9501566</v>
      </c>
      <c r="J8" s="60">
        <v>0</v>
      </c>
      <c r="K8" s="60">
        <v>359176</v>
      </c>
      <c r="L8" s="60">
        <v>5570162</v>
      </c>
      <c r="M8" s="60">
        <v>5929338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15430904</v>
      </c>
      <c r="W8" s="60">
        <v>26573172</v>
      </c>
      <c r="X8" s="60">
        <v>-11142268</v>
      </c>
      <c r="Y8" s="61">
        <v>-41.93</v>
      </c>
      <c r="Z8" s="62">
        <v>53146343</v>
      </c>
    </row>
    <row r="9" spans="1:26" ht="13.5">
      <c r="A9" s="58" t="s">
        <v>35</v>
      </c>
      <c r="B9" s="19">
        <v>38795024</v>
      </c>
      <c r="C9" s="19">
        <v>0</v>
      </c>
      <c r="D9" s="59">
        <v>4163737</v>
      </c>
      <c r="E9" s="60">
        <v>4163737</v>
      </c>
      <c r="F9" s="60">
        <v>304856</v>
      </c>
      <c r="G9" s="60">
        <v>10956732</v>
      </c>
      <c r="H9" s="60">
        <v>322525</v>
      </c>
      <c r="I9" s="60">
        <v>11584113</v>
      </c>
      <c r="J9" s="60">
        <v>49201</v>
      </c>
      <c r="K9" s="60">
        <v>5692002</v>
      </c>
      <c r="L9" s="60">
        <v>6500822</v>
      </c>
      <c r="M9" s="60">
        <v>12242025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23826138</v>
      </c>
      <c r="W9" s="60">
        <v>2081868</v>
      </c>
      <c r="X9" s="60">
        <v>21744270</v>
      </c>
      <c r="Y9" s="61">
        <v>1044.46</v>
      </c>
      <c r="Z9" s="62">
        <v>4163737</v>
      </c>
    </row>
    <row r="10" spans="1:26" ht="25.5">
      <c r="A10" s="63" t="s">
        <v>277</v>
      </c>
      <c r="B10" s="64">
        <f>SUM(B5:B9)</f>
        <v>60100781</v>
      </c>
      <c r="C10" s="64">
        <f>SUM(C5:C9)</f>
        <v>0</v>
      </c>
      <c r="D10" s="65">
        <f aca="true" t="shared" si="0" ref="D10:Z10">SUM(D5:D9)</f>
        <v>57460080</v>
      </c>
      <c r="E10" s="66">
        <f t="shared" si="0"/>
        <v>57460080</v>
      </c>
      <c r="F10" s="66">
        <f t="shared" si="0"/>
        <v>8423326</v>
      </c>
      <c r="G10" s="66">
        <f t="shared" si="0"/>
        <v>12411419</v>
      </c>
      <c r="H10" s="66">
        <f t="shared" si="0"/>
        <v>371996</v>
      </c>
      <c r="I10" s="66">
        <f t="shared" si="0"/>
        <v>21206741</v>
      </c>
      <c r="J10" s="66">
        <f t="shared" si="0"/>
        <v>77866</v>
      </c>
      <c r="K10" s="66">
        <f t="shared" si="0"/>
        <v>6069972</v>
      </c>
      <c r="L10" s="66">
        <f t="shared" si="0"/>
        <v>12070984</v>
      </c>
      <c r="M10" s="66">
        <f t="shared" si="0"/>
        <v>18218822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39425563</v>
      </c>
      <c r="W10" s="66">
        <f t="shared" si="0"/>
        <v>28730040</v>
      </c>
      <c r="X10" s="66">
        <f t="shared" si="0"/>
        <v>10695523</v>
      </c>
      <c r="Y10" s="67">
        <f>+IF(W10&lt;&gt;0,(X10/W10)*100,0)</f>
        <v>37.22766484139945</v>
      </c>
      <c r="Z10" s="68">
        <f t="shared" si="0"/>
        <v>57460080</v>
      </c>
    </row>
    <row r="11" spans="1:26" ht="13.5">
      <c r="A11" s="58" t="s">
        <v>37</v>
      </c>
      <c r="B11" s="19">
        <v>7939814</v>
      </c>
      <c r="C11" s="19">
        <v>0</v>
      </c>
      <c r="D11" s="59">
        <v>11839446</v>
      </c>
      <c r="E11" s="60">
        <v>11839446</v>
      </c>
      <c r="F11" s="60">
        <v>692446</v>
      </c>
      <c r="G11" s="60">
        <v>780907</v>
      </c>
      <c r="H11" s="60">
        <v>728632</v>
      </c>
      <c r="I11" s="60">
        <v>2201985</v>
      </c>
      <c r="J11" s="60">
        <v>777068</v>
      </c>
      <c r="K11" s="60">
        <v>817094</v>
      </c>
      <c r="L11" s="60">
        <v>1026559</v>
      </c>
      <c r="M11" s="60">
        <v>2620721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4822706</v>
      </c>
      <c r="W11" s="60">
        <v>5919726</v>
      </c>
      <c r="X11" s="60">
        <v>-1097020</v>
      </c>
      <c r="Y11" s="61">
        <v>-18.53</v>
      </c>
      <c r="Z11" s="62">
        <v>11839446</v>
      </c>
    </row>
    <row r="12" spans="1:26" ht="13.5">
      <c r="A12" s="58" t="s">
        <v>38</v>
      </c>
      <c r="B12" s="19">
        <v>2978251</v>
      </c>
      <c r="C12" s="19">
        <v>0</v>
      </c>
      <c r="D12" s="59">
        <v>3145000</v>
      </c>
      <c r="E12" s="60">
        <v>3145000</v>
      </c>
      <c r="F12" s="60">
        <v>241824</v>
      </c>
      <c r="G12" s="60">
        <v>241824</v>
      </c>
      <c r="H12" s="60">
        <v>242833</v>
      </c>
      <c r="I12" s="60">
        <v>726481</v>
      </c>
      <c r="J12" s="60">
        <v>241824</v>
      </c>
      <c r="K12" s="60">
        <v>242681</v>
      </c>
      <c r="L12" s="60">
        <v>241823</v>
      </c>
      <c r="M12" s="60">
        <v>726328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1452809</v>
      </c>
      <c r="W12" s="60">
        <v>1572498</v>
      </c>
      <c r="X12" s="60">
        <v>-119689</v>
      </c>
      <c r="Y12" s="61">
        <v>-7.61</v>
      </c>
      <c r="Z12" s="62">
        <v>3145000</v>
      </c>
    </row>
    <row r="13" spans="1:26" ht="13.5">
      <c r="A13" s="58" t="s">
        <v>278</v>
      </c>
      <c r="B13" s="19">
        <v>339637</v>
      </c>
      <c r="C13" s="19">
        <v>0</v>
      </c>
      <c r="D13" s="59">
        <v>429440</v>
      </c>
      <c r="E13" s="60">
        <v>429440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214722</v>
      </c>
      <c r="X13" s="60">
        <v>-214722</v>
      </c>
      <c r="Y13" s="61">
        <v>-100</v>
      </c>
      <c r="Z13" s="62">
        <v>429440</v>
      </c>
    </row>
    <row r="14" spans="1:26" ht="13.5">
      <c r="A14" s="58" t="s">
        <v>40</v>
      </c>
      <c r="B14" s="19">
        <v>704395</v>
      </c>
      <c r="C14" s="19">
        <v>0</v>
      </c>
      <c r="D14" s="59">
        <v>450000</v>
      </c>
      <c r="E14" s="60">
        <v>450000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225000</v>
      </c>
      <c r="X14" s="60">
        <v>-225000</v>
      </c>
      <c r="Y14" s="61">
        <v>-100</v>
      </c>
      <c r="Z14" s="62">
        <v>450000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45333655</v>
      </c>
      <c r="C17" s="19">
        <v>0</v>
      </c>
      <c r="D17" s="59">
        <v>40667491</v>
      </c>
      <c r="E17" s="60">
        <v>40667491</v>
      </c>
      <c r="F17" s="60">
        <v>3208923</v>
      </c>
      <c r="G17" s="60">
        <v>4490449</v>
      </c>
      <c r="H17" s="60">
        <v>4557340</v>
      </c>
      <c r="I17" s="60">
        <v>12256712</v>
      </c>
      <c r="J17" s="60">
        <v>3555494</v>
      </c>
      <c r="K17" s="60">
        <v>3065714</v>
      </c>
      <c r="L17" s="60">
        <v>3337149</v>
      </c>
      <c r="M17" s="60">
        <v>9958357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22215069</v>
      </c>
      <c r="W17" s="60">
        <v>20333748</v>
      </c>
      <c r="X17" s="60">
        <v>1881321</v>
      </c>
      <c r="Y17" s="61">
        <v>9.25</v>
      </c>
      <c r="Z17" s="62">
        <v>40667491</v>
      </c>
    </row>
    <row r="18" spans="1:26" ht="13.5">
      <c r="A18" s="70" t="s">
        <v>44</v>
      </c>
      <c r="B18" s="71">
        <f>SUM(B11:B17)</f>
        <v>57295752</v>
      </c>
      <c r="C18" s="71">
        <f>SUM(C11:C17)</f>
        <v>0</v>
      </c>
      <c r="D18" s="72">
        <f aca="true" t="shared" si="1" ref="D18:Z18">SUM(D11:D17)</f>
        <v>56531377</v>
      </c>
      <c r="E18" s="73">
        <f t="shared" si="1"/>
        <v>56531377</v>
      </c>
      <c r="F18" s="73">
        <f t="shared" si="1"/>
        <v>4143193</v>
      </c>
      <c r="G18" s="73">
        <f t="shared" si="1"/>
        <v>5513180</v>
      </c>
      <c r="H18" s="73">
        <f t="shared" si="1"/>
        <v>5528805</v>
      </c>
      <c r="I18" s="73">
        <f t="shared" si="1"/>
        <v>15185178</v>
      </c>
      <c r="J18" s="73">
        <f t="shared" si="1"/>
        <v>4574386</v>
      </c>
      <c r="K18" s="73">
        <f t="shared" si="1"/>
        <v>4125489</v>
      </c>
      <c r="L18" s="73">
        <f t="shared" si="1"/>
        <v>4605531</v>
      </c>
      <c r="M18" s="73">
        <f t="shared" si="1"/>
        <v>13305406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28490584</v>
      </c>
      <c r="W18" s="73">
        <f t="shared" si="1"/>
        <v>28265694</v>
      </c>
      <c r="X18" s="73">
        <f t="shared" si="1"/>
        <v>224890</v>
      </c>
      <c r="Y18" s="67">
        <f>+IF(W18&lt;&gt;0,(X18/W18)*100,0)</f>
        <v>0.7956287929813434</v>
      </c>
      <c r="Z18" s="74">
        <f t="shared" si="1"/>
        <v>56531377</v>
      </c>
    </row>
    <row r="19" spans="1:26" ht="13.5">
      <c r="A19" s="70" t="s">
        <v>45</v>
      </c>
      <c r="B19" s="75">
        <f>+B10-B18</f>
        <v>2805029</v>
      </c>
      <c r="C19" s="75">
        <f>+C10-C18</f>
        <v>0</v>
      </c>
      <c r="D19" s="76">
        <f aca="true" t="shared" si="2" ref="D19:Z19">+D10-D18</f>
        <v>928703</v>
      </c>
      <c r="E19" s="77">
        <f t="shared" si="2"/>
        <v>928703</v>
      </c>
      <c r="F19" s="77">
        <f t="shared" si="2"/>
        <v>4280133</v>
      </c>
      <c r="G19" s="77">
        <f t="shared" si="2"/>
        <v>6898239</v>
      </c>
      <c r="H19" s="77">
        <f t="shared" si="2"/>
        <v>-5156809</v>
      </c>
      <c r="I19" s="77">
        <f t="shared" si="2"/>
        <v>6021563</v>
      </c>
      <c r="J19" s="77">
        <f t="shared" si="2"/>
        <v>-4496520</v>
      </c>
      <c r="K19" s="77">
        <f t="shared" si="2"/>
        <v>1944483</v>
      </c>
      <c r="L19" s="77">
        <f t="shared" si="2"/>
        <v>7465453</v>
      </c>
      <c r="M19" s="77">
        <f t="shared" si="2"/>
        <v>4913416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10934979</v>
      </c>
      <c r="W19" s="77">
        <f>IF(E10=E18,0,W10-W18)</f>
        <v>464346</v>
      </c>
      <c r="X19" s="77">
        <f t="shared" si="2"/>
        <v>10470633</v>
      </c>
      <c r="Y19" s="78">
        <f>+IF(W19&lt;&gt;0,(X19/W19)*100,0)</f>
        <v>2254.9204687883607</v>
      </c>
      <c r="Z19" s="79">
        <f t="shared" si="2"/>
        <v>928703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2805029</v>
      </c>
      <c r="C22" s="86">
        <f>SUM(C19:C21)</f>
        <v>0</v>
      </c>
      <c r="D22" s="87">
        <f aca="true" t="shared" si="3" ref="D22:Z22">SUM(D19:D21)</f>
        <v>928703</v>
      </c>
      <c r="E22" s="88">
        <f t="shared" si="3"/>
        <v>928703</v>
      </c>
      <c r="F22" s="88">
        <f t="shared" si="3"/>
        <v>4280133</v>
      </c>
      <c r="G22" s="88">
        <f t="shared" si="3"/>
        <v>6898239</v>
      </c>
      <c r="H22" s="88">
        <f t="shared" si="3"/>
        <v>-5156809</v>
      </c>
      <c r="I22" s="88">
        <f t="shared" si="3"/>
        <v>6021563</v>
      </c>
      <c r="J22" s="88">
        <f t="shared" si="3"/>
        <v>-4496520</v>
      </c>
      <c r="K22" s="88">
        <f t="shared" si="3"/>
        <v>1944483</v>
      </c>
      <c r="L22" s="88">
        <f t="shared" si="3"/>
        <v>7465453</v>
      </c>
      <c r="M22" s="88">
        <f t="shared" si="3"/>
        <v>4913416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10934979</v>
      </c>
      <c r="W22" s="88">
        <f t="shared" si="3"/>
        <v>464346</v>
      </c>
      <c r="X22" s="88">
        <f t="shared" si="3"/>
        <v>10470633</v>
      </c>
      <c r="Y22" s="89">
        <f>+IF(W22&lt;&gt;0,(X22/W22)*100,0)</f>
        <v>2254.9204687883607</v>
      </c>
      <c r="Z22" s="90">
        <f t="shared" si="3"/>
        <v>928703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2805029</v>
      </c>
      <c r="C24" s="75">
        <f>SUM(C22:C23)</f>
        <v>0</v>
      </c>
      <c r="D24" s="76">
        <f aca="true" t="shared" si="4" ref="D24:Z24">SUM(D22:D23)</f>
        <v>928703</v>
      </c>
      <c r="E24" s="77">
        <f t="shared" si="4"/>
        <v>928703</v>
      </c>
      <c r="F24" s="77">
        <f t="shared" si="4"/>
        <v>4280133</v>
      </c>
      <c r="G24" s="77">
        <f t="shared" si="4"/>
        <v>6898239</v>
      </c>
      <c r="H24" s="77">
        <f t="shared" si="4"/>
        <v>-5156809</v>
      </c>
      <c r="I24" s="77">
        <f t="shared" si="4"/>
        <v>6021563</v>
      </c>
      <c r="J24" s="77">
        <f t="shared" si="4"/>
        <v>-4496520</v>
      </c>
      <c r="K24" s="77">
        <f t="shared" si="4"/>
        <v>1944483</v>
      </c>
      <c r="L24" s="77">
        <f t="shared" si="4"/>
        <v>7465453</v>
      </c>
      <c r="M24" s="77">
        <f t="shared" si="4"/>
        <v>4913416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10934979</v>
      </c>
      <c r="W24" s="77">
        <f t="shared" si="4"/>
        <v>464346</v>
      </c>
      <c r="X24" s="77">
        <f t="shared" si="4"/>
        <v>10470633</v>
      </c>
      <c r="Y24" s="78">
        <f>+IF(W24&lt;&gt;0,(X24/W24)*100,0)</f>
        <v>2254.9204687883607</v>
      </c>
      <c r="Z24" s="79">
        <f t="shared" si="4"/>
        <v>928703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397133</v>
      </c>
      <c r="C27" s="22">
        <v>0</v>
      </c>
      <c r="D27" s="99">
        <v>500000</v>
      </c>
      <c r="E27" s="100">
        <v>500000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3551</v>
      </c>
      <c r="L27" s="100">
        <v>154544</v>
      </c>
      <c r="M27" s="100">
        <v>158095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158095</v>
      </c>
      <c r="W27" s="100">
        <v>250000</v>
      </c>
      <c r="X27" s="100">
        <v>-91905</v>
      </c>
      <c r="Y27" s="101">
        <v>-36.76</v>
      </c>
      <c r="Z27" s="102">
        <v>500000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397133</v>
      </c>
      <c r="C31" s="19">
        <v>0</v>
      </c>
      <c r="D31" s="59">
        <v>500000</v>
      </c>
      <c r="E31" s="60">
        <v>500000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3551</v>
      </c>
      <c r="L31" s="60">
        <v>154544</v>
      </c>
      <c r="M31" s="60">
        <v>158095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158095</v>
      </c>
      <c r="W31" s="60">
        <v>250000</v>
      </c>
      <c r="X31" s="60">
        <v>-91905</v>
      </c>
      <c r="Y31" s="61">
        <v>-36.76</v>
      </c>
      <c r="Z31" s="62">
        <v>500000</v>
      </c>
    </row>
    <row r="32" spans="1:26" ht="13.5">
      <c r="A32" s="70" t="s">
        <v>54</v>
      </c>
      <c r="B32" s="22">
        <f>SUM(B28:B31)</f>
        <v>397133</v>
      </c>
      <c r="C32" s="22">
        <f>SUM(C28:C31)</f>
        <v>0</v>
      </c>
      <c r="D32" s="99">
        <f aca="true" t="shared" si="5" ref="D32:Z32">SUM(D28:D31)</f>
        <v>500000</v>
      </c>
      <c r="E32" s="100">
        <f t="shared" si="5"/>
        <v>500000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3551</v>
      </c>
      <c r="L32" s="100">
        <f t="shared" si="5"/>
        <v>154544</v>
      </c>
      <c r="M32" s="100">
        <f t="shared" si="5"/>
        <v>158095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158095</v>
      </c>
      <c r="W32" s="100">
        <f t="shared" si="5"/>
        <v>250000</v>
      </c>
      <c r="X32" s="100">
        <f t="shared" si="5"/>
        <v>-91905</v>
      </c>
      <c r="Y32" s="101">
        <f>+IF(W32&lt;&gt;0,(X32/W32)*100,0)</f>
        <v>-36.762</v>
      </c>
      <c r="Z32" s="102">
        <f t="shared" si="5"/>
        <v>500000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6483664</v>
      </c>
      <c r="C35" s="19">
        <v>0</v>
      </c>
      <c r="D35" s="59">
        <v>9581883</v>
      </c>
      <c r="E35" s="60">
        <v>9581883</v>
      </c>
      <c r="F35" s="60">
        <v>3996654</v>
      </c>
      <c r="G35" s="60">
        <v>15251174</v>
      </c>
      <c r="H35" s="60">
        <v>10464861</v>
      </c>
      <c r="I35" s="60">
        <v>10464861</v>
      </c>
      <c r="J35" s="60">
        <v>5236270</v>
      </c>
      <c r="K35" s="60">
        <v>6215453</v>
      </c>
      <c r="L35" s="60">
        <v>13372064</v>
      </c>
      <c r="M35" s="60">
        <v>13372064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13372064</v>
      </c>
      <c r="W35" s="60">
        <v>4790942</v>
      </c>
      <c r="X35" s="60">
        <v>8581122</v>
      </c>
      <c r="Y35" s="61">
        <v>179.11</v>
      </c>
      <c r="Z35" s="62">
        <v>9581883</v>
      </c>
    </row>
    <row r="36" spans="1:26" ht="13.5">
      <c r="A36" s="58" t="s">
        <v>57</v>
      </c>
      <c r="B36" s="19">
        <v>12460705</v>
      </c>
      <c r="C36" s="19">
        <v>0</v>
      </c>
      <c r="D36" s="59">
        <v>11396527</v>
      </c>
      <c r="E36" s="60">
        <v>11396527</v>
      </c>
      <c r="F36" s="60">
        <v>11923074</v>
      </c>
      <c r="G36" s="60">
        <v>12962410</v>
      </c>
      <c r="H36" s="60">
        <v>12962411</v>
      </c>
      <c r="I36" s="60">
        <v>12962411</v>
      </c>
      <c r="J36" s="60">
        <v>12962410</v>
      </c>
      <c r="K36" s="60">
        <v>12962410</v>
      </c>
      <c r="L36" s="60">
        <v>12962410</v>
      </c>
      <c r="M36" s="60">
        <v>12962410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12962410</v>
      </c>
      <c r="W36" s="60">
        <v>5698264</v>
      </c>
      <c r="X36" s="60">
        <v>7264146</v>
      </c>
      <c r="Y36" s="61">
        <v>127.48</v>
      </c>
      <c r="Z36" s="62">
        <v>11396527</v>
      </c>
    </row>
    <row r="37" spans="1:26" ht="13.5">
      <c r="A37" s="58" t="s">
        <v>58</v>
      </c>
      <c r="B37" s="19">
        <v>9988708</v>
      </c>
      <c r="C37" s="19">
        <v>0</v>
      </c>
      <c r="D37" s="59">
        <v>8825300</v>
      </c>
      <c r="E37" s="60">
        <v>8825300</v>
      </c>
      <c r="F37" s="60">
        <v>10832132</v>
      </c>
      <c r="G37" s="60">
        <v>7656204</v>
      </c>
      <c r="H37" s="60">
        <v>8026700</v>
      </c>
      <c r="I37" s="60">
        <v>8026700</v>
      </c>
      <c r="J37" s="60">
        <v>7294624</v>
      </c>
      <c r="K37" s="60">
        <v>6755123</v>
      </c>
      <c r="L37" s="60">
        <v>6597278</v>
      </c>
      <c r="M37" s="60">
        <v>6597278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6597278</v>
      </c>
      <c r="W37" s="60">
        <v>4412650</v>
      </c>
      <c r="X37" s="60">
        <v>2184628</v>
      </c>
      <c r="Y37" s="61">
        <v>49.51</v>
      </c>
      <c r="Z37" s="62">
        <v>8825300</v>
      </c>
    </row>
    <row r="38" spans="1:26" ht="13.5">
      <c r="A38" s="58" t="s">
        <v>59</v>
      </c>
      <c r="B38" s="19">
        <v>15298672</v>
      </c>
      <c r="C38" s="19">
        <v>0</v>
      </c>
      <c r="D38" s="59">
        <v>15106425</v>
      </c>
      <c r="E38" s="60">
        <v>15106425</v>
      </c>
      <c r="F38" s="60">
        <v>14175720</v>
      </c>
      <c r="G38" s="60">
        <v>15298672</v>
      </c>
      <c r="H38" s="60">
        <v>15298672</v>
      </c>
      <c r="I38" s="60">
        <v>15298672</v>
      </c>
      <c r="J38" s="60">
        <v>15298672</v>
      </c>
      <c r="K38" s="60">
        <v>15298672</v>
      </c>
      <c r="L38" s="60">
        <v>15298672</v>
      </c>
      <c r="M38" s="60">
        <v>15298672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15298672</v>
      </c>
      <c r="W38" s="60">
        <v>7553213</v>
      </c>
      <c r="X38" s="60">
        <v>7745459</v>
      </c>
      <c r="Y38" s="61">
        <v>102.55</v>
      </c>
      <c r="Z38" s="62">
        <v>15106425</v>
      </c>
    </row>
    <row r="39" spans="1:26" ht="13.5">
      <c r="A39" s="58" t="s">
        <v>60</v>
      </c>
      <c r="B39" s="19">
        <v>-6343011</v>
      </c>
      <c r="C39" s="19">
        <v>0</v>
      </c>
      <c r="D39" s="59">
        <v>-2953315</v>
      </c>
      <c r="E39" s="60">
        <v>-2953315</v>
      </c>
      <c r="F39" s="60">
        <v>-9088124</v>
      </c>
      <c r="G39" s="60">
        <v>5258708</v>
      </c>
      <c r="H39" s="60">
        <v>101900</v>
      </c>
      <c r="I39" s="60">
        <v>101900</v>
      </c>
      <c r="J39" s="60">
        <v>-4394616</v>
      </c>
      <c r="K39" s="60">
        <v>-2875932</v>
      </c>
      <c r="L39" s="60">
        <v>4438524</v>
      </c>
      <c r="M39" s="60">
        <v>4438524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4438524</v>
      </c>
      <c r="W39" s="60">
        <v>-1476658</v>
      </c>
      <c r="X39" s="60">
        <v>5915182</v>
      </c>
      <c r="Y39" s="61">
        <v>-400.58</v>
      </c>
      <c r="Z39" s="62">
        <v>-2953315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2686004</v>
      </c>
      <c r="C42" s="19">
        <v>0</v>
      </c>
      <c r="D42" s="59">
        <v>4406356</v>
      </c>
      <c r="E42" s="60">
        <v>4406356</v>
      </c>
      <c r="F42" s="60">
        <v>4442600</v>
      </c>
      <c r="G42" s="60">
        <v>-4562788</v>
      </c>
      <c r="H42" s="60">
        <v>6178366</v>
      </c>
      <c r="I42" s="60">
        <v>6058178</v>
      </c>
      <c r="J42" s="60">
        <v>-6378848</v>
      </c>
      <c r="K42" s="60">
        <v>1088874</v>
      </c>
      <c r="L42" s="60">
        <v>6798699</v>
      </c>
      <c r="M42" s="60">
        <v>1508725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7566903</v>
      </c>
      <c r="W42" s="60">
        <v>2203566</v>
      </c>
      <c r="X42" s="60">
        <v>5363337</v>
      </c>
      <c r="Y42" s="61">
        <v>243.39</v>
      </c>
      <c r="Z42" s="62">
        <v>4406356</v>
      </c>
    </row>
    <row r="43" spans="1:26" ht="13.5">
      <c r="A43" s="58" t="s">
        <v>63</v>
      </c>
      <c r="B43" s="19">
        <v>91309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-3551</v>
      </c>
      <c r="L43" s="60">
        <v>-150993</v>
      </c>
      <c r="M43" s="60">
        <v>-154544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-154544</v>
      </c>
      <c r="W43" s="60"/>
      <c r="X43" s="60">
        <v>-154544</v>
      </c>
      <c r="Y43" s="61">
        <v>0</v>
      </c>
      <c r="Z43" s="62">
        <v>0</v>
      </c>
    </row>
    <row r="44" spans="1:26" ht="13.5">
      <c r="A44" s="58" t="s">
        <v>64</v>
      </c>
      <c r="B44" s="19">
        <v>-52298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4556048</v>
      </c>
      <c r="C45" s="22">
        <v>0</v>
      </c>
      <c r="D45" s="99">
        <v>17474759</v>
      </c>
      <c r="E45" s="100">
        <v>17474759</v>
      </c>
      <c r="F45" s="100">
        <v>6581960</v>
      </c>
      <c r="G45" s="100">
        <v>2019172</v>
      </c>
      <c r="H45" s="100">
        <v>8197538</v>
      </c>
      <c r="I45" s="100">
        <v>8197538</v>
      </c>
      <c r="J45" s="100">
        <v>1818690</v>
      </c>
      <c r="K45" s="100">
        <v>2904013</v>
      </c>
      <c r="L45" s="100">
        <v>9551719</v>
      </c>
      <c r="M45" s="100">
        <v>9551719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9551719</v>
      </c>
      <c r="W45" s="100">
        <v>15271969</v>
      </c>
      <c r="X45" s="100">
        <v>-5720250</v>
      </c>
      <c r="Y45" s="101">
        <v>-37.46</v>
      </c>
      <c r="Z45" s="102">
        <v>17474759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453776</v>
      </c>
      <c r="Y49" s="54">
        <v>453776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95423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95423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543000</v>
      </c>
      <c r="F40" s="332">
        <f t="shared" si="9"/>
        <v>543000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271500</v>
      </c>
      <c r="Y40" s="332">
        <f t="shared" si="9"/>
        <v>-271500</v>
      </c>
      <c r="Z40" s="323">
        <f>+IF(X40&lt;&gt;0,+(Y40/X40)*100,0)</f>
        <v>-100</v>
      </c>
      <c r="AA40" s="337">
        <f>SUM(AA41:AA49)</f>
        <v>543000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417600</v>
      </c>
      <c r="F44" s="53">
        <v>417600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208800</v>
      </c>
      <c r="Y44" s="53">
        <v>-208800</v>
      </c>
      <c r="Z44" s="94">
        <v>-100</v>
      </c>
      <c r="AA44" s="95">
        <v>417600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5000</v>
      </c>
      <c r="F47" s="53">
        <v>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2500</v>
      </c>
      <c r="Y47" s="53">
        <v>-2500</v>
      </c>
      <c r="Z47" s="94">
        <v>-100</v>
      </c>
      <c r="AA47" s="95">
        <v>5000</v>
      </c>
    </row>
    <row r="48" spans="1:27" ht="13.5">
      <c r="A48" s="348" t="s">
        <v>254</v>
      </c>
      <c r="B48" s="136"/>
      <c r="C48" s="60"/>
      <c r="D48" s="355"/>
      <c r="E48" s="54">
        <v>120400</v>
      </c>
      <c r="F48" s="53">
        <v>120400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60200</v>
      </c>
      <c r="Y48" s="53">
        <v>-60200</v>
      </c>
      <c r="Z48" s="94">
        <v>-100</v>
      </c>
      <c r="AA48" s="95">
        <v>120400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543000</v>
      </c>
      <c r="F60" s="264">
        <f t="shared" si="14"/>
        <v>543000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271500</v>
      </c>
      <c r="Y60" s="264">
        <f t="shared" si="14"/>
        <v>-271500</v>
      </c>
      <c r="Z60" s="324">
        <f>+IF(X60&lt;&gt;0,+(Y60/X60)*100,0)</f>
        <v>-100</v>
      </c>
      <c r="AA60" s="232">
        <f>+AA57+AA54+AA51+AA40+AA37+AA34+AA22+AA5</f>
        <v>543000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24120269</v>
      </c>
      <c r="D5" s="153">
        <f>SUM(D6:D8)</f>
        <v>0</v>
      </c>
      <c r="E5" s="154">
        <f t="shared" si="0"/>
        <v>21699759</v>
      </c>
      <c r="F5" s="100">
        <f t="shared" si="0"/>
        <v>21699759</v>
      </c>
      <c r="G5" s="100">
        <f t="shared" si="0"/>
        <v>6779534</v>
      </c>
      <c r="H5" s="100">
        <f t="shared" si="0"/>
        <v>1816088</v>
      </c>
      <c r="I5" s="100">
        <f t="shared" si="0"/>
        <v>348613</v>
      </c>
      <c r="J5" s="100">
        <f t="shared" si="0"/>
        <v>8944235</v>
      </c>
      <c r="K5" s="100">
        <f t="shared" si="0"/>
        <v>67627</v>
      </c>
      <c r="L5" s="100">
        <f t="shared" si="0"/>
        <v>680773</v>
      </c>
      <c r="M5" s="100">
        <f t="shared" si="0"/>
        <v>5852338</v>
      </c>
      <c r="N5" s="100">
        <f t="shared" si="0"/>
        <v>6600738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15544973</v>
      </c>
      <c r="X5" s="100">
        <f t="shared" si="0"/>
        <v>9729353</v>
      </c>
      <c r="Y5" s="100">
        <f t="shared" si="0"/>
        <v>5815620</v>
      </c>
      <c r="Z5" s="137">
        <f>+IF(X5&lt;&gt;0,+(Y5/X5)*100,0)</f>
        <v>59.77396441469438</v>
      </c>
      <c r="AA5" s="153">
        <f>SUM(AA6:AA8)</f>
        <v>21699759</v>
      </c>
    </row>
    <row r="6" spans="1:27" ht="13.5">
      <c r="A6" s="138" t="s">
        <v>75</v>
      </c>
      <c r="B6" s="136"/>
      <c r="C6" s="155"/>
      <c r="D6" s="155"/>
      <c r="E6" s="156">
        <v>7575180</v>
      </c>
      <c r="F6" s="60">
        <v>7575180</v>
      </c>
      <c r="G6" s="60">
        <v>1940300</v>
      </c>
      <c r="H6" s="60">
        <v>934000</v>
      </c>
      <c r="I6" s="60"/>
      <c r="J6" s="60">
        <v>2874300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2874300</v>
      </c>
      <c r="X6" s="60">
        <v>3570430</v>
      </c>
      <c r="Y6" s="60">
        <v>-696130</v>
      </c>
      <c r="Z6" s="140">
        <v>-19.5</v>
      </c>
      <c r="AA6" s="155">
        <v>7575180</v>
      </c>
    </row>
    <row r="7" spans="1:27" ht="13.5">
      <c r="A7" s="138" t="s">
        <v>76</v>
      </c>
      <c r="B7" s="136"/>
      <c r="C7" s="157">
        <v>17701538</v>
      </c>
      <c r="D7" s="157"/>
      <c r="E7" s="158">
        <v>7732079</v>
      </c>
      <c r="F7" s="159">
        <v>7732079</v>
      </c>
      <c r="G7" s="159">
        <v>4571461</v>
      </c>
      <c r="H7" s="159">
        <v>130388</v>
      </c>
      <c r="I7" s="159">
        <v>80808</v>
      </c>
      <c r="J7" s="159">
        <v>4782657</v>
      </c>
      <c r="K7" s="159">
        <v>66820</v>
      </c>
      <c r="L7" s="159">
        <v>49871</v>
      </c>
      <c r="M7" s="159">
        <v>5584475</v>
      </c>
      <c r="N7" s="159">
        <v>5701166</v>
      </c>
      <c r="O7" s="159"/>
      <c r="P7" s="159"/>
      <c r="Q7" s="159"/>
      <c r="R7" s="159"/>
      <c r="S7" s="159"/>
      <c r="T7" s="159"/>
      <c r="U7" s="159"/>
      <c r="V7" s="159"/>
      <c r="W7" s="159">
        <v>10483823</v>
      </c>
      <c r="X7" s="159">
        <v>3273505</v>
      </c>
      <c r="Y7" s="159">
        <v>7210318</v>
      </c>
      <c r="Z7" s="141">
        <v>220.26</v>
      </c>
      <c r="AA7" s="157">
        <v>7732079</v>
      </c>
    </row>
    <row r="8" spans="1:27" ht="13.5">
      <c r="A8" s="138" t="s">
        <v>77</v>
      </c>
      <c r="B8" s="136"/>
      <c r="C8" s="155">
        <v>6418731</v>
      </c>
      <c r="D8" s="155"/>
      <c r="E8" s="156">
        <v>6392500</v>
      </c>
      <c r="F8" s="60">
        <v>6392500</v>
      </c>
      <c r="G8" s="60">
        <v>267773</v>
      </c>
      <c r="H8" s="60">
        <v>751700</v>
      </c>
      <c r="I8" s="60">
        <v>267805</v>
      </c>
      <c r="J8" s="60">
        <v>1287278</v>
      </c>
      <c r="K8" s="60">
        <v>807</v>
      </c>
      <c r="L8" s="60">
        <v>630902</v>
      </c>
      <c r="M8" s="60">
        <v>267863</v>
      </c>
      <c r="N8" s="60">
        <v>899572</v>
      </c>
      <c r="O8" s="60"/>
      <c r="P8" s="60"/>
      <c r="Q8" s="60"/>
      <c r="R8" s="60"/>
      <c r="S8" s="60"/>
      <c r="T8" s="60"/>
      <c r="U8" s="60"/>
      <c r="V8" s="60"/>
      <c r="W8" s="60">
        <v>2186850</v>
      </c>
      <c r="X8" s="60">
        <v>2885418</v>
      </c>
      <c r="Y8" s="60">
        <v>-698568</v>
      </c>
      <c r="Z8" s="140">
        <v>-24.21</v>
      </c>
      <c r="AA8" s="155">
        <v>6392500</v>
      </c>
    </row>
    <row r="9" spans="1:27" ht="13.5">
      <c r="A9" s="135" t="s">
        <v>78</v>
      </c>
      <c r="B9" s="136"/>
      <c r="C9" s="153">
        <f aca="true" t="shared" si="1" ref="C9:Y9">SUM(C10:C14)</f>
        <v>371377</v>
      </c>
      <c r="D9" s="153">
        <f>SUM(D10:D14)</f>
        <v>0</v>
      </c>
      <c r="E9" s="154">
        <f t="shared" si="1"/>
        <v>3281054</v>
      </c>
      <c r="F9" s="100">
        <f t="shared" si="1"/>
        <v>3281054</v>
      </c>
      <c r="G9" s="100">
        <f t="shared" si="1"/>
        <v>1090822</v>
      </c>
      <c r="H9" s="100">
        <f t="shared" si="1"/>
        <v>540</v>
      </c>
      <c r="I9" s="100">
        <f t="shared" si="1"/>
        <v>1315</v>
      </c>
      <c r="J9" s="100">
        <f t="shared" si="1"/>
        <v>1092677</v>
      </c>
      <c r="K9" s="100">
        <f t="shared" si="1"/>
        <v>10239</v>
      </c>
      <c r="L9" s="100">
        <f t="shared" si="1"/>
        <v>3367</v>
      </c>
      <c r="M9" s="100">
        <f t="shared" si="1"/>
        <v>14522</v>
      </c>
      <c r="N9" s="100">
        <f t="shared" si="1"/>
        <v>28128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1120805</v>
      </c>
      <c r="X9" s="100">
        <f t="shared" si="1"/>
        <v>1572587</v>
      </c>
      <c r="Y9" s="100">
        <f t="shared" si="1"/>
        <v>-451782</v>
      </c>
      <c r="Z9" s="137">
        <f>+IF(X9&lt;&gt;0,+(Y9/X9)*100,0)</f>
        <v>-28.728585445511122</v>
      </c>
      <c r="AA9" s="153">
        <f>SUM(AA10:AA14)</f>
        <v>3281054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828030</v>
      </c>
      <c r="F12" s="60">
        <v>828030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381503</v>
      </c>
      <c r="Y12" s="60">
        <v>-381503</v>
      </c>
      <c r="Z12" s="140">
        <v>-100</v>
      </c>
      <c r="AA12" s="155">
        <v>828030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371377</v>
      </c>
      <c r="D14" s="157"/>
      <c r="E14" s="158">
        <v>2453024</v>
      </c>
      <c r="F14" s="159">
        <v>2453024</v>
      </c>
      <c r="G14" s="159">
        <v>1090822</v>
      </c>
      <c r="H14" s="159">
        <v>540</v>
      </c>
      <c r="I14" s="159">
        <v>1315</v>
      </c>
      <c r="J14" s="159">
        <v>1092677</v>
      </c>
      <c r="K14" s="159">
        <v>10239</v>
      </c>
      <c r="L14" s="159">
        <v>3367</v>
      </c>
      <c r="M14" s="159">
        <v>14522</v>
      </c>
      <c r="N14" s="159">
        <v>28128</v>
      </c>
      <c r="O14" s="159"/>
      <c r="P14" s="159"/>
      <c r="Q14" s="159"/>
      <c r="R14" s="159"/>
      <c r="S14" s="159"/>
      <c r="T14" s="159"/>
      <c r="U14" s="159"/>
      <c r="V14" s="159"/>
      <c r="W14" s="159">
        <v>1120805</v>
      </c>
      <c r="X14" s="159">
        <v>1191084</v>
      </c>
      <c r="Y14" s="159">
        <v>-70279</v>
      </c>
      <c r="Z14" s="141">
        <v>-5.9</v>
      </c>
      <c r="AA14" s="157">
        <v>2453024</v>
      </c>
    </row>
    <row r="15" spans="1:27" ht="13.5">
      <c r="A15" s="135" t="s">
        <v>84</v>
      </c>
      <c r="B15" s="142"/>
      <c r="C15" s="153">
        <f aca="true" t="shared" si="2" ref="C15:Y15">SUM(C16:C18)</f>
        <v>35609135</v>
      </c>
      <c r="D15" s="153">
        <f>SUM(D16:D18)</f>
        <v>0</v>
      </c>
      <c r="E15" s="154">
        <f t="shared" si="2"/>
        <v>31813367</v>
      </c>
      <c r="F15" s="100">
        <f t="shared" si="2"/>
        <v>31813367</v>
      </c>
      <c r="G15" s="100">
        <f t="shared" si="2"/>
        <v>220020</v>
      </c>
      <c r="H15" s="100">
        <f t="shared" si="2"/>
        <v>10594791</v>
      </c>
      <c r="I15" s="100">
        <f t="shared" si="2"/>
        <v>22068</v>
      </c>
      <c r="J15" s="100">
        <f t="shared" si="2"/>
        <v>10836879</v>
      </c>
      <c r="K15" s="100">
        <f t="shared" si="2"/>
        <v>0</v>
      </c>
      <c r="L15" s="100">
        <f t="shared" si="2"/>
        <v>5385832</v>
      </c>
      <c r="M15" s="100">
        <f t="shared" si="2"/>
        <v>6204124</v>
      </c>
      <c r="N15" s="100">
        <f t="shared" si="2"/>
        <v>11589956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22426835</v>
      </c>
      <c r="X15" s="100">
        <f t="shared" si="2"/>
        <v>17432324</v>
      </c>
      <c r="Y15" s="100">
        <f t="shared" si="2"/>
        <v>4994511</v>
      </c>
      <c r="Z15" s="137">
        <f>+IF(X15&lt;&gt;0,+(Y15/X15)*100,0)</f>
        <v>28.65086146861428</v>
      </c>
      <c r="AA15" s="153">
        <f>SUM(AA16:AA18)</f>
        <v>31813367</v>
      </c>
    </row>
    <row r="16" spans="1:27" ht="13.5">
      <c r="A16" s="138" t="s">
        <v>85</v>
      </c>
      <c r="B16" s="136"/>
      <c r="C16" s="155">
        <v>1014028</v>
      </c>
      <c r="D16" s="155"/>
      <c r="E16" s="156">
        <v>1887904</v>
      </c>
      <c r="F16" s="60">
        <v>1887904</v>
      </c>
      <c r="G16" s="60">
        <v>220000</v>
      </c>
      <c r="H16" s="60"/>
      <c r="I16" s="60"/>
      <c r="J16" s="60">
        <v>220000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220000</v>
      </c>
      <c r="X16" s="60">
        <v>943950</v>
      </c>
      <c r="Y16" s="60">
        <v>-723950</v>
      </c>
      <c r="Z16" s="140">
        <v>-76.69</v>
      </c>
      <c r="AA16" s="155">
        <v>1887904</v>
      </c>
    </row>
    <row r="17" spans="1:27" ht="13.5">
      <c r="A17" s="138" t="s">
        <v>86</v>
      </c>
      <c r="B17" s="136"/>
      <c r="C17" s="155">
        <v>34595107</v>
      </c>
      <c r="D17" s="155"/>
      <c r="E17" s="156">
        <v>29925463</v>
      </c>
      <c r="F17" s="60">
        <v>29925463</v>
      </c>
      <c r="G17" s="60">
        <v>20</v>
      </c>
      <c r="H17" s="60">
        <v>10594791</v>
      </c>
      <c r="I17" s="60">
        <v>22068</v>
      </c>
      <c r="J17" s="60">
        <v>10616879</v>
      </c>
      <c r="K17" s="60"/>
      <c r="L17" s="60">
        <v>5385832</v>
      </c>
      <c r="M17" s="60">
        <v>6204124</v>
      </c>
      <c r="N17" s="60">
        <v>11589956</v>
      </c>
      <c r="O17" s="60"/>
      <c r="P17" s="60"/>
      <c r="Q17" s="60"/>
      <c r="R17" s="60"/>
      <c r="S17" s="60"/>
      <c r="T17" s="60"/>
      <c r="U17" s="60"/>
      <c r="V17" s="60"/>
      <c r="W17" s="60">
        <v>22206835</v>
      </c>
      <c r="X17" s="60">
        <v>16488374</v>
      </c>
      <c r="Y17" s="60">
        <v>5718461</v>
      </c>
      <c r="Z17" s="140">
        <v>34.68</v>
      </c>
      <c r="AA17" s="155">
        <v>29925463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665900</v>
      </c>
      <c r="F24" s="100">
        <v>665900</v>
      </c>
      <c r="G24" s="100">
        <v>332950</v>
      </c>
      <c r="H24" s="100"/>
      <c r="I24" s="100"/>
      <c r="J24" s="100">
        <v>332950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332950</v>
      </c>
      <c r="X24" s="100">
        <v>297157</v>
      </c>
      <c r="Y24" s="100">
        <v>35793</v>
      </c>
      <c r="Z24" s="137">
        <v>12.05</v>
      </c>
      <c r="AA24" s="153">
        <v>665900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60100781</v>
      </c>
      <c r="D25" s="168">
        <f>+D5+D9+D15+D19+D24</f>
        <v>0</v>
      </c>
      <c r="E25" s="169">
        <f t="shared" si="4"/>
        <v>57460080</v>
      </c>
      <c r="F25" s="73">
        <f t="shared" si="4"/>
        <v>57460080</v>
      </c>
      <c r="G25" s="73">
        <f t="shared" si="4"/>
        <v>8423326</v>
      </c>
      <c r="H25" s="73">
        <f t="shared" si="4"/>
        <v>12411419</v>
      </c>
      <c r="I25" s="73">
        <f t="shared" si="4"/>
        <v>371996</v>
      </c>
      <c r="J25" s="73">
        <f t="shared" si="4"/>
        <v>21206741</v>
      </c>
      <c r="K25" s="73">
        <f t="shared" si="4"/>
        <v>77866</v>
      </c>
      <c r="L25" s="73">
        <f t="shared" si="4"/>
        <v>6069972</v>
      </c>
      <c r="M25" s="73">
        <f t="shared" si="4"/>
        <v>12070984</v>
      </c>
      <c r="N25" s="73">
        <f t="shared" si="4"/>
        <v>18218822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39425563</v>
      </c>
      <c r="X25" s="73">
        <f t="shared" si="4"/>
        <v>29031421</v>
      </c>
      <c r="Y25" s="73">
        <f t="shared" si="4"/>
        <v>10394142</v>
      </c>
      <c r="Z25" s="170">
        <f>+IF(X25&lt;&gt;0,+(Y25/X25)*100,0)</f>
        <v>35.803076948937495</v>
      </c>
      <c r="AA25" s="168">
        <f>+AA5+AA9+AA15+AA19+AA24</f>
        <v>57460080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18429693</v>
      </c>
      <c r="D28" s="153">
        <f>SUM(D29:D31)</f>
        <v>0</v>
      </c>
      <c r="E28" s="154">
        <f t="shared" si="5"/>
        <v>21092556</v>
      </c>
      <c r="F28" s="100">
        <f t="shared" si="5"/>
        <v>21092556</v>
      </c>
      <c r="G28" s="100">
        <f t="shared" si="5"/>
        <v>1103508</v>
      </c>
      <c r="H28" s="100">
        <f t="shared" si="5"/>
        <v>1896663</v>
      </c>
      <c r="I28" s="100">
        <f t="shared" si="5"/>
        <v>1892362</v>
      </c>
      <c r="J28" s="100">
        <f t="shared" si="5"/>
        <v>4892533</v>
      </c>
      <c r="K28" s="100">
        <f t="shared" si="5"/>
        <v>1596039</v>
      </c>
      <c r="L28" s="100">
        <f t="shared" si="5"/>
        <v>1315867</v>
      </c>
      <c r="M28" s="100">
        <f t="shared" si="5"/>
        <v>1362006</v>
      </c>
      <c r="N28" s="100">
        <f t="shared" si="5"/>
        <v>4273912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9166445</v>
      </c>
      <c r="X28" s="100">
        <f t="shared" si="5"/>
        <v>9751617</v>
      </c>
      <c r="Y28" s="100">
        <f t="shared" si="5"/>
        <v>-585172</v>
      </c>
      <c r="Z28" s="137">
        <f>+IF(X28&lt;&gt;0,+(Y28/X28)*100,0)</f>
        <v>-6.00076889812223</v>
      </c>
      <c r="AA28" s="153">
        <f>SUM(AA29:AA31)</f>
        <v>21092556</v>
      </c>
    </row>
    <row r="29" spans="1:27" ht="13.5">
      <c r="A29" s="138" t="s">
        <v>75</v>
      </c>
      <c r="B29" s="136"/>
      <c r="C29" s="155">
        <v>5863311</v>
      </c>
      <c r="D29" s="155"/>
      <c r="E29" s="156">
        <v>7225180</v>
      </c>
      <c r="F29" s="60">
        <v>7225180</v>
      </c>
      <c r="G29" s="60">
        <v>482905</v>
      </c>
      <c r="H29" s="60">
        <v>479558</v>
      </c>
      <c r="I29" s="60">
        <v>515546</v>
      </c>
      <c r="J29" s="60">
        <v>1478009</v>
      </c>
      <c r="K29" s="60">
        <v>535800</v>
      </c>
      <c r="L29" s="60">
        <v>703532</v>
      </c>
      <c r="M29" s="60">
        <v>649590</v>
      </c>
      <c r="N29" s="60">
        <v>1888922</v>
      </c>
      <c r="O29" s="60"/>
      <c r="P29" s="60"/>
      <c r="Q29" s="60"/>
      <c r="R29" s="60"/>
      <c r="S29" s="60"/>
      <c r="T29" s="60"/>
      <c r="U29" s="60"/>
      <c r="V29" s="60"/>
      <c r="W29" s="60">
        <v>3366931</v>
      </c>
      <c r="X29" s="60">
        <v>3483838</v>
      </c>
      <c r="Y29" s="60">
        <v>-116907</v>
      </c>
      <c r="Z29" s="140">
        <v>-3.36</v>
      </c>
      <c r="AA29" s="155">
        <v>7225180</v>
      </c>
    </row>
    <row r="30" spans="1:27" ht="13.5">
      <c r="A30" s="138" t="s">
        <v>76</v>
      </c>
      <c r="B30" s="136"/>
      <c r="C30" s="157">
        <v>6693001</v>
      </c>
      <c r="D30" s="157"/>
      <c r="E30" s="158">
        <v>7594876</v>
      </c>
      <c r="F30" s="159">
        <v>7594876</v>
      </c>
      <c r="G30" s="159">
        <v>264993</v>
      </c>
      <c r="H30" s="159">
        <v>744549</v>
      </c>
      <c r="I30" s="159">
        <v>572870</v>
      </c>
      <c r="J30" s="159">
        <v>1582412</v>
      </c>
      <c r="K30" s="159">
        <v>721350</v>
      </c>
      <c r="L30" s="159">
        <v>135362</v>
      </c>
      <c r="M30" s="159">
        <v>252594</v>
      </c>
      <c r="N30" s="159">
        <v>1109306</v>
      </c>
      <c r="O30" s="159"/>
      <c r="P30" s="159"/>
      <c r="Q30" s="159"/>
      <c r="R30" s="159"/>
      <c r="S30" s="159"/>
      <c r="T30" s="159"/>
      <c r="U30" s="159"/>
      <c r="V30" s="159"/>
      <c r="W30" s="159">
        <v>2691718</v>
      </c>
      <c r="X30" s="159">
        <v>3373196</v>
      </c>
      <c r="Y30" s="159">
        <v>-681478</v>
      </c>
      <c r="Z30" s="141">
        <v>-20.2</v>
      </c>
      <c r="AA30" s="157">
        <v>7594876</v>
      </c>
    </row>
    <row r="31" spans="1:27" ht="13.5">
      <c r="A31" s="138" t="s">
        <v>77</v>
      </c>
      <c r="B31" s="136"/>
      <c r="C31" s="155">
        <v>5873381</v>
      </c>
      <c r="D31" s="155"/>
      <c r="E31" s="156">
        <v>6272500</v>
      </c>
      <c r="F31" s="60">
        <v>6272500</v>
      </c>
      <c r="G31" s="60">
        <v>355610</v>
      </c>
      <c r="H31" s="60">
        <v>672556</v>
      </c>
      <c r="I31" s="60">
        <v>803946</v>
      </c>
      <c r="J31" s="60">
        <v>1832112</v>
      </c>
      <c r="K31" s="60">
        <v>338889</v>
      </c>
      <c r="L31" s="60">
        <v>476973</v>
      </c>
      <c r="M31" s="60">
        <v>459822</v>
      </c>
      <c r="N31" s="60">
        <v>1275684</v>
      </c>
      <c r="O31" s="60"/>
      <c r="P31" s="60"/>
      <c r="Q31" s="60"/>
      <c r="R31" s="60"/>
      <c r="S31" s="60"/>
      <c r="T31" s="60"/>
      <c r="U31" s="60"/>
      <c r="V31" s="60"/>
      <c r="W31" s="60">
        <v>3107796</v>
      </c>
      <c r="X31" s="60">
        <v>2894583</v>
      </c>
      <c r="Y31" s="60">
        <v>213213</v>
      </c>
      <c r="Z31" s="140">
        <v>7.37</v>
      </c>
      <c r="AA31" s="155">
        <v>6272500</v>
      </c>
    </row>
    <row r="32" spans="1:27" ht="13.5">
      <c r="A32" s="135" t="s">
        <v>78</v>
      </c>
      <c r="B32" s="136"/>
      <c r="C32" s="153">
        <f aca="true" t="shared" si="6" ref="C32:Y32">SUM(C33:C37)</f>
        <v>3060331</v>
      </c>
      <c r="D32" s="153">
        <f>SUM(D33:D37)</f>
        <v>0</v>
      </c>
      <c r="E32" s="154">
        <f t="shared" si="6"/>
        <v>3081054</v>
      </c>
      <c r="F32" s="100">
        <f t="shared" si="6"/>
        <v>3081054</v>
      </c>
      <c r="G32" s="100">
        <f t="shared" si="6"/>
        <v>217709</v>
      </c>
      <c r="H32" s="100">
        <f t="shared" si="6"/>
        <v>214877</v>
      </c>
      <c r="I32" s="100">
        <f t="shared" si="6"/>
        <v>207361</v>
      </c>
      <c r="J32" s="100">
        <f t="shared" si="6"/>
        <v>639947</v>
      </c>
      <c r="K32" s="100">
        <f t="shared" si="6"/>
        <v>219634</v>
      </c>
      <c r="L32" s="100">
        <f t="shared" si="6"/>
        <v>241763</v>
      </c>
      <c r="M32" s="100">
        <f t="shared" si="6"/>
        <v>337294</v>
      </c>
      <c r="N32" s="100">
        <f t="shared" si="6"/>
        <v>798691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1438638</v>
      </c>
      <c r="X32" s="100">
        <f t="shared" si="6"/>
        <v>1540524</v>
      </c>
      <c r="Y32" s="100">
        <f t="shared" si="6"/>
        <v>-101886</v>
      </c>
      <c r="Z32" s="137">
        <f>+IF(X32&lt;&gt;0,+(Y32/X32)*100,0)</f>
        <v>-6.61372364208542</v>
      </c>
      <c r="AA32" s="153">
        <f>SUM(AA33:AA37)</f>
        <v>3081054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704408</v>
      </c>
      <c r="D35" s="155"/>
      <c r="E35" s="156">
        <v>728030</v>
      </c>
      <c r="F35" s="60">
        <v>728030</v>
      </c>
      <c r="G35" s="60">
        <v>48791</v>
      </c>
      <c r="H35" s="60">
        <v>48668</v>
      </c>
      <c r="I35" s="60">
        <v>48222</v>
      </c>
      <c r="J35" s="60">
        <v>145681</v>
      </c>
      <c r="K35" s="60">
        <v>51999</v>
      </c>
      <c r="L35" s="60">
        <v>53202</v>
      </c>
      <c r="M35" s="60">
        <v>77801</v>
      </c>
      <c r="N35" s="60">
        <v>183002</v>
      </c>
      <c r="O35" s="60"/>
      <c r="P35" s="60"/>
      <c r="Q35" s="60"/>
      <c r="R35" s="60"/>
      <c r="S35" s="60"/>
      <c r="T35" s="60"/>
      <c r="U35" s="60"/>
      <c r="V35" s="60"/>
      <c r="W35" s="60">
        <v>328683</v>
      </c>
      <c r="X35" s="60">
        <v>364014</v>
      </c>
      <c r="Y35" s="60">
        <v>-35331</v>
      </c>
      <c r="Z35" s="140">
        <v>-9.71</v>
      </c>
      <c r="AA35" s="155">
        <v>728030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2355923</v>
      </c>
      <c r="D37" s="157"/>
      <c r="E37" s="158">
        <v>2353024</v>
      </c>
      <c r="F37" s="159">
        <v>2353024</v>
      </c>
      <c r="G37" s="159">
        <v>168918</v>
      </c>
      <c r="H37" s="159">
        <v>166209</v>
      </c>
      <c r="I37" s="159">
        <v>159139</v>
      </c>
      <c r="J37" s="159">
        <v>494266</v>
      </c>
      <c r="K37" s="159">
        <v>167635</v>
      </c>
      <c r="L37" s="159">
        <v>188561</v>
      </c>
      <c r="M37" s="159">
        <v>259493</v>
      </c>
      <c r="N37" s="159">
        <v>615689</v>
      </c>
      <c r="O37" s="159"/>
      <c r="P37" s="159"/>
      <c r="Q37" s="159"/>
      <c r="R37" s="159"/>
      <c r="S37" s="159"/>
      <c r="T37" s="159"/>
      <c r="U37" s="159"/>
      <c r="V37" s="159"/>
      <c r="W37" s="159">
        <v>1109955</v>
      </c>
      <c r="X37" s="159">
        <v>1176510</v>
      </c>
      <c r="Y37" s="159">
        <v>-66555</v>
      </c>
      <c r="Z37" s="141">
        <v>-5.66</v>
      </c>
      <c r="AA37" s="157">
        <v>2353024</v>
      </c>
    </row>
    <row r="38" spans="1:27" ht="13.5">
      <c r="A38" s="135" t="s">
        <v>84</v>
      </c>
      <c r="B38" s="142"/>
      <c r="C38" s="153">
        <f aca="true" t="shared" si="7" ref="C38:Y38">SUM(C39:C41)</f>
        <v>35805728</v>
      </c>
      <c r="D38" s="153">
        <f>SUM(D39:D41)</f>
        <v>0</v>
      </c>
      <c r="E38" s="154">
        <f t="shared" si="7"/>
        <v>31791867</v>
      </c>
      <c r="F38" s="100">
        <f t="shared" si="7"/>
        <v>31791867</v>
      </c>
      <c r="G38" s="100">
        <f t="shared" si="7"/>
        <v>2773040</v>
      </c>
      <c r="H38" s="100">
        <f t="shared" si="7"/>
        <v>3348023</v>
      </c>
      <c r="I38" s="100">
        <f t="shared" si="7"/>
        <v>3386632</v>
      </c>
      <c r="J38" s="100">
        <f t="shared" si="7"/>
        <v>9507695</v>
      </c>
      <c r="K38" s="100">
        <f t="shared" si="7"/>
        <v>2692195</v>
      </c>
      <c r="L38" s="100">
        <f t="shared" si="7"/>
        <v>2504681</v>
      </c>
      <c r="M38" s="100">
        <f t="shared" si="7"/>
        <v>2774337</v>
      </c>
      <c r="N38" s="100">
        <f t="shared" si="7"/>
        <v>7971213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17478908</v>
      </c>
      <c r="X38" s="100">
        <f t="shared" si="7"/>
        <v>17421578</v>
      </c>
      <c r="Y38" s="100">
        <f t="shared" si="7"/>
        <v>57330</v>
      </c>
      <c r="Z38" s="137">
        <f>+IF(X38&lt;&gt;0,+(Y38/X38)*100,0)</f>
        <v>0.3290746682074379</v>
      </c>
      <c r="AA38" s="153">
        <f>SUM(AA39:AA41)</f>
        <v>31791867</v>
      </c>
    </row>
    <row r="39" spans="1:27" ht="13.5">
      <c r="A39" s="138" t="s">
        <v>85</v>
      </c>
      <c r="B39" s="136"/>
      <c r="C39" s="155">
        <v>1190516</v>
      </c>
      <c r="D39" s="155"/>
      <c r="E39" s="156">
        <v>1866404</v>
      </c>
      <c r="F39" s="60">
        <v>1866404</v>
      </c>
      <c r="G39" s="60">
        <v>27989</v>
      </c>
      <c r="H39" s="60">
        <v>112959</v>
      </c>
      <c r="I39" s="60">
        <v>58499</v>
      </c>
      <c r="J39" s="60">
        <v>199447</v>
      </c>
      <c r="K39" s="60">
        <v>53510</v>
      </c>
      <c r="L39" s="60">
        <v>64462</v>
      </c>
      <c r="M39" s="60">
        <v>104391</v>
      </c>
      <c r="N39" s="60">
        <v>222363</v>
      </c>
      <c r="O39" s="60"/>
      <c r="P39" s="60"/>
      <c r="Q39" s="60"/>
      <c r="R39" s="60"/>
      <c r="S39" s="60"/>
      <c r="T39" s="60"/>
      <c r="U39" s="60"/>
      <c r="V39" s="60"/>
      <c r="W39" s="60">
        <v>421810</v>
      </c>
      <c r="X39" s="60">
        <v>933204</v>
      </c>
      <c r="Y39" s="60">
        <v>-511394</v>
      </c>
      <c r="Z39" s="140">
        <v>-54.8</v>
      </c>
      <c r="AA39" s="155">
        <v>1866404</v>
      </c>
    </row>
    <row r="40" spans="1:27" ht="13.5">
      <c r="A40" s="138" t="s">
        <v>86</v>
      </c>
      <c r="B40" s="136"/>
      <c r="C40" s="155">
        <v>34615212</v>
      </c>
      <c r="D40" s="155"/>
      <c r="E40" s="156">
        <v>29925463</v>
      </c>
      <c r="F40" s="60">
        <v>29925463</v>
      </c>
      <c r="G40" s="60">
        <v>2745051</v>
      </c>
      <c r="H40" s="60">
        <v>3235064</v>
      </c>
      <c r="I40" s="60">
        <v>3328133</v>
      </c>
      <c r="J40" s="60">
        <v>9308248</v>
      </c>
      <c r="K40" s="60">
        <v>2638685</v>
      </c>
      <c r="L40" s="60">
        <v>2440219</v>
      </c>
      <c r="M40" s="60">
        <v>2669946</v>
      </c>
      <c r="N40" s="60">
        <v>7748850</v>
      </c>
      <c r="O40" s="60"/>
      <c r="P40" s="60"/>
      <c r="Q40" s="60"/>
      <c r="R40" s="60"/>
      <c r="S40" s="60"/>
      <c r="T40" s="60"/>
      <c r="U40" s="60"/>
      <c r="V40" s="60"/>
      <c r="W40" s="60">
        <v>17057098</v>
      </c>
      <c r="X40" s="60">
        <v>16488374</v>
      </c>
      <c r="Y40" s="60">
        <v>568724</v>
      </c>
      <c r="Z40" s="140">
        <v>3.45</v>
      </c>
      <c r="AA40" s="155">
        <v>29925463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565900</v>
      </c>
      <c r="F47" s="100">
        <v>565900</v>
      </c>
      <c r="G47" s="100">
        <v>48936</v>
      </c>
      <c r="H47" s="100">
        <v>53617</v>
      </c>
      <c r="I47" s="100">
        <v>42450</v>
      </c>
      <c r="J47" s="100">
        <v>145003</v>
      </c>
      <c r="K47" s="100">
        <v>66518</v>
      </c>
      <c r="L47" s="100">
        <v>63178</v>
      </c>
      <c r="M47" s="100">
        <v>131894</v>
      </c>
      <c r="N47" s="100">
        <v>261590</v>
      </c>
      <c r="O47" s="100"/>
      <c r="P47" s="100"/>
      <c r="Q47" s="100"/>
      <c r="R47" s="100"/>
      <c r="S47" s="100"/>
      <c r="T47" s="100"/>
      <c r="U47" s="100"/>
      <c r="V47" s="100"/>
      <c r="W47" s="100">
        <v>406593</v>
      </c>
      <c r="X47" s="100">
        <v>282948</v>
      </c>
      <c r="Y47" s="100">
        <v>123645</v>
      </c>
      <c r="Z47" s="137">
        <v>43.7</v>
      </c>
      <c r="AA47" s="153">
        <v>565900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57295752</v>
      </c>
      <c r="D48" s="168">
        <f>+D28+D32+D38+D42+D47</f>
        <v>0</v>
      </c>
      <c r="E48" s="169">
        <f t="shared" si="9"/>
        <v>56531377</v>
      </c>
      <c r="F48" s="73">
        <f t="shared" si="9"/>
        <v>56531377</v>
      </c>
      <c r="G48" s="73">
        <f t="shared" si="9"/>
        <v>4143193</v>
      </c>
      <c r="H48" s="73">
        <f t="shared" si="9"/>
        <v>5513180</v>
      </c>
      <c r="I48" s="73">
        <f t="shared" si="9"/>
        <v>5528805</v>
      </c>
      <c r="J48" s="73">
        <f t="shared" si="9"/>
        <v>15185178</v>
      </c>
      <c r="K48" s="73">
        <f t="shared" si="9"/>
        <v>4574386</v>
      </c>
      <c r="L48" s="73">
        <f t="shared" si="9"/>
        <v>4125489</v>
      </c>
      <c r="M48" s="73">
        <f t="shared" si="9"/>
        <v>4605531</v>
      </c>
      <c r="N48" s="73">
        <f t="shared" si="9"/>
        <v>13305406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28490584</v>
      </c>
      <c r="X48" s="73">
        <f t="shared" si="9"/>
        <v>28996667</v>
      </c>
      <c r="Y48" s="73">
        <f t="shared" si="9"/>
        <v>-506083</v>
      </c>
      <c r="Z48" s="170">
        <f>+IF(X48&lt;&gt;0,+(Y48/X48)*100,0)</f>
        <v>-1.7453143838910865</v>
      </c>
      <c r="AA48" s="168">
        <f>+AA28+AA32+AA38+AA42+AA47</f>
        <v>56531377</v>
      </c>
    </row>
    <row r="49" spans="1:27" ht="13.5">
      <c r="A49" s="148" t="s">
        <v>49</v>
      </c>
      <c r="B49" s="149"/>
      <c r="C49" s="171">
        <f aca="true" t="shared" si="10" ref="C49:Y49">+C25-C48</f>
        <v>2805029</v>
      </c>
      <c r="D49" s="171">
        <f>+D25-D48</f>
        <v>0</v>
      </c>
      <c r="E49" s="172">
        <f t="shared" si="10"/>
        <v>928703</v>
      </c>
      <c r="F49" s="173">
        <f t="shared" si="10"/>
        <v>928703</v>
      </c>
      <c r="G49" s="173">
        <f t="shared" si="10"/>
        <v>4280133</v>
      </c>
      <c r="H49" s="173">
        <f t="shared" si="10"/>
        <v>6898239</v>
      </c>
      <c r="I49" s="173">
        <f t="shared" si="10"/>
        <v>-5156809</v>
      </c>
      <c r="J49" s="173">
        <f t="shared" si="10"/>
        <v>6021563</v>
      </c>
      <c r="K49" s="173">
        <f t="shared" si="10"/>
        <v>-4496520</v>
      </c>
      <c r="L49" s="173">
        <f t="shared" si="10"/>
        <v>1944483</v>
      </c>
      <c r="M49" s="173">
        <f t="shared" si="10"/>
        <v>7465453</v>
      </c>
      <c r="N49" s="173">
        <f t="shared" si="10"/>
        <v>4913416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10934979</v>
      </c>
      <c r="X49" s="173">
        <f>IF(F25=F48,0,X25-X48)</f>
        <v>34754</v>
      </c>
      <c r="Y49" s="173">
        <f t="shared" si="10"/>
        <v>10900225</v>
      </c>
      <c r="Z49" s="174">
        <f>+IF(X49&lt;&gt;0,+(Y49/X49)*100,0)</f>
        <v>31363.94371870864</v>
      </c>
      <c r="AA49" s="171">
        <f>+AA25-AA48</f>
        <v>928703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45464</v>
      </c>
      <c r="D12" s="155">
        <v>0</v>
      </c>
      <c r="E12" s="156">
        <v>120000</v>
      </c>
      <c r="F12" s="60">
        <v>120000</v>
      </c>
      <c r="G12" s="60">
        <v>12487</v>
      </c>
      <c r="H12" s="60">
        <v>-817</v>
      </c>
      <c r="I12" s="60">
        <v>5835</v>
      </c>
      <c r="J12" s="60">
        <v>17505</v>
      </c>
      <c r="K12" s="60">
        <v>5835</v>
      </c>
      <c r="L12" s="60">
        <v>5835</v>
      </c>
      <c r="M12" s="60">
        <v>5835</v>
      </c>
      <c r="N12" s="60">
        <v>17505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35010</v>
      </c>
      <c r="X12" s="60">
        <v>60000</v>
      </c>
      <c r="Y12" s="60">
        <v>-24990</v>
      </c>
      <c r="Z12" s="140">
        <v>-41.65</v>
      </c>
      <c r="AA12" s="155">
        <v>120000</v>
      </c>
    </row>
    <row r="13" spans="1:27" ht="13.5">
      <c r="A13" s="181" t="s">
        <v>109</v>
      </c>
      <c r="B13" s="185"/>
      <c r="C13" s="155">
        <v>177620</v>
      </c>
      <c r="D13" s="155">
        <v>0</v>
      </c>
      <c r="E13" s="156">
        <v>150000</v>
      </c>
      <c r="F13" s="60">
        <v>150000</v>
      </c>
      <c r="G13" s="60">
        <v>29470</v>
      </c>
      <c r="H13" s="60">
        <v>35687</v>
      </c>
      <c r="I13" s="60">
        <v>55905</v>
      </c>
      <c r="J13" s="60">
        <v>121062</v>
      </c>
      <c r="K13" s="60">
        <v>28665</v>
      </c>
      <c r="L13" s="60">
        <v>18794</v>
      </c>
      <c r="M13" s="60">
        <v>0</v>
      </c>
      <c r="N13" s="60">
        <v>47459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168521</v>
      </c>
      <c r="X13" s="60">
        <v>75000</v>
      </c>
      <c r="Y13" s="60">
        <v>93521</v>
      </c>
      <c r="Z13" s="140">
        <v>124.69</v>
      </c>
      <c r="AA13" s="155">
        <v>150000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41240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3053380</v>
      </c>
      <c r="D18" s="155">
        <v>0</v>
      </c>
      <c r="E18" s="156">
        <v>3661237</v>
      </c>
      <c r="F18" s="60">
        <v>3661237</v>
      </c>
      <c r="G18" s="60">
        <v>267634</v>
      </c>
      <c r="H18" s="60">
        <v>267634</v>
      </c>
      <c r="I18" s="60">
        <v>267634</v>
      </c>
      <c r="J18" s="60">
        <v>802902</v>
      </c>
      <c r="K18" s="60">
        <v>0</v>
      </c>
      <c r="L18" s="60">
        <v>267634</v>
      </c>
      <c r="M18" s="60">
        <v>267634</v>
      </c>
      <c r="N18" s="60">
        <v>535268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1338170</v>
      </c>
      <c r="X18" s="60">
        <v>1830618</v>
      </c>
      <c r="Y18" s="60">
        <v>-492448</v>
      </c>
      <c r="Z18" s="140">
        <v>-26.9</v>
      </c>
      <c r="AA18" s="155">
        <v>3661237</v>
      </c>
    </row>
    <row r="19" spans="1:27" ht="13.5">
      <c r="A19" s="181" t="s">
        <v>34</v>
      </c>
      <c r="B19" s="185"/>
      <c r="C19" s="155">
        <v>21128137</v>
      </c>
      <c r="D19" s="155">
        <v>0</v>
      </c>
      <c r="E19" s="156">
        <v>53146343</v>
      </c>
      <c r="F19" s="60">
        <v>53146343</v>
      </c>
      <c r="G19" s="60">
        <v>8089000</v>
      </c>
      <c r="H19" s="60">
        <v>1419000</v>
      </c>
      <c r="I19" s="60">
        <v>-6434</v>
      </c>
      <c r="J19" s="60">
        <v>9501566</v>
      </c>
      <c r="K19" s="60">
        <v>0</v>
      </c>
      <c r="L19" s="60">
        <v>359176</v>
      </c>
      <c r="M19" s="60">
        <v>5570162</v>
      </c>
      <c r="N19" s="60">
        <v>5929338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15430904</v>
      </c>
      <c r="X19" s="60">
        <v>26573172</v>
      </c>
      <c r="Y19" s="60">
        <v>-11142268</v>
      </c>
      <c r="Z19" s="140">
        <v>-41.93</v>
      </c>
      <c r="AA19" s="155">
        <v>53146343</v>
      </c>
    </row>
    <row r="20" spans="1:27" ht="13.5">
      <c r="A20" s="181" t="s">
        <v>35</v>
      </c>
      <c r="B20" s="185"/>
      <c r="C20" s="155">
        <v>35654940</v>
      </c>
      <c r="D20" s="155">
        <v>0</v>
      </c>
      <c r="E20" s="156">
        <v>382500</v>
      </c>
      <c r="F20" s="54">
        <v>382500</v>
      </c>
      <c r="G20" s="54">
        <v>24735</v>
      </c>
      <c r="H20" s="54">
        <v>10689915</v>
      </c>
      <c r="I20" s="54">
        <v>49056</v>
      </c>
      <c r="J20" s="54">
        <v>10763706</v>
      </c>
      <c r="K20" s="54">
        <v>43366</v>
      </c>
      <c r="L20" s="54">
        <v>5418533</v>
      </c>
      <c r="M20" s="54">
        <v>6227353</v>
      </c>
      <c r="N20" s="54">
        <v>11689252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22452958</v>
      </c>
      <c r="X20" s="54">
        <v>191250</v>
      </c>
      <c r="Y20" s="54">
        <v>22261708</v>
      </c>
      <c r="Z20" s="184">
        <v>11640.11</v>
      </c>
      <c r="AA20" s="130">
        <v>382500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60100781</v>
      </c>
      <c r="D22" s="188">
        <f>SUM(D5:D21)</f>
        <v>0</v>
      </c>
      <c r="E22" s="189">
        <f t="shared" si="0"/>
        <v>57460080</v>
      </c>
      <c r="F22" s="190">
        <f t="shared" si="0"/>
        <v>57460080</v>
      </c>
      <c r="G22" s="190">
        <f t="shared" si="0"/>
        <v>8423326</v>
      </c>
      <c r="H22" s="190">
        <f t="shared" si="0"/>
        <v>12411419</v>
      </c>
      <c r="I22" s="190">
        <f t="shared" si="0"/>
        <v>371996</v>
      </c>
      <c r="J22" s="190">
        <f t="shared" si="0"/>
        <v>21206741</v>
      </c>
      <c r="K22" s="190">
        <f t="shared" si="0"/>
        <v>77866</v>
      </c>
      <c r="L22" s="190">
        <f t="shared" si="0"/>
        <v>6069972</v>
      </c>
      <c r="M22" s="190">
        <f t="shared" si="0"/>
        <v>12070984</v>
      </c>
      <c r="N22" s="190">
        <f t="shared" si="0"/>
        <v>18218822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39425563</v>
      </c>
      <c r="X22" s="190">
        <f t="shared" si="0"/>
        <v>28730040</v>
      </c>
      <c r="Y22" s="190">
        <f t="shared" si="0"/>
        <v>10695523</v>
      </c>
      <c r="Z22" s="191">
        <f>+IF(X22&lt;&gt;0,+(Y22/X22)*100,0)</f>
        <v>37.22766484139945</v>
      </c>
      <c r="AA22" s="188">
        <f>SUM(AA5:AA21)</f>
        <v>57460080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7939814</v>
      </c>
      <c r="D25" s="155">
        <v>0</v>
      </c>
      <c r="E25" s="156">
        <v>11839446</v>
      </c>
      <c r="F25" s="60">
        <v>11839446</v>
      </c>
      <c r="G25" s="60">
        <v>692446</v>
      </c>
      <c r="H25" s="60">
        <v>780907</v>
      </c>
      <c r="I25" s="60">
        <v>728632</v>
      </c>
      <c r="J25" s="60">
        <v>2201985</v>
      </c>
      <c r="K25" s="60">
        <v>777068</v>
      </c>
      <c r="L25" s="60">
        <v>817094</v>
      </c>
      <c r="M25" s="60">
        <v>1026559</v>
      </c>
      <c r="N25" s="60">
        <v>2620721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4822706</v>
      </c>
      <c r="X25" s="60">
        <v>5919726</v>
      </c>
      <c r="Y25" s="60">
        <v>-1097020</v>
      </c>
      <c r="Z25" s="140">
        <v>-18.53</v>
      </c>
      <c r="AA25" s="155">
        <v>11839446</v>
      </c>
    </row>
    <row r="26" spans="1:27" ht="13.5">
      <c r="A26" s="183" t="s">
        <v>38</v>
      </c>
      <c r="B26" s="182"/>
      <c r="C26" s="155">
        <v>2978251</v>
      </c>
      <c r="D26" s="155">
        <v>0</v>
      </c>
      <c r="E26" s="156">
        <v>3145000</v>
      </c>
      <c r="F26" s="60">
        <v>3145000</v>
      </c>
      <c r="G26" s="60">
        <v>241824</v>
      </c>
      <c r="H26" s="60">
        <v>241824</v>
      </c>
      <c r="I26" s="60">
        <v>242833</v>
      </c>
      <c r="J26" s="60">
        <v>726481</v>
      </c>
      <c r="K26" s="60">
        <v>241824</v>
      </c>
      <c r="L26" s="60">
        <v>242681</v>
      </c>
      <c r="M26" s="60">
        <v>241823</v>
      </c>
      <c r="N26" s="60">
        <v>726328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1452809</v>
      </c>
      <c r="X26" s="60">
        <v>1572498</v>
      </c>
      <c r="Y26" s="60">
        <v>-119689</v>
      </c>
      <c r="Z26" s="140">
        <v>-7.61</v>
      </c>
      <c r="AA26" s="155">
        <v>3145000</v>
      </c>
    </row>
    <row r="27" spans="1:27" ht="13.5">
      <c r="A27" s="183" t="s">
        <v>118</v>
      </c>
      <c r="B27" s="182"/>
      <c r="C27" s="155">
        <v>152479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6256</v>
      </c>
      <c r="J27" s="60">
        <v>6256</v>
      </c>
      <c r="K27" s="60">
        <v>128</v>
      </c>
      <c r="L27" s="60">
        <v>178</v>
      </c>
      <c r="M27" s="60">
        <v>3500</v>
      </c>
      <c r="N27" s="60">
        <v>3806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10062</v>
      </c>
      <c r="X27" s="60"/>
      <c r="Y27" s="60">
        <v>10062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339637</v>
      </c>
      <c r="D28" s="155">
        <v>0</v>
      </c>
      <c r="E28" s="156">
        <v>429440</v>
      </c>
      <c r="F28" s="60">
        <v>429440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214722</v>
      </c>
      <c r="Y28" s="60">
        <v>-214722</v>
      </c>
      <c r="Z28" s="140">
        <v>-100</v>
      </c>
      <c r="AA28" s="155">
        <v>429440</v>
      </c>
    </row>
    <row r="29" spans="1:27" ht="13.5">
      <c r="A29" s="183" t="s">
        <v>40</v>
      </c>
      <c r="B29" s="182"/>
      <c r="C29" s="155">
        <v>704395</v>
      </c>
      <c r="D29" s="155">
        <v>0</v>
      </c>
      <c r="E29" s="156">
        <v>450000</v>
      </c>
      <c r="F29" s="60">
        <v>450000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225000</v>
      </c>
      <c r="Y29" s="60">
        <v>-225000</v>
      </c>
      <c r="Z29" s="140">
        <v>-100</v>
      </c>
      <c r="AA29" s="155">
        <v>450000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211206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44916412</v>
      </c>
      <c r="D34" s="155">
        <v>0</v>
      </c>
      <c r="E34" s="156">
        <v>40667491</v>
      </c>
      <c r="F34" s="60">
        <v>40667491</v>
      </c>
      <c r="G34" s="60">
        <v>3208923</v>
      </c>
      <c r="H34" s="60">
        <v>4490449</v>
      </c>
      <c r="I34" s="60">
        <v>4551084</v>
      </c>
      <c r="J34" s="60">
        <v>12250456</v>
      </c>
      <c r="K34" s="60">
        <v>3555366</v>
      </c>
      <c r="L34" s="60">
        <v>3065536</v>
      </c>
      <c r="M34" s="60">
        <v>3333649</v>
      </c>
      <c r="N34" s="60">
        <v>9954551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22205007</v>
      </c>
      <c r="X34" s="60">
        <v>20333748</v>
      </c>
      <c r="Y34" s="60">
        <v>1871259</v>
      </c>
      <c r="Z34" s="140">
        <v>9.2</v>
      </c>
      <c r="AA34" s="155">
        <v>40667491</v>
      </c>
    </row>
    <row r="35" spans="1:27" ht="13.5">
      <c r="A35" s="181" t="s">
        <v>122</v>
      </c>
      <c r="B35" s="185"/>
      <c r="C35" s="155">
        <v>53558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57295752</v>
      </c>
      <c r="D36" s="188">
        <f>SUM(D25:D35)</f>
        <v>0</v>
      </c>
      <c r="E36" s="189">
        <f t="shared" si="1"/>
        <v>56531377</v>
      </c>
      <c r="F36" s="190">
        <f t="shared" si="1"/>
        <v>56531377</v>
      </c>
      <c r="G36" s="190">
        <f t="shared" si="1"/>
        <v>4143193</v>
      </c>
      <c r="H36" s="190">
        <f t="shared" si="1"/>
        <v>5513180</v>
      </c>
      <c r="I36" s="190">
        <f t="shared" si="1"/>
        <v>5528805</v>
      </c>
      <c r="J36" s="190">
        <f t="shared" si="1"/>
        <v>15185178</v>
      </c>
      <c r="K36" s="190">
        <f t="shared" si="1"/>
        <v>4574386</v>
      </c>
      <c r="L36" s="190">
        <f t="shared" si="1"/>
        <v>4125489</v>
      </c>
      <c r="M36" s="190">
        <f t="shared" si="1"/>
        <v>4605531</v>
      </c>
      <c r="N36" s="190">
        <f t="shared" si="1"/>
        <v>13305406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28490584</v>
      </c>
      <c r="X36" s="190">
        <f t="shared" si="1"/>
        <v>28265694</v>
      </c>
      <c r="Y36" s="190">
        <f t="shared" si="1"/>
        <v>224890</v>
      </c>
      <c r="Z36" s="191">
        <f>+IF(X36&lt;&gt;0,+(Y36/X36)*100,0)</f>
        <v>0.7956287929813434</v>
      </c>
      <c r="AA36" s="188">
        <f>SUM(AA25:AA35)</f>
        <v>56531377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2805029</v>
      </c>
      <c r="D38" s="199">
        <f>+D22-D36</f>
        <v>0</v>
      </c>
      <c r="E38" s="200">
        <f t="shared" si="2"/>
        <v>928703</v>
      </c>
      <c r="F38" s="106">
        <f t="shared" si="2"/>
        <v>928703</v>
      </c>
      <c r="G38" s="106">
        <f t="shared" si="2"/>
        <v>4280133</v>
      </c>
      <c r="H38" s="106">
        <f t="shared" si="2"/>
        <v>6898239</v>
      </c>
      <c r="I38" s="106">
        <f t="shared" si="2"/>
        <v>-5156809</v>
      </c>
      <c r="J38" s="106">
        <f t="shared" si="2"/>
        <v>6021563</v>
      </c>
      <c r="K38" s="106">
        <f t="shared" si="2"/>
        <v>-4496520</v>
      </c>
      <c r="L38" s="106">
        <f t="shared" si="2"/>
        <v>1944483</v>
      </c>
      <c r="M38" s="106">
        <f t="shared" si="2"/>
        <v>7465453</v>
      </c>
      <c r="N38" s="106">
        <f t="shared" si="2"/>
        <v>4913416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10934979</v>
      </c>
      <c r="X38" s="106">
        <f>IF(F22=F36,0,X22-X36)</f>
        <v>464346</v>
      </c>
      <c r="Y38" s="106">
        <f t="shared" si="2"/>
        <v>10470633</v>
      </c>
      <c r="Z38" s="201">
        <f>+IF(X38&lt;&gt;0,+(Y38/X38)*100,0)</f>
        <v>2254.9204687883607</v>
      </c>
      <c r="AA38" s="199">
        <f>+AA22-AA36</f>
        <v>928703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2805029</v>
      </c>
      <c r="D42" s="206">
        <f>SUM(D38:D41)</f>
        <v>0</v>
      </c>
      <c r="E42" s="207">
        <f t="shared" si="3"/>
        <v>928703</v>
      </c>
      <c r="F42" s="88">
        <f t="shared" si="3"/>
        <v>928703</v>
      </c>
      <c r="G42" s="88">
        <f t="shared" si="3"/>
        <v>4280133</v>
      </c>
      <c r="H42" s="88">
        <f t="shared" si="3"/>
        <v>6898239</v>
      </c>
      <c r="I42" s="88">
        <f t="shared" si="3"/>
        <v>-5156809</v>
      </c>
      <c r="J42" s="88">
        <f t="shared" si="3"/>
        <v>6021563</v>
      </c>
      <c r="K42" s="88">
        <f t="shared" si="3"/>
        <v>-4496520</v>
      </c>
      <c r="L42" s="88">
        <f t="shared" si="3"/>
        <v>1944483</v>
      </c>
      <c r="M42" s="88">
        <f t="shared" si="3"/>
        <v>7465453</v>
      </c>
      <c r="N42" s="88">
        <f t="shared" si="3"/>
        <v>4913416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10934979</v>
      </c>
      <c r="X42" s="88">
        <f t="shared" si="3"/>
        <v>464346</v>
      </c>
      <c r="Y42" s="88">
        <f t="shared" si="3"/>
        <v>10470633</v>
      </c>
      <c r="Z42" s="208">
        <f>+IF(X42&lt;&gt;0,+(Y42/X42)*100,0)</f>
        <v>2254.9204687883607</v>
      </c>
      <c r="AA42" s="206">
        <f>SUM(AA38:AA41)</f>
        <v>928703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2805029</v>
      </c>
      <c r="D44" s="210">
        <f>+D42-D43</f>
        <v>0</v>
      </c>
      <c r="E44" s="211">
        <f t="shared" si="4"/>
        <v>928703</v>
      </c>
      <c r="F44" s="77">
        <f t="shared" si="4"/>
        <v>928703</v>
      </c>
      <c r="G44" s="77">
        <f t="shared" si="4"/>
        <v>4280133</v>
      </c>
      <c r="H44" s="77">
        <f t="shared" si="4"/>
        <v>6898239</v>
      </c>
      <c r="I44" s="77">
        <f t="shared" si="4"/>
        <v>-5156809</v>
      </c>
      <c r="J44" s="77">
        <f t="shared" si="4"/>
        <v>6021563</v>
      </c>
      <c r="K44" s="77">
        <f t="shared" si="4"/>
        <v>-4496520</v>
      </c>
      <c r="L44" s="77">
        <f t="shared" si="4"/>
        <v>1944483</v>
      </c>
      <c r="M44" s="77">
        <f t="shared" si="4"/>
        <v>7465453</v>
      </c>
      <c r="N44" s="77">
        <f t="shared" si="4"/>
        <v>4913416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10934979</v>
      </c>
      <c r="X44" s="77">
        <f t="shared" si="4"/>
        <v>464346</v>
      </c>
      <c r="Y44" s="77">
        <f t="shared" si="4"/>
        <v>10470633</v>
      </c>
      <c r="Z44" s="212">
        <f>+IF(X44&lt;&gt;0,+(Y44/X44)*100,0)</f>
        <v>2254.9204687883607</v>
      </c>
      <c r="AA44" s="210">
        <f>+AA42-AA43</f>
        <v>928703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2805029</v>
      </c>
      <c r="D46" s="206">
        <f>SUM(D44:D45)</f>
        <v>0</v>
      </c>
      <c r="E46" s="207">
        <f t="shared" si="5"/>
        <v>928703</v>
      </c>
      <c r="F46" s="88">
        <f t="shared" si="5"/>
        <v>928703</v>
      </c>
      <c r="G46" s="88">
        <f t="shared" si="5"/>
        <v>4280133</v>
      </c>
      <c r="H46" s="88">
        <f t="shared" si="5"/>
        <v>6898239</v>
      </c>
      <c r="I46" s="88">
        <f t="shared" si="5"/>
        <v>-5156809</v>
      </c>
      <c r="J46" s="88">
        <f t="shared" si="5"/>
        <v>6021563</v>
      </c>
      <c r="K46" s="88">
        <f t="shared" si="5"/>
        <v>-4496520</v>
      </c>
      <c r="L46" s="88">
        <f t="shared" si="5"/>
        <v>1944483</v>
      </c>
      <c r="M46" s="88">
        <f t="shared" si="5"/>
        <v>7465453</v>
      </c>
      <c r="N46" s="88">
        <f t="shared" si="5"/>
        <v>4913416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10934979</v>
      </c>
      <c r="X46" s="88">
        <f t="shared" si="5"/>
        <v>464346</v>
      </c>
      <c r="Y46" s="88">
        <f t="shared" si="5"/>
        <v>10470633</v>
      </c>
      <c r="Z46" s="208">
        <f>+IF(X46&lt;&gt;0,+(Y46/X46)*100,0)</f>
        <v>2254.9204687883607</v>
      </c>
      <c r="AA46" s="206">
        <f>SUM(AA44:AA45)</f>
        <v>928703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2805029</v>
      </c>
      <c r="D48" s="217">
        <f>SUM(D46:D47)</f>
        <v>0</v>
      </c>
      <c r="E48" s="218">
        <f t="shared" si="6"/>
        <v>928703</v>
      </c>
      <c r="F48" s="219">
        <f t="shared" si="6"/>
        <v>928703</v>
      </c>
      <c r="G48" s="219">
        <f t="shared" si="6"/>
        <v>4280133</v>
      </c>
      <c r="H48" s="220">
        <f t="shared" si="6"/>
        <v>6898239</v>
      </c>
      <c r="I48" s="220">
        <f t="shared" si="6"/>
        <v>-5156809</v>
      </c>
      <c r="J48" s="220">
        <f t="shared" si="6"/>
        <v>6021563</v>
      </c>
      <c r="K48" s="220">
        <f t="shared" si="6"/>
        <v>-4496520</v>
      </c>
      <c r="L48" s="220">
        <f t="shared" si="6"/>
        <v>1944483</v>
      </c>
      <c r="M48" s="219">
        <f t="shared" si="6"/>
        <v>7465453</v>
      </c>
      <c r="N48" s="219">
        <f t="shared" si="6"/>
        <v>4913416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10934979</v>
      </c>
      <c r="X48" s="220">
        <f t="shared" si="6"/>
        <v>464346</v>
      </c>
      <c r="Y48" s="220">
        <f t="shared" si="6"/>
        <v>10470633</v>
      </c>
      <c r="Z48" s="221">
        <f>+IF(X48&lt;&gt;0,+(Y48/X48)*100,0)</f>
        <v>2254.9204687883607</v>
      </c>
      <c r="AA48" s="222">
        <f>SUM(AA46:AA47)</f>
        <v>928703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397133</v>
      </c>
      <c r="D5" s="153">
        <f>SUM(D6:D8)</f>
        <v>0</v>
      </c>
      <c r="E5" s="154">
        <f t="shared" si="0"/>
        <v>500000</v>
      </c>
      <c r="F5" s="100">
        <f t="shared" si="0"/>
        <v>500000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3551</v>
      </c>
      <c r="M5" s="100">
        <f t="shared" si="0"/>
        <v>150993</v>
      </c>
      <c r="N5" s="100">
        <f t="shared" si="0"/>
        <v>154544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154544</v>
      </c>
      <c r="X5" s="100">
        <f t="shared" si="0"/>
        <v>250002</v>
      </c>
      <c r="Y5" s="100">
        <f t="shared" si="0"/>
        <v>-95458</v>
      </c>
      <c r="Z5" s="137">
        <f>+IF(X5&lt;&gt;0,+(Y5/X5)*100,0)</f>
        <v>-38.182894536843705</v>
      </c>
      <c r="AA5" s="153">
        <f>SUM(AA6:AA8)</f>
        <v>500000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397133</v>
      </c>
      <c r="D8" s="155"/>
      <c r="E8" s="156">
        <v>500000</v>
      </c>
      <c r="F8" s="60">
        <v>500000</v>
      </c>
      <c r="G8" s="60"/>
      <c r="H8" s="60"/>
      <c r="I8" s="60"/>
      <c r="J8" s="60"/>
      <c r="K8" s="60"/>
      <c r="L8" s="60">
        <v>3551</v>
      </c>
      <c r="M8" s="60">
        <v>150993</v>
      </c>
      <c r="N8" s="60">
        <v>154544</v>
      </c>
      <c r="O8" s="60"/>
      <c r="P8" s="60"/>
      <c r="Q8" s="60"/>
      <c r="R8" s="60"/>
      <c r="S8" s="60"/>
      <c r="T8" s="60"/>
      <c r="U8" s="60"/>
      <c r="V8" s="60"/>
      <c r="W8" s="60">
        <v>154544</v>
      </c>
      <c r="X8" s="60">
        <v>250002</v>
      </c>
      <c r="Y8" s="60">
        <v>-95458</v>
      </c>
      <c r="Z8" s="140">
        <v>-38.18</v>
      </c>
      <c r="AA8" s="62">
        <v>500000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3551</v>
      </c>
      <c r="N15" s="100">
        <f t="shared" si="2"/>
        <v>3551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3551</v>
      </c>
      <c r="X15" s="100">
        <f t="shared" si="2"/>
        <v>0</v>
      </c>
      <c r="Y15" s="100">
        <f t="shared" si="2"/>
        <v>3551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>
        <v>3551</v>
      </c>
      <c r="N17" s="60">
        <v>3551</v>
      </c>
      <c r="O17" s="60"/>
      <c r="P17" s="60"/>
      <c r="Q17" s="60"/>
      <c r="R17" s="60"/>
      <c r="S17" s="60"/>
      <c r="T17" s="60"/>
      <c r="U17" s="60"/>
      <c r="V17" s="60"/>
      <c r="W17" s="60">
        <v>3551</v>
      </c>
      <c r="X17" s="60"/>
      <c r="Y17" s="60">
        <v>3551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397133</v>
      </c>
      <c r="D25" s="217">
        <f>+D5+D9+D15+D19+D24</f>
        <v>0</v>
      </c>
      <c r="E25" s="230">
        <f t="shared" si="4"/>
        <v>500000</v>
      </c>
      <c r="F25" s="219">
        <f t="shared" si="4"/>
        <v>500000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3551</v>
      </c>
      <c r="M25" s="219">
        <f t="shared" si="4"/>
        <v>154544</v>
      </c>
      <c r="N25" s="219">
        <f t="shared" si="4"/>
        <v>158095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158095</v>
      </c>
      <c r="X25" s="219">
        <f t="shared" si="4"/>
        <v>250002</v>
      </c>
      <c r="Y25" s="219">
        <f t="shared" si="4"/>
        <v>-91907</v>
      </c>
      <c r="Z25" s="231">
        <f>+IF(X25&lt;&gt;0,+(Y25/X25)*100,0)</f>
        <v>-36.7625058999528</v>
      </c>
      <c r="AA25" s="232">
        <f>+AA5+AA9+AA15+AA19+AA24</f>
        <v>500000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397133</v>
      </c>
      <c r="D35" s="155"/>
      <c r="E35" s="156">
        <v>500000</v>
      </c>
      <c r="F35" s="60">
        <v>500000</v>
      </c>
      <c r="G35" s="60"/>
      <c r="H35" s="60"/>
      <c r="I35" s="60"/>
      <c r="J35" s="60"/>
      <c r="K35" s="60"/>
      <c r="L35" s="60">
        <v>3551</v>
      </c>
      <c r="M35" s="60">
        <v>154544</v>
      </c>
      <c r="N35" s="60">
        <v>158095</v>
      </c>
      <c r="O35" s="60"/>
      <c r="P35" s="60"/>
      <c r="Q35" s="60"/>
      <c r="R35" s="60"/>
      <c r="S35" s="60"/>
      <c r="T35" s="60"/>
      <c r="U35" s="60"/>
      <c r="V35" s="60"/>
      <c r="W35" s="60">
        <v>158095</v>
      </c>
      <c r="X35" s="60"/>
      <c r="Y35" s="60">
        <v>158095</v>
      </c>
      <c r="Z35" s="140"/>
      <c r="AA35" s="62">
        <v>500000</v>
      </c>
    </row>
    <row r="36" spans="1:27" ht="13.5">
      <c r="A36" s="238" t="s">
        <v>139</v>
      </c>
      <c r="B36" s="149"/>
      <c r="C36" s="222">
        <f aca="true" t="shared" si="6" ref="C36:Y36">SUM(C32:C35)</f>
        <v>397133</v>
      </c>
      <c r="D36" s="222">
        <f>SUM(D32:D35)</f>
        <v>0</v>
      </c>
      <c r="E36" s="218">
        <f t="shared" si="6"/>
        <v>500000</v>
      </c>
      <c r="F36" s="220">
        <f t="shared" si="6"/>
        <v>500000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3551</v>
      </c>
      <c r="M36" s="220">
        <f t="shared" si="6"/>
        <v>154544</v>
      </c>
      <c r="N36" s="220">
        <f t="shared" si="6"/>
        <v>158095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158095</v>
      </c>
      <c r="X36" s="220">
        <f t="shared" si="6"/>
        <v>0</v>
      </c>
      <c r="Y36" s="220">
        <f t="shared" si="6"/>
        <v>158095</v>
      </c>
      <c r="Z36" s="221">
        <f>+IF(X36&lt;&gt;0,+(Y36/X36)*100,0)</f>
        <v>0</v>
      </c>
      <c r="AA36" s="239">
        <f>SUM(AA32:AA35)</f>
        <v>500000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4556048</v>
      </c>
      <c r="D6" s="155"/>
      <c r="E6" s="59">
        <v>5091919</v>
      </c>
      <c r="F6" s="60">
        <v>5091919</v>
      </c>
      <c r="G6" s="60">
        <v>1289813</v>
      </c>
      <c r="H6" s="60">
        <v>12751155</v>
      </c>
      <c r="I6" s="60">
        <v>8053334</v>
      </c>
      <c r="J6" s="60">
        <v>8053334</v>
      </c>
      <c r="K6" s="60">
        <v>1294609</v>
      </c>
      <c r="L6" s="60">
        <v>1606308</v>
      </c>
      <c r="M6" s="60">
        <v>8755993</v>
      </c>
      <c r="N6" s="60">
        <v>8755993</v>
      </c>
      <c r="O6" s="60"/>
      <c r="P6" s="60"/>
      <c r="Q6" s="60"/>
      <c r="R6" s="60"/>
      <c r="S6" s="60"/>
      <c r="T6" s="60"/>
      <c r="U6" s="60"/>
      <c r="V6" s="60"/>
      <c r="W6" s="60">
        <v>8755993</v>
      </c>
      <c r="X6" s="60">
        <v>2545960</v>
      </c>
      <c r="Y6" s="60">
        <v>6210033</v>
      </c>
      <c r="Z6" s="140">
        <v>243.92</v>
      </c>
      <c r="AA6" s="62">
        <v>5091919</v>
      </c>
    </row>
    <row r="7" spans="1:27" ht="13.5">
      <c r="A7" s="249" t="s">
        <v>144</v>
      </c>
      <c r="B7" s="182"/>
      <c r="C7" s="155"/>
      <c r="D7" s="155"/>
      <c r="E7" s="59">
        <v>1356000</v>
      </c>
      <c r="F7" s="60">
        <v>1356000</v>
      </c>
      <c r="G7" s="60">
        <v>1356004</v>
      </c>
      <c r="H7" s="60">
        <v>1356004</v>
      </c>
      <c r="I7" s="60">
        <v>1356004</v>
      </c>
      <c r="J7" s="60">
        <v>1356004</v>
      </c>
      <c r="K7" s="60">
        <v>2356004</v>
      </c>
      <c r="L7" s="60">
        <v>3300000</v>
      </c>
      <c r="M7" s="60">
        <v>3300000</v>
      </c>
      <c r="N7" s="60">
        <v>3300000</v>
      </c>
      <c r="O7" s="60"/>
      <c r="P7" s="60"/>
      <c r="Q7" s="60"/>
      <c r="R7" s="60"/>
      <c r="S7" s="60"/>
      <c r="T7" s="60"/>
      <c r="U7" s="60"/>
      <c r="V7" s="60"/>
      <c r="W7" s="60">
        <v>3300000</v>
      </c>
      <c r="X7" s="60">
        <v>678000</v>
      </c>
      <c r="Y7" s="60">
        <v>2622000</v>
      </c>
      <c r="Z7" s="140">
        <v>386.73</v>
      </c>
      <c r="AA7" s="62">
        <v>1356000</v>
      </c>
    </row>
    <row r="8" spans="1:27" ht="13.5">
      <c r="A8" s="249" t="s">
        <v>145</v>
      </c>
      <c r="B8" s="182"/>
      <c r="C8" s="155">
        <v>126543</v>
      </c>
      <c r="D8" s="155"/>
      <c r="E8" s="59">
        <v>413645</v>
      </c>
      <c r="F8" s="60">
        <v>413645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206823</v>
      </c>
      <c r="Y8" s="60">
        <v>-206823</v>
      </c>
      <c r="Z8" s="140">
        <v>-100</v>
      </c>
      <c r="AA8" s="62">
        <v>413645</v>
      </c>
    </row>
    <row r="9" spans="1:27" ht="13.5">
      <c r="A9" s="249" t="s">
        <v>146</v>
      </c>
      <c r="B9" s="182"/>
      <c r="C9" s="155">
        <v>165383</v>
      </c>
      <c r="D9" s="155"/>
      <c r="E9" s="59">
        <v>1788308</v>
      </c>
      <c r="F9" s="60">
        <v>1788308</v>
      </c>
      <c r="G9" s="60">
        <v>209070</v>
      </c>
      <c r="H9" s="60">
        <v>33757</v>
      </c>
      <c r="I9" s="60">
        <v>41677</v>
      </c>
      <c r="J9" s="60">
        <v>41677</v>
      </c>
      <c r="K9" s="60">
        <v>608216</v>
      </c>
      <c r="L9" s="60">
        <v>374383</v>
      </c>
      <c r="M9" s="60">
        <v>380754</v>
      </c>
      <c r="N9" s="60">
        <v>380754</v>
      </c>
      <c r="O9" s="60"/>
      <c r="P9" s="60"/>
      <c r="Q9" s="60"/>
      <c r="R9" s="60"/>
      <c r="S9" s="60"/>
      <c r="T9" s="60"/>
      <c r="U9" s="60"/>
      <c r="V9" s="60"/>
      <c r="W9" s="60">
        <v>380754</v>
      </c>
      <c r="X9" s="60">
        <v>894154</v>
      </c>
      <c r="Y9" s="60">
        <v>-513400</v>
      </c>
      <c r="Z9" s="140">
        <v>-57.42</v>
      </c>
      <c r="AA9" s="62">
        <v>1788308</v>
      </c>
    </row>
    <row r="10" spans="1:27" ht="13.5">
      <c r="A10" s="249" t="s">
        <v>147</v>
      </c>
      <c r="B10" s="182"/>
      <c r="C10" s="155">
        <v>501706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1133984</v>
      </c>
      <c r="D11" s="155"/>
      <c r="E11" s="59">
        <v>932011</v>
      </c>
      <c r="F11" s="60">
        <v>932011</v>
      </c>
      <c r="G11" s="60">
        <v>1141767</v>
      </c>
      <c r="H11" s="60">
        <v>1110258</v>
      </c>
      <c r="I11" s="60">
        <v>1013846</v>
      </c>
      <c r="J11" s="60">
        <v>1013846</v>
      </c>
      <c r="K11" s="60">
        <v>977441</v>
      </c>
      <c r="L11" s="60">
        <v>934762</v>
      </c>
      <c r="M11" s="60">
        <v>935317</v>
      </c>
      <c r="N11" s="60">
        <v>935317</v>
      </c>
      <c r="O11" s="60"/>
      <c r="P11" s="60"/>
      <c r="Q11" s="60"/>
      <c r="R11" s="60"/>
      <c r="S11" s="60"/>
      <c r="T11" s="60"/>
      <c r="U11" s="60"/>
      <c r="V11" s="60"/>
      <c r="W11" s="60">
        <v>935317</v>
      </c>
      <c r="X11" s="60">
        <v>466006</v>
      </c>
      <c r="Y11" s="60">
        <v>469311</v>
      </c>
      <c r="Z11" s="140">
        <v>100.71</v>
      </c>
      <c r="AA11" s="62">
        <v>932011</v>
      </c>
    </row>
    <row r="12" spans="1:27" ht="13.5">
      <c r="A12" s="250" t="s">
        <v>56</v>
      </c>
      <c r="B12" s="251"/>
      <c r="C12" s="168">
        <f aca="true" t="shared" si="0" ref="C12:Y12">SUM(C6:C11)</f>
        <v>6483664</v>
      </c>
      <c r="D12" s="168">
        <f>SUM(D6:D11)</f>
        <v>0</v>
      </c>
      <c r="E12" s="72">
        <f t="shared" si="0"/>
        <v>9581883</v>
      </c>
      <c r="F12" s="73">
        <f t="shared" si="0"/>
        <v>9581883</v>
      </c>
      <c r="G12" s="73">
        <f t="shared" si="0"/>
        <v>3996654</v>
      </c>
      <c r="H12" s="73">
        <f t="shared" si="0"/>
        <v>15251174</v>
      </c>
      <c r="I12" s="73">
        <f t="shared" si="0"/>
        <v>10464861</v>
      </c>
      <c r="J12" s="73">
        <f t="shared" si="0"/>
        <v>10464861</v>
      </c>
      <c r="K12" s="73">
        <f t="shared" si="0"/>
        <v>5236270</v>
      </c>
      <c r="L12" s="73">
        <f t="shared" si="0"/>
        <v>6215453</v>
      </c>
      <c r="M12" s="73">
        <f t="shared" si="0"/>
        <v>13372064</v>
      </c>
      <c r="N12" s="73">
        <f t="shared" si="0"/>
        <v>13372064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13372064</v>
      </c>
      <c r="X12" s="73">
        <f t="shared" si="0"/>
        <v>4790943</v>
      </c>
      <c r="Y12" s="73">
        <f t="shared" si="0"/>
        <v>8581121</v>
      </c>
      <c r="Z12" s="170">
        <f>+IF(X12&lt;&gt;0,+(Y12/X12)*100,0)</f>
        <v>179.11131482883434</v>
      </c>
      <c r="AA12" s="74">
        <f>SUM(AA6:AA11)</f>
        <v>9581883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8351397</v>
      </c>
      <c r="D15" s="155"/>
      <c r="E15" s="59"/>
      <c r="F15" s="60"/>
      <c r="G15" s="60">
        <v>7822284</v>
      </c>
      <c r="H15" s="60">
        <v>8853103</v>
      </c>
      <c r="I15" s="60">
        <v>8853103</v>
      </c>
      <c r="J15" s="60">
        <v>8853103</v>
      </c>
      <c r="K15" s="60">
        <v>8853103</v>
      </c>
      <c r="L15" s="60">
        <v>8853103</v>
      </c>
      <c r="M15" s="60">
        <v>8853103</v>
      </c>
      <c r="N15" s="60">
        <v>8853103</v>
      </c>
      <c r="O15" s="60"/>
      <c r="P15" s="60"/>
      <c r="Q15" s="60"/>
      <c r="R15" s="60"/>
      <c r="S15" s="60"/>
      <c r="T15" s="60"/>
      <c r="U15" s="60"/>
      <c r="V15" s="60"/>
      <c r="W15" s="60">
        <v>8853103</v>
      </c>
      <c r="X15" s="60"/>
      <c r="Y15" s="60">
        <v>8853103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4061012</v>
      </c>
      <c r="D19" s="155"/>
      <c r="E19" s="59">
        <v>3598221</v>
      </c>
      <c r="F19" s="60">
        <v>3598221</v>
      </c>
      <c r="G19" s="60">
        <v>4020361</v>
      </c>
      <c r="H19" s="60">
        <v>4061012</v>
      </c>
      <c r="I19" s="60">
        <v>4061012</v>
      </c>
      <c r="J19" s="60">
        <v>4061012</v>
      </c>
      <c r="K19" s="60">
        <v>4061012</v>
      </c>
      <c r="L19" s="60">
        <v>4061012</v>
      </c>
      <c r="M19" s="60">
        <v>4061012</v>
      </c>
      <c r="N19" s="60">
        <v>4061012</v>
      </c>
      <c r="O19" s="60"/>
      <c r="P19" s="60"/>
      <c r="Q19" s="60"/>
      <c r="R19" s="60"/>
      <c r="S19" s="60"/>
      <c r="T19" s="60"/>
      <c r="U19" s="60"/>
      <c r="V19" s="60"/>
      <c r="W19" s="60">
        <v>4061012</v>
      </c>
      <c r="X19" s="60">
        <v>1799111</v>
      </c>
      <c r="Y19" s="60">
        <v>2261901</v>
      </c>
      <c r="Z19" s="140">
        <v>125.72</v>
      </c>
      <c r="AA19" s="62">
        <v>3598221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48296</v>
      </c>
      <c r="D22" s="155"/>
      <c r="E22" s="59">
        <v>80429</v>
      </c>
      <c r="F22" s="60">
        <v>80429</v>
      </c>
      <c r="G22" s="60">
        <v>80429</v>
      </c>
      <c r="H22" s="60">
        <v>48295</v>
      </c>
      <c r="I22" s="60">
        <v>48296</v>
      </c>
      <c r="J22" s="60">
        <v>48296</v>
      </c>
      <c r="K22" s="60">
        <v>48295</v>
      </c>
      <c r="L22" s="60">
        <v>48295</v>
      </c>
      <c r="M22" s="60">
        <v>48295</v>
      </c>
      <c r="N22" s="60">
        <v>48295</v>
      </c>
      <c r="O22" s="60"/>
      <c r="P22" s="60"/>
      <c r="Q22" s="60"/>
      <c r="R22" s="60"/>
      <c r="S22" s="60"/>
      <c r="T22" s="60"/>
      <c r="U22" s="60"/>
      <c r="V22" s="60"/>
      <c r="W22" s="60">
        <v>48295</v>
      </c>
      <c r="X22" s="60">
        <v>40215</v>
      </c>
      <c r="Y22" s="60">
        <v>8080</v>
      </c>
      <c r="Z22" s="140">
        <v>20.09</v>
      </c>
      <c r="AA22" s="62">
        <v>80429</v>
      </c>
    </row>
    <row r="23" spans="1:27" ht="13.5">
      <c r="A23" s="249" t="s">
        <v>158</v>
      </c>
      <c r="B23" s="182"/>
      <c r="C23" s="155"/>
      <c r="D23" s="155"/>
      <c r="E23" s="59">
        <v>7717877</v>
      </c>
      <c r="F23" s="60">
        <v>7717877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3858939</v>
      </c>
      <c r="Y23" s="159">
        <v>-3858939</v>
      </c>
      <c r="Z23" s="141">
        <v>-100</v>
      </c>
      <c r="AA23" s="225">
        <v>7717877</v>
      </c>
    </row>
    <row r="24" spans="1:27" ht="13.5">
      <c r="A24" s="250" t="s">
        <v>57</v>
      </c>
      <c r="B24" s="253"/>
      <c r="C24" s="168">
        <f aca="true" t="shared" si="1" ref="C24:Y24">SUM(C15:C23)</f>
        <v>12460705</v>
      </c>
      <c r="D24" s="168">
        <f>SUM(D15:D23)</f>
        <v>0</v>
      </c>
      <c r="E24" s="76">
        <f t="shared" si="1"/>
        <v>11396527</v>
      </c>
      <c r="F24" s="77">
        <f t="shared" si="1"/>
        <v>11396527</v>
      </c>
      <c r="G24" s="77">
        <f t="shared" si="1"/>
        <v>11923074</v>
      </c>
      <c r="H24" s="77">
        <f t="shared" si="1"/>
        <v>12962410</v>
      </c>
      <c r="I24" s="77">
        <f t="shared" si="1"/>
        <v>12962411</v>
      </c>
      <c r="J24" s="77">
        <f t="shared" si="1"/>
        <v>12962411</v>
      </c>
      <c r="K24" s="77">
        <f t="shared" si="1"/>
        <v>12962410</v>
      </c>
      <c r="L24" s="77">
        <f t="shared" si="1"/>
        <v>12962410</v>
      </c>
      <c r="M24" s="77">
        <f t="shared" si="1"/>
        <v>12962410</v>
      </c>
      <c r="N24" s="77">
        <f t="shared" si="1"/>
        <v>12962410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12962410</v>
      </c>
      <c r="X24" s="77">
        <f t="shared" si="1"/>
        <v>5698265</v>
      </c>
      <c r="Y24" s="77">
        <f t="shared" si="1"/>
        <v>7264145</v>
      </c>
      <c r="Z24" s="212">
        <f>+IF(X24&lt;&gt;0,+(Y24/X24)*100,0)</f>
        <v>127.47994345647315</v>
      </c>
      <c r="AA24" s="79">
        <f>SUM(AA15:AA23)</f>
        <v>11396527</v>
      </c>
    </row>
    <row r="25" spans="1:27" ht="13.5">
      <c r="A25" s="250" t="s">
        <v>159</v>
      </c>
      <c r="B25" s="251"/>
      <c r="C25" s="168">
        <f aca="true" t="shared" si="2" ref="C25:Y25">+C12+C24</f>
        <v>18944369</v>
      </c>
      <c r="D25" s="168">
        <f>+D12+D24</f>
        <v>0</v>
      </c>
      <c r="E25" s="72">
        <f t="shared" si="2"/>
        <v>20978410</v>
      </c>
      <c r="F25" s="73">
        <f t="shared" si="2"/>
        <v>20978410</v>
      </c>
      <c r="G25" s="73">
        <f t="shared" si="2"/>
        <v>15919728</v>
      </c>
      <c r="H25" s="73">
        <f t="shared" si="2"/>
        <v>28213584</v>
      </c>
      <c r="I25" s="73">
        <f t="shared" si="2"/>
        <v>23427272</v>
      </c>
      <c r="J25" s="73">
        <f t="shared" si="2"/>
        <v>23427272</v>
      </c>
      <c r="K25" s="73">
        <f t="shared" si="2"/>
        <v>18198680</v>
      </c>
      <c r="L25" s="73">
        <f t="shared" si="2"/>
        <v>19177863</v>
      </c>
      <c r="M25" s="73">
        <f t="shared" si="2"/>
        <v>26334474</v>
      </c>
      <c r="N25" s="73">
        <f t="shared" si="2"/>
        <v>26334474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26334474</v>
      </c>
      <c r="X25" s="73">
        <f t="shared" si="2"/>
        <v>10489208</v>
      </c>
      <c r="Y25" s="73">
        <f t="shared" si="2"/>
        <v>15845266</v>
      </c>
      <c r="Z25" s="170">
        <f>+IF(X25&lt;&gt;0,+(Y25/X25)*100,0)</f>
        <v>151.0625587746949</v>
      </c>
      <c r="AA25" s="74">
        <f>+AA12+AA24</f>
        <v>20978410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62083</v>
      </c>
      <c r="D30" s="155"/>
      <c r="E30" s="59">
        <v>50000</v>
      </c>
      <c r="F30" s="60">
        <v>50000</v>
      </c>
      <c r="G30" s="60">
        <v>62083</v>
      </c>
      <c r="H30" s="60">
        <v>62083</v>
      </c>
      <c r="I30" s="60">
        <v>62083</v>
      </c>
      <c r="J30" s="60">
        <v>62083</v>
      </c>
      <c r="K30" s="60">
        <v>62083</v>
      </c>
      <c r="L30" s="60">
        <v>62083</v>
      </c>
      <c r="M30" s="60">
        <v>62083</v>
      </c>
      <c r="N30" s="60">
        <v>62083</v>
      </c>
      <c r="O30" s="60"/>
      <c r="P30" s="60"/>
      <c r="Q30" s="60"/>
      <c r="R30" s="60"/>
      <c r="S30" s="60"/>
      <c r="T30" s="60"/>
      <c r="U30" s="60"/>
      <c r="V30" s="60"/>
      <c r="W30" s="60">
        <v>62083</v>
      </c>
      <c r="X30" s="60">
        <v>25000</v>
      </c>
      <c r="Y30" s="60">
        <v>37083</v>
      </c>
      <c r="Z30" s="140">
        <v>148.33</v>
      </c>
      <c r="AA30" s="62">
        <v>50000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6976848</v>
      </c>
      <c r="D32" s="155"/>
      <c r="E32" s="59">
        <v>5300000</v>
      </c>
      <c r="F32" s="60">
        <v>5300000</v>
      </c>
      <c r="G32" s="60">
        <v>7491464</v>
      </c>
      <c r="H32" s="60">
        <v>4628204</v>
      </c>
      <c r="I32" s="60">
        <v>4998701</v>
      </c>
      <c r="J32" s="60">
        <v>4998701</v>
      </c>
      <c r="K32" s="60">
        <v>4266624</v>
      </c>
      <c r="L32" s="60">
        <v>3743262</v>
      </c>
      <c r="M32" s="60">
        <v>3585417</v>
      </c>
      <c r="N32" s="60">
        <v>3585417</v>
      </c>
      <c r="O32" s="60"/>
      <c r="P32" s="60"/>
      <c r="Q32" s="60"/>
      <c r="R32" s="60"/>
      <c r="S32" s="60"/>
      <c r="T32" s="60"/>
      <c r="U32" s="60"/>
      <c r="V32" s="60"/>
      <c r="W32" s="60">
        <v>3585417</v>
      </c>
      <c r="X32" s="60">
        <v>2650000</v>
      </c>
      <c r="Y32" s="60">
        <v>935417</v>
      </c>
      <c r="Z32" s="140">
        <v>35.3</v>
      </c>
      <c r="AA32" s="62">
        <v>5300000</v>
      </c>
    </row>
    <row r="33" spans="1:27" ht="13.5">
      <c r="A33" s="249" t="s">
        <v>165</v>
      </c>
      <c r="B33" s="182"/>
      <c r="C33" s="155">
        <v>2949777</v>
      </c>
      <c r="D33" s="155"/>
      <c r="E33" s="59">
        <v>3475300</v>
      </c>
      <c r="F33" s="60">
        <v>3475300</v>
      </c>
      <c r="G33" s="60">
        <v>3278585</v>
      </c>
      <c r="H33" s="60">
        <v>2965917</v>
      </c>
      <c r="I33" s="60">
        <v>2965916</v>
      </c>
      <c r="J33" s="60">
        <v>2965916</v>
      </c>
      <c r="K33" s="60">
        <v>2965917</v>
      </c>
      <c r="L33" s="60">
        <v>2949778</v>
      </c>
      <c r="M33" s="60">
        <v>2949778</v>
      </c>
      <c r="N33" s="60">
        <v>2949778</v>
      </c>
      <c r="O33" s="60"/>
      <c r="P33" s="60"/>
      <c r="Q33" s="60"/>
      <c r="R33" s="60"/>
      <c r="S33" s="60"/>
      <c r="T33" s="60"/>
      <c r="U33" s="60"/>
      <c r="V33" s="60"/>
      <c r="W33" s="60">
        <v>2949778</v>
      </c>
      <c r="X33" s="60">
        <v>1737650</v>
      </c>
      <c r="Y33" s="60">
        <v>1212128</v>
      </c>
      <c r="Z33" s="140">
        <v>69.76</v>
      </c>
      <c r="AA33" s="62">
        <v>3475300</v>
      </c>
    </row>
    <row r="34" spans="1:27" ht="13.5">
      <c r="A34" s="250" t="s">
        <v>58</v>
      </c>
      <c r="B34" s="251"/>
      <c r="C34" s="168">
        <f aca="true" t="shared" si="3" ref="C34:Y34">SUM(C29:C33)</f>
        <v>9988708</v>
      </c>
      <c r="D34" s="168">
        <f>SUM(D29:D33)</f>
        <v>0</v>
      </c>
      <c r="E34" s="72">
        <f t="shared" si="3"/>
        <v>8825300</v>
      </c>
      <c r="F34" s="73">
        <f t="shared" si="3"/>
        <v>8825300</v>
      </c>
      <c r="G34" s="73">
        <f t="shared" si="3"/>
        <v>10832132</v>
      </c>
      <c r="H34" s="73">
        <f t="shared" si="3"/>
        <v>7656204</v>
      </c>
      <c r="I34" s="73">
        <f t="shared" si="3"/>
        <v>8026700</v>
      </c>
      <c r="J34" s="73">
        <f t="shared" si="3"/>
        <v>8026700</v>
      </c>
      <c r="K34" s="73">
        <f t="shared" si="3"/>
        <v>7294624</v>
      </c>
      <c r="L34" s="73">
        <f t="shared" si="3"/>
        <v>6755123</v>
      </c>
      <c r="M34" s="73">
        <f t="shared" si="3"/>
        <v>6597278</v>
      </c>
      <c r="N34" s="73">
        <f t="shared" si="3"/>
        <v>6597278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6597278</v>
      </c>
      <c r="X34" s="73">
        <f t="shared" si="3"/>
        <v>4412650</v>
      </c>
      <c r="Y34" s="73">
        <f t="shared" si="3"/>
        <v>2184628</v>
      </c>
      <c r="Z34" s="170">
        <f>+IF(X34&lt;&gt;0,+(Y34/X34)*100,0)</f>
        <v>49.5083000011331</v>
      </c>
      <c r="AA34" s="74">
        <f>SUM(AA29:AA33)</f>
        <v>8825300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42926</v>
      </c>
      <c r="D37" s="155"/>
      <c r="E37" s="59">
        <v>4711</v>
      </c>
      <c r="F37" s="60">
        <v>4711</v>
      </c>
      <c r="G37" s="60">
        <v>42926</v>
      </c>
      <c r="H37" s="60">
        <v>42926</v>
      </c>
      <c r="I37" s="60">
        <v>42926</v>
      </c>
      <c r="J37" s="60">
        <v>42926</v>
      </c>
      <c r="K37" s="60">
        <v>42926</v>
      </c>
      <c r="L37" s="60">
        <v>42926</v>
      </c>
      <c r="M37" s="60">
        <v>42926</v>
      </c>
      <c r="N37" s="60">
        <v>42926</v>
      </c>
      <c r="O37" s="60"/>
      <c r="P37" s="60"/>
      <c r="Q37" s="60"/>
      <c r="R37" s="60"/>
      <c r="S37" s="60"/>
      <c r="T37" s="60"/>
      <c r="U37" s="60"/>
      <c r="V37" s="60"/>
      <c r="W37" s="60">
        <v>42926</v>
      </c>
      <c r="X37" s="60">
        <v>2356</v>
      </c>
      <c r="Y37" s="60">
        <v>40570</v>
      </c>
      <c r="Z37" s="140">
        <v>1721.99</v>
      </c>
      <c r="AA37" s="62">
        <v>4711</v>
      </c>
    </row>
    <row r="38" spans="1:27" ht="13.5">
      <c r="A38" s="249" t="s">
        <v>165</v>
      </c>
      <c r="B38" s="182"/>
      <c r="C38" s="155">
        <v>15255746</v>
      </c>
      <c r="D38" s="155"/>
      <c r="E38" s="59">
        <v>15101714</v>
      </c>
      <c r="F38" s="60">
        <v>15101714</v>
      </c>
      <c r="G38" s="60">
        <v>14132794</v>
      </c>
      <c r="H38" s="60">
        <v>15255746</v>
      </c>
      <c r="I38" s="60">
        <v>15255746</v>
      </c>
      <c r="J38" s="60">
        <v>15255746</v>
      </c>
      <c r="K38" s="60">
        <v>15255746</v>
      </c>
      <c r="L38" s="60">
        <v>15255746</v>
      </c>
      <c r="M38" s="60">
        <v>15255746</v>
      </c>
      <c r="N38" s="60">
        <v>15255746</v>
      </c>
      <c r="O38" s="60"/>
      <c r="P38" s="60"/>
      <c r="Q38" s="60"/>
      <c r="R38" s="60"/>
      <c r="S38" s="60"/>
      <c r="T38" s="60"/>
      <c r="U38" s="60"/>
      <c r="V38" s="60"/>
      <c r="W38" s="60">
        <v>15255746</v>
      </c>
      <c r="X38" s="60">
        <v>7550857</v>
      </c>
      <c r="Y38" s="60">
        <v>7704889</v>
      </c>
      <c r="Z38" s="140">
        <v>102.04</v>
      </c>
      <c r="AA38" s="62">
        <v>15101714</v>
      </c>
    </row>
    <row r="39" spans="1:27" ht="13.5">
      <c r="A39" s="250" t="s">
        <v>59</v>
      </c>
      <c r="B39" s="253"/>
      <c r="C39" s="168">
        <f aca="true" t="shared" si="4" ref="C39:Y39">SUM(C37:C38)</f>
        <v>15298672</v>
      </c>
      <c r="D39" s="168">
        <f>SUM(D37:D38)</f>
        <v>0</v>
      </c>
      <c r="E39" s="76">
        <f t="shared" si="4"/>
        <v>15106425</v>
      </c>
      <c r="F39" s="77">
        <f t="shared" si="4"/>
        <v>15106425</v>
      </c>
      <c r="G39" s="77">
        <f t="shared" si="4"/>
        <v>14175720</v>
      </c>
      <c r="H39" s="77">
        <f t="shared" si="4"/>
        <v>15298672</v>
      </c>
      <c r="I39" s="77">
        <f t="shared" si="4"/>
        <v>15298672</v>
      </c>
      <c r="J39" s="77">
        <f t="shared" si="4"/>
        <v>15298672</v>
      </c>
      <c r="K39" s="77">
        <f t="shared" si="4"/>
        <v>15298672</v>
      </c>
      <c r="L39" s="77">
        <f t="shared" si="4"/>
        <v>15298672</v>
      </c>
      <c r="M39" s="77">
        <f t="shared" si="4"/>
        <v>15298672</v>
      </c>
      <c r="N39" s="77">
        <f t="shared" si="4"/>
        <v>15298672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15298672</v>
      </c>
      <c r="X39" s="77">
        <f t="shared" si="4"/>
        <v>7553213</v>
      </c>
      <c r="Y39" s="77">
        <f t="shared" si="4"/>
        <v>7745459</v>
      </c>
      <c r="Z39" s="212">
        <f>+IF(X39&lt;&gt;0,+(Y39/X39)*100,0)</f>
        <v>102.54522148389036</v>
      </c>
      <c r="AA39" s="79">
        <f>SUM(AA37:AA38)</f>
        <v>15106425</v>
      </c>
    </row>
    <row r="40" spans="1:27" ht="13.5">
      <c r="A40" s="250" t="s">
        <v>167</v>
      </c>
      <c r="B40" s="251"/>
      <c r="C40" s="168">
        <f aca="true" t="shared" si="5" ref="C40:Y40">+C34+C39</f>
        <v>25287380</v>
      </c>
      <c r="D40" s="168">
        <f>+D34+D39</f>
        <v>0</v>
      </c>
      <c r="E40" s="72">
        <f t="shared" si="5"/>
        <v>23931725</v>
      </c>
      <c r="F40" s="73">
        <f t="shared" si="5"/>
        <v>23931725</v>
      </c>
      <c r="G40" s="73">
        <f t="shared" si="5"/>
        <v>25007852</v>
      </c>
      <c r="H40" s="73">
        <f t="shared" si="5"/>
        <v>22954876</v>
      </c>
      <c r="I40" s="73">
        <f t="shared" si="5"/>
        <v>23325372</v>
      </c>
      <c r="J40" s="73">
        <f t="shared" si="5"/>
        <v>23325372</v>
      </c>
      <c r="K40" s="73">
        <f t="shared" si="5"/>
        <v>22593296</v>
      </c>
      <c r="L40" s="73">
        <f t="shared" si="5"/>
        <v>22053795</v>
      </c>
      <c r="M40" s="73">
        <f t="shared" si="5"/>
        <v>21895950</v>
      </c>
      <c r="N40" s="73">
        <f t="shared" si="5"/>
        <v>21895950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21895950</v>
      </c>
      <c r="X40" s="73">
        <f t="shared" si="5"/>
        <v>11965863</v>
      </c>
      <c r="Y40" s="73">
        <f t="shared" si="5"/>
        <v>9930087</v>
      </c>
      <c r="Z40" s="170">
        <f>+IF(X40&lt;&gt;0,+(Y40/X40)*100,0)</f>
        <v>82.98680170414787</v>
      </c>
      <c r="AA40" s="74">
        <f>+AA34+AA39</f>
        <v>23931725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-6343011</v>
      </c>
      <c r="D42" s="257">
        <f>+D25-D40</f>
        <v>0</v>
      </c>
      <c r="E42" s="258">
        <f t="shared" si="6"/>
        <v>-2953315</v>
      </c>
      <c r="F42" s="259">
        <f t="shared" si="6"/>
        <v>-2953315</v>
      </c>
      <c r="G42" s="259">
        <f t="shared" si="6"/>
        <v>-9088124</v>
      </c>
      <c r="H42" s="259">
        <f t="shared" si="6"/>
        <v>5258708</v>
      </c>
      <c r="I42" s="259">
        <f t="shared" si="6"/>
        <v>101900</v>
      </c>
      <c r="J42" s="259">
        <f t="shared" si="6"/>
        <v>101900</v>
      </c>
      <c r="K42" s="259">
        <f t="shared" si="6"/>
        <v>-4394616</v>
      </c>
      <c r="L42" s="259">
        <f t="shared" si="6"/>
        <v>-2875932</v>
      </c>
      <c r="M42" s="259">
        <f t="shared" si="6"/>
        <v>4438524</v>
      </c>
      <c r="N42" s="259">
        <f t="shared" si="6"/>
        <v>4438524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4438524</v>
      </c>
      <c r="X42" s="259">
        <f t="shared" si="6"/>
        <v>-1476655</v>
      </c>
      <c r="Y42" s="259">
        <f t="shared" si="6"/>
        <v>5915179</v>
      </c>
      <c r="Z42" s="260">
        <f>+IF(X42&lt;&gt;0,+(Y42/X42)*100,0)</f>
        <v>-400.5796208322188</v>
      </c>
      <c r="AA42" s="261">
        <f>+AA25-AA40</f>
        <v>-2953315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-6343011</v>
      </c>
      <c r="D45" s="155"/>
      <c r="E45" s="59">
        <v>-2953315</v>
      </c>
      <c r="F45" s="60">
        <v>-2953315</v>
      </c>
      <c r="G45" s="60">
        <v>-9088124</v>
      </c>
      <c r="H45" s="60">
        <v>5258708</v>
      </c>
      <c r="I45" s="60">
        <v>101900</v>
      </c>
      <c r="J45" s="60">
        <v>101900</v>
      </c>
      <c r="K45" s="60">
        <v>-4394616</v>
      </c>
      <c r="L45" s="60">
        <v>-2875932</v>
      </c>
      <c r="M45" s="60">
        <v>4438524</v>
      </c>
      <c r="N45" s="60">
        <v>4438524</v>
      </c>
      <c r="O45" s="60"/>
      <c r="P45" s="60"/>
      <c r="Q45" s="60"/>
      <c r="R45" s="60"/>
      <c r="S45" s="60"/>
      <c r="T45" s="60"/>
      <c r="U45" s="60"/>
      <c r="V45" s="60"/>
      <c r="W45" s="60">
        <v>4438524</v>
      </c>
      <c r="X45" s="60">
        <v>-1476658</v>
      </c>
      <c r="Y45" s="60">
        <v>5915182</v>
      </c>
      <c r="Z45" s="139">
        <v>-400.58</v>
      </c>
      <c r="AA45" s="62">
        <v>-2953315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-6343011</v>
      </c>
      <c r="D48" s="217">
        <f>SUM(D45:D47)</f>
        <v>0</v>
      </c>
      <c r="E48" s="264">
        <f t="shared" si="7"/>
        <v>-2953315</v>
      </c>
      <c r="F48" s="219">
        <f t="shared" si="7"/>
        <v>-2953315</v>
      </c>
      <c r="G48" s="219">
        <f t="shared" si="7"/>
        <v>-9088124</v>
      </c>
      <c r="H48" s="219">
        <f t="shared" si="7"/>
        <v>5258708</v>
      </c>
      <c r="I48" s="219">
        <f t="shared" si="7"/>
        <v>101900</v>
      </c>
      <c r="J48" s="219">
        <f t="shared" si="7"/>
        <v>101900</v>
      </c>
      <c r="K48" s="219">
        <f t="shared" si="7"/>
        <v>-4394616</v>
      </c>
      <c r="L48" s="219">
        <f t="shared" si="7"/>
        <v>-2875932</v>
      </c>
      <c r="M48" s="219">
        <f t="shared" si="7"/>
        <v>4438524</v>
      </c>
      <c r="N48" s="219">
        <f t="shared" si="7"/>
        <v>4438524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4438524</v>
      </c>
      <c r="X48" s="219">
        <f t="shared" si="7"/>
        <v>-1476658</v>
      </c>
      <c r="Y48" s="219">
        <f t="shared" si="7"/>
        <v>5915182</v>
      </c>
      <c r="Z48" s="265">
        <f>+IF(X48&lt;&gt;0,+(Y48/X48)*100,0)</f>
        <v>-400.57901017026285</v>
      </c>
      <c r="AA48" s="232">
        <f>SUM(AA45:AA47)</f>
        <v>-2953315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39738373</v>
      </c>
      <c r="D6" s="155"/>
      <c r="E6" s="59">
        <v>4164228</v>
      </c>
      <c r="F6" s="60">
        <v>4164228</v>
      </c>
      <c r="G6" s="60">
        <v>143608</v>
      </c>
      <c r="H6" s="60">
        <v>134578</v>
      </c>
      <c r="I6" s="60"/>
      <c r="J6" s="60">
        <v>278186</v>
      </c>
      <c r="K6" s="60"/>
      <c r="L6" s="60">
        <v>395297</v>
      </c>
      <c r="M6" s="60">
        <v>75463</v>
      </c>
      <c r="N6" s="60">
        <v>470760</v>
      </c>
      <c r="O6" s="60"/>
      <c r="P6" s="60"/>
      <c r="Q6" s="60"/>
      <c r="R6" s="60"/>
      <c r="S6" s="60"/>
      <c r="T6" s="60"/>
      <c r="U6" s="60"/>
      <c r="V6" s="60"/>
      <c r="W6" s="60">
        <v>748946</v>
      </c>
      <c r="X6" s="60">
        <v>2082114</v>
      </c>
      <c r="Y6" s="60">
        <v>-1333168</v>
      </c>
      <c r="Z6" s="140">
        <v>-64.03</v>
      </c>
      <c r="AA6" s="62">
        <v>4164228</v>
      </c>
    </row>
    <row r="7" spans="1:27" ht="13.5">
      <c r="A7" s="249" t="s">
        <v>178</v>
      </c>
      <c r="B7" s="182"/>
      <c r="C7" s="155">
        <v>20644282</v>
      </c>
      <c r="D7" s="155"/>
      <c r="E7" s="59">
        <v>53146344</v>
      </c>
      <c r="F7" s="60">
        <v>53146344</v>
      </c>
      <c r="G7" s="60">
        <v>8089000</v>
      </c>
      <c r="H7" s="60">
        <v>12011725</v>
      </c>
      <c r="I7" s="60">
        <v>134816</v>
      </c>
      <c r="J7" s="60">
        <v>20235541</v>
      </c>
      <c r="K7" s="60">
        <v>142735</v>
      </c>
      <c r="L7" s="60">
        <v>5748827</v>
      </c>
      <c r="M7" s="60">
        <v>11777524</v>
      </c>
      <c r="N7" s="60">
        <v>17669086</v>
      </c>
      <c r="O7" s="60"/>
      <c r="P7" s="60"/>
      <c r="Q7" s="60"/>
      <c r="R7" s="60"/>
      <c r="S7" s="60"/>
      <c r="T7" s="60"/>
      <c r="U7" s="60"/>
      <c r="V7" s="60"/>
      <c r="W7" s="60">
        <v>37904627</v>
      </c>
      <c r="X7" s="60">
        <v>26573172</v>
      </c>
      <c r="Y7" s="60">
        <v>11331455</v>
      </c>
      <c r="Z7" s="140">
        <v>42.64</v>
      </c>
      <c r="AA7" s="62">
        <v>53146344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177620</v>
      </c>
      <c r="D9" s="155"/>
      <c r="E9" s="59">
        <v>150000</v>
      </c>
      <c r="F9" s="60">
        <v>150000</v>
      </c>
      <c r="G9" s="60">
        <v>29469</v>
      </c>
      <c r="H9" s="60">
        <v>35687</v>
      </c>
      <c r="I9" s="60">
        <v>55905</v>
      </c>
      <c r="J9" s="60">
        <v>121061</v>
      </c>
      <c r="K9" s="60">
        <v>28665</v>
      </c>
      <c r="L9" s="60">
        <v>18794</v>
      </c>
      <c r="M9" s="60"/>
      <c r="N9" s="60">
        <v>47459</v>
      </c>
      <c r="O9" s="60"/>
      <c r="P9" s="60"/>
      <c r="Q9" s="60"/>
      <c r="R9" s="60"/>
      <c r="S9" s="60"/>
      <c r="T9" s="60"/>
      <c r="U9" s="60"/>
      <c r="V9" s="60"/>
      <c r="W9" s="60">
        <v>168520</v>
      </c>
      <c r="X9" s="60">
        <v>75000</v>
      </c>
      <c r="Y9" s="60">
        <v>93520</v>
      </c>
      <c r="Z9" s="140">
        <v>124.69</v>
      </c>
      <c r="AA9" s="62">
        <v>150000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-57850109</v>
      </c>
      <c r="D12" s="155"/>
      <c r="E12" s="59">
        <v>-37826216</v>
      </c>
      <c r="F12" s="60">
        <v>-37826216</v>
      </c>
      <c r="G12" s="60">
        <v>-3819477</v>
      </c>
      <c r="H12" s="60">
        <v>-16744778</v>
      </c>
      <c r="I12" s="60">
        <v>5987645</v>
      </c>
      <c r="J12" s="60">
        <v>-14576610</v>
      </c>
      <c r="K12" s="60">
        <v>-6550248</v>
      </c>
      <c r="L12" s="60">
        <v>-5074044</v>
      </c>
      <c r="M12" s="60">
        <v>-5054288</v>
      </c>
      <c r="N12" s="60">
        <v>-16678580</v>
      </c>
      <c r="O12" s="60"/>
      <c r="P12" s="60"/>
      <c r="Q12" s="60"/>
      <c r="R12" s="60"/>
      <c r="S12" s="60"/>
      <c r="T12" s="60"/>
      <c r="U12" s="60"/>
      <c r="V12" s="60"/>
      <c r="W12" s="60">
        <v>-31255190</v>
      </c>
      <c r="X12" s="60">
        <v>-18912720</v>
      </c>
      <c r="Y12" s="60">
        <v>-12342470</v>
      </c>
      <c r="Z12" s="140">
        <v>65.26</v>
      </c>
      <c r="AA12" s="62">
        <v>-37826216</v>
      </c>
    </row>
    <row r="13" spans="1:27" ht="13.5">
      <c r="A13" s="249" t="s">
        <v>40</v>
      </c>
      <c r="B13" s="182"/>
      <c r="C13" s="155">
        <v>-24162</v>
      </c>
      <c r="D13" s="155"/>
      <c r="E13" s="59">
        <v>-450000</v>
      </c>
      <c r="F13" s="60">
        <v>-450000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-225000</v>
      </c>
      <c r="Y13" s="60">
        <v>225000</v>
      </c>
      <c r="Z13" s="140">
        <v>-100</v>
      </c>
      <c r="AA13" s="62">
        <v>-450000</v>
      </c>
    </row>
    <row r="14" spans="1:27" ht="13.5">
      <c r="A14" s="249" t="s">
        <v>42</v>
      </c>
      <c r="B14" s="182"/>
      <c r="C14" s="155"/>
      <c r="D14" s="155"/>
      <c r="E14" s="59">
        <v>-14778000</v>
      </c>
      <c r="F14" s="60">
        <v>-14778000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-7389000</v>
      </c>
      <c r="Y14" s="60">
        <v>7389000</v>
      </c>
      <c r="Z14" s="140">
        <v>-100</v>
      </c>
      <c r="AA14" s="62">
        <v>-14778000</v>
      </c>
    </row>
    <row r="15" spans="1:27" ht="13.5">
      <c r="A15" s="250" t="s">
        <v>184</v>
      </c>
      <c r="B15" s="251"/>
      <c r="C15" s="168">
        <f aca="true" t="shared" si="0" ref="C15:Y15">SUM(C6:C14)</f>
        <v>2686004</v>
      </c>
      <c r="D15" s="168">
        <f>SUM(D6:D14)</f>
        <v>0</v>
      </c>
      <c r="E15" s="72">
        <f t="shared" si="0"/>
        <v>4406356</v>
      </c>
      <c r="F15" s="73">
        <f t="shared" si="0"/>
        <v>4406356</v>
      </c>
      <c r="G15" s="73">
        <f t="shared" si="0"/>
        <v>4442600</v>
      </c>
      <c r="H15" s="73">
        <f t="shared" si="0"/>
        <v>-4562788</v>
      </c>
      <c r="I15" s="73">
        <f t="shared" si="0"/>
        <v>6178366</v>
      </c>
      <c r="J15" s="73">
        <f t="shared" si="0"/>
        <v>6058178</v>
      </c>
      <c r="K15" s="73">
        <f t="shared" si="0"/>
        <v>-6378848</v>
      </c>
      <c r="L15" s="73">
        <f t="shared" si="0"/>
        <v>1088874</v>
      </c>
      <c r="M15" s="73">
        <f t="shared" si="0"/>
        <v>6798699</v>
      </c>
      <c r="N15" s="73">
        <f t="shared" si="0"/>
        <v>1508725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7566903</v>
      </c>
      <c r="X15" s="73">
        <f t="shared" si="0"/>
        <v>2203566</v>
      </c>
      <c r="Y15" s="73">
        <f t="shared" si="0"/>
        <v>5363337</v>
      </c>
      <c r="Z15" s="170">
        <f>+IF(X15&lt;&gt;0,+(Y15/X15)*100,0)</f>
        <v>243.39352667449035</v>
      </c>
      <c r="AA15" s="74">
        <f>SUM(AA6:AA14)</f>
        <v>4406356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46100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442342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-397133</v>
      </c>
      <c r="D24" s="155"/>
      <c r="E24" s="59"/>
      <c r="F24" s="60"/>
      <c r="G24" s="60"/>
      <c r="H24" s="60"/>
      <c r="I24" s="60"/>
      <c r="J24" s="60"/>
      <c r="K24" s="60"/>
      <c r="L24" s="60">
        <v>-3551</v>
      </c>
      <c r="M24" s="60">
        <v>-150993</v>
      </c>
      <c r="N24" s="60">
        <v>-154544</v>
      </c>
      <c r="O24" s="60"/>
      <c r="P24" s="60"/>
      <c r="Q24" s="60"/>
      <c r="R24" s="60"/>
      <c r="S24" s="60"/>
      <c r="T24" s="60"/>
      <c r="U24" s="60"/>
      <c r="V24" s="60"/>
      <c r="W24" s="60">
        <v>-154544</v>
      </c>
      <c r="X24" s="60"/>
      <c r="Y24" s="60">
        <v>-154544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91309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-3551</v>
      </c>
      <c r="M25" s="73">
        <f t="shared" si="1"/>
        <v>-150993</v>
      </c>
      <c r="N25" s="73">
        <f t="shared" si="1"/>
        <v>-154544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-154544</v>
      </c>
      <c r="X25" s="73">
        <f t="shared" si="1"/>
        <v>0</v>
      </c>
      <c r="Y25" s="73">
        <f t="shared" si="1"/>
        <v>-154544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-52298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-52298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2725015</v>
      </c>
      <c r="D36" s="153">
        <f>+D15+D25+D34</f>
        <v>0</v>
      </c>
      <c r="E36" s="99">
        <f t="shared" si="3"/>
        <v>4406356</v>
      </c>
      <c r="F36" s="100">
        <f t="shared" si="3"/>
        <v>4406356</v>
      </c>
      <c r="G36" s="100">
        <f t="shared" si="3"/>
        <v>4442600</v>
      </c>
      <c r="H36" s="100">
        <f t="shared" si="3"/>
        <v>-4562788</v>
      </c>
      <c r="I36" s="100">
        <f t="shared" si="3"/>
        <v>6178366</v>
      </c>
      <c r="J36" s="100">
        <f t="shared" si="3"/>
        <v>6058178</v>
      </c>
      <c r="K36" s="100">
        <f t="shared" si="3"/>
        <v>-6378848</v>
      </c>
      <c r="L36" s="100">
        <f t="shared" si="3"/>
        <v>1085323</v>
      </c>
      <c r="M36" s="100">
        <f t="shared" si="3"/>
        <v>6647706</v>
      </c>
      <c r="N36" s="100">
        <f t="shared" si="3"/>
        <v>1354181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7412359</v>
      </c>
      <c r="X36" s="100">
        <f t="shared" si="3"/>
        <v>2203566</v>
      </c>
      <c r="Y36" s="100">
        <f t="shared" si="3"/>
        <v>5208793</v>
      </c>
      <c r="Z36" s="137">
        <f>+IF(X36&lt;&gt;0,+(Y36/X36)*100,0)</f>
        <v>236.38016741953726</v>
      </c>
      <c r="AA36" s="102">
        <f>+AA15+AA25+AA34</f>
        <v>4406356</v>
      </c>
    </row>
    <row r="37" spans="1:27" ht="13.5">
      <c r="A37" s="249" t="s">
        <v>199</v>
      </c>
      <c r="B37" s="182"/>
      <c r="C37" s="153">
        <v>1831033</v>
      </c>
      <c r="D37" s="153"/>
      <c r="E37" s="99">
        <v>13068403</v>
      </c>
      <c r="F37" s="100">
        <v>13068403</v>
      </c>
      <c r="G37" s="100">
        <v>2139360</v>
      </c>
      <c r="H37" s="100">
        <v>6581960</v>
      </c>
      <c r="I37" s="100">
        <v>2019172</v>
      </c>
      <c r="J37" s="100">
        <v>2139360</v>
      </c>
      <c r="K37" s="100">
        <v>8197538</v>
      </c>
      <c r="L37" s="100">
        <v>1818690</v>
      </c>
      <c r="M37" s="100">
        <v>2904013</v>
      </c>
      <c r="N37" s="100">
        <v>8197538</v>
      </c>
      <c r="O37" s="100"/>
      <c r="P37" s="100"/>
      <c r="Q37" s="100"/>
      <c r="R37" s="100"/>
      <c r="S37" s="100"/>
      <c r="T37" s="100"/>
      <c r="U37" s="100"/>
      <c r="V37" s="100"/>
      <c r="W37" s="100">
        <v>2139360</v>
      </c>
      <c r="X37" s="100">
        <v>13068403</v>
      </c>
      <c r="Y37" s="100">
        <v>-10929043</v>
      </c>
      <c r="Z37" s="137">
        <v>-83.63</v>
      </c>
      <c r="AA37" s="102">
        <v>13068403</v>
      </c>
    </row>
    <row r="38" spans="1:27" ht="13.5">
      <c r="A38" s="269" t="s">
        <v>200</v>
      </c>
      <c r="B38" s="256"/>
      <c r="C38" s="257">
        <v>4556048</v>
      </c>
      <c r="D38" s="257"/>
      <c r="E38" s="258">
        <v>17474759</v>
      </c>
      <c r="F38" s="259">
        <v>17474759</v>
      </c>
      <c r="G38" s="259">
        <v>6581960</v>
      </c>
      <c r="H38" s="259">
        <v>2019172</v>
      </c>
      <c r="I38" s="259">
        <v>8197538</v>
      </c>
      <c r="J38" s="259">
        <v>8197538</v>
      </c>
      <c r="K38" s="259">
        <v>1818690</v>
      </c>
      <c r="L38" s="259">
        <v>2904013</v>
      </c>
      <c r="M38" s="259">
        <v>9551719</v>
      </c>
      <c r="N38" s="259">
        <v>9551719</v>
      </c>
      <c r="O38" s="259"/>
      <c r="P38" s="259"/>
      <c r="Q38" s="259"/>
      <c r="R38" s="259"/>
      <c r="S38" s="259"/>
      <c r="T38" s="259"/>
      <c r="U38" s="259"/>
      <c r="V38" s="259"/>
      <c r="W38" s="259">
        <v>9551719</v>
      </c>
      <c r="X38" s="259">
        <v>15271969</v>
      </c>
      <c r="Y38" s="259">
        <v>-5720250</v>
      </c>
      <c r="Z38" s="260">
        <v>-37.46</v>
      </c>
      <c r="AA38" s="261">
        <v>17474759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397133</v>
      </c>
      <c r="D5" s="200">
        <f t="shared" si="0"/>
        <v>0</v>
      </c>
      <c r="E5" s="106">
        <f t="shared" si="0"/>
        <v>500000</v>
      </c>
      <c r="F5" s="106">
        <f t="shared" si="0"/>
        <v>500000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3551</v>
      </c>
      <c r="M5" s="106">
        <f t="shared" si="0"/>
        <v>154544</v>
      </c>
      <c r="N5" s="106">
        <f t="shared" si="0"/>
        <v>158095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158095</v>
      </c>
      <c r="X5" s="106">
        <f t="shared" si="0"/>
        <v>250000</v>
      </c>
      <c r="Y5" s="106">
        <f t="shared" si="0"/>
        <v>-91905</v>
      </c>
      <c r="Z5" s="201">
        <f>+IF(X5&lt;&gt;0,+(Y5/X5)*100,0)</f>
        <v>-36.762</v>
      </c>
      <c r="AA5" s="199">
        <f>SUM(AA11:AA18)</f>
        <v>500000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378378</v>
      </c>
      <c r="D15" s="156"/>
      <c r="E15" s="60">
        <v>500000</v>
      </c>
      <c r="F15" s="60">
        <v>500000</v>
      </c>
      <c r="G15" s="60"/>
      <c r="H15" s="60"/>
      <c r="I15" s="60"/>
      <c r="J15" s="60"/>
      <c r="K15" s="60"/>
      <c r="L15" s="60">
        <v>3551</v>
      </c>
      <c r="M15" s="60">
        <v>154544</v>
      </c>
      <c r="N15" s="60">
        <v>158095</v>
      </c>
      <c r="O15" s="60"/>
      <c r="P15" s="60"/>
      <c r="Q15" s="60"/>
      <c r="R15" s="60"/>
      <c r="S15" s="60"/>
      <c r="T15" s="60"/>
      <c r="U15" s="60"/>
      <c r="V15" s="60"/>
      <c r="W15" s="60">
        <v>158095</v>
      </c>
      <c r="X15" s="60">
        <v>250000</v>
      </c>
      <c r="Y15" s="60">
        <v>-91905</v>
      </c>
      <c r="Z15" s="140">
        <v>-36.76</v>
      </c>
      <c r="AA15" s="155">
        <v>500000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18755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378378</v>
      </c>
      <c r="D45" s="129">
        <f t="shared" si="7"/>
        <v>0</v>
      </c>
      <c r="E45" s="54">
        <f t="shared" si="7"/>
        <v>500000</v>
      </c>
      <c r="F45" s="54">
        <f t="shared" si="7"/>
        <v>500000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3551</v>
      </c>
      <c r="M45" s="54">
        <f t="shared" si="7"/>
        <v>154544</v>
      </c>
      <c r="N45" s="54">
        <f t="shared" si="7"/>
        <v>158095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158095</v>
      </c>
      <c r="X45" s="54">
        <f t="shared" si="7"/>
        <v>250000</v>
      </c>
      <c r="Y45" s="54">
        <f t="shared" si="7"/>
        <v>-91905</v>
      </c>
      <c r="Z45" s="184">
        <f t="shared" si="5"/>
        <v>-36.762</v>
      </c>
      <c r="AA45" s="130">
        <f t="shared" si="8"/>
        <v>500000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18755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397133</v>
      </c>
      <c r="D49" s="218">
        <f t="shared" si="9"/>
        <v>0</v>
      </c>
      <c r="E49" s="220">
        <f t="shared" si="9"/>
        <v>500000</v>
      </c>
      <c r="F49" s="220">
        <f t="shared" si="9"/>
        <v>500000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3551</v>
      </c>
      <c r="M49" s="220">
        <f t="shared" si="9"/>
        <v>154544</v>
      </c>
      <c r="N49" s="220">
        <f t="shared" si="9"/>
        <v>158095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158095</v>
      </c>
      <c r="X49" s="220">
        <f t="shared" si="9"/>
        <v>250000</v>
      </c>
      <c r="Y49" s="220">
        <f t="shared" si="9"/>
        <v>-91905</v>
      </c>
      <c r="Z49" s="221">
        <f t="shared" si="5"/>
        <v>-36.762</v>
      </c>
      <c r="AA49" s="222">
        <f>SUM(AA41:AA48)</f>
        <v>500000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543000</v>
      </c>
      <c r="F51" s="54">
        <f t="shared" si="10"/>
        <v>543000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271500</v>
      </c>
      <c r="Y51" s="54">
        <f t="shared" si="10"/>
        <v>-271500</v>
      </c>
      <c r="Z51" s="184">
        <f>+IF(X51&lt;&gt;0,+(Y51/X51)*100,0)</f>
        <v>-100</v>
      </c>
      <c r="AA51" s="130">
        <f>SUM(AA57:AA61)</f>
        <v>543000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543000</v>
      </c>
      <c r="F61" s="60">
        <v>543000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271500</v>
      </c>
      <c r="Y61" s="60">
        <v>-271500</v>
      </c>
      <c r="Z61" s="140">
        <v>-100</v>
      </c>
      <c r="AA61" s="155">
        <v>543000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3331400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3329165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1909</v>
      </c>
      <c r="H68" s="60"/>
      <c r="I68" s="60"/>
      <c r="J68" s="60">
        <v>1909</v>
      </c>
      <c r="K68" s="60">
        <v>1515</v>
      </c>
      <c r="L68" s="60">
        <v>1665</v>
      </c>
      <c r="M68" s="60">
        <v>684</v>
      </c>
      <c r="N68" s="60">
        <v>3864</v>
      </c>
      <c r="O68" s="60"/>
      <c r="P68" s="60"/>
      <c r="Q68" s="60"/>
      <c r="R68" s="60"/>
      <c r="S68" s="60"/>
      <c r="T68" s="60"/>
      <c r="U68" s="60"/>
      <c r="V68" s="60"/>
      <c r="W68" s="60">
        <v>5773</v>
      </c>
      <c r="X68" s="60"/>
      <c r="Y68" s="60">
        <v>5773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6660565</v>
      </c>
      <c r="F69" s="220">
        <f t="shared" si="12"/>
        <v>0</v>
      </c>
      <c r="G69" s="220">
        <f t="shared" si="12"/>
        <v>1909</v>
      </c>
      <c r="H69" s="220">
        <f t="shared" si="12"/>
        <v>0</v>
      </c>
      <c r="I69" s="220">
        <f t="shared" si="12"/>
        <v>0</v>
      </c>
      <c r="J69" s="220">
        <f t="shared" si="12"/>
        <v>1909</v>
      </c>
      <c r="K69" s="220">
        <f t="shared" si="12"/>
        <v>1515</v>
      </c>
      <c r="L69" s="220">
        <f t="shared" si="12"/>
        <v>1665</v>
      </c>
      <c r="M69" s="220">
        <f t="shared" si="12"/>
        <v>684</v>
      </c>
      <c r="N69" s="220">
        <f t="shared" si="12"/>
        <v>3864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5773</v>
      </c>
      <c r="X69" s="220">
        <f t="shared" si="12"/>
        <v>0</v>
      </c>
      <c r="Y69" s="220">
        <f t="shared" si="12"/>
        <v>5773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378378</v>
      </c>
      <c r="D40" s="331">
        <f t="shared" si="9"/>
        <v>0</v>
      </c>
      <c r="E40" s="330">
        <f t="shared" si="9"/>
        <v>500000</v>
      </c>
      <c r="F40" s="332">
        <f t="shared" si="9"/>
        <v>500000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3551</v>
      </c>
      <c r="M40" s="330">
        <f t="shared" si="9"/>
        <v>154544</v>
      </c>
      <c r="N40" s="332">
        <f t="shared" si="9"/>
        <v>158095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158095</v>
      </c>
      <c r="X40" s="330">
        <f t="shared" si="9"/>
        <v>250000</v>
      </c>
      <c r="Y40" s="332">
        <f t="shared" si="9"/>
        <v>-91905</v>
      </c>
      <c r="Z40" s="323">
        <f>+IF(X40&lt;&gt;0,+(Y40/X40)*100,0)</f>
        <v>-36.762</v>
      </c>
      <c r="AA40" s="337">
        <f>SUM(AA41:AA49)</f>
        <v>500000</v>
      </c>
    </row>
    <row r="41" spans="1:27" ht="13.5">
      <c r="A41" s="348" t="s">
        <v>247</v>
      </c>
      <c r="B41" s="142"/>
      <c r="C41" s="349">
        <v>280000</v>
      </c>
      <c r="D41" s="350"/>
      <c r="E41" s="349">
        <v>165000</v>
      </c>
      <c r="F41" s="351">
        <v>165000</v>
      </c>
      <c r="G41" s="351"/>
      <c r="H41" s="349"/>
      <c r="I41" s="349"/>
      <c r="J41" s="351"/>
      <c r="K41" s="351"/>
      <c r="L41" s="349"/>
      <c r="M41" s="349">
        <v>144737</v>
      </c>
      <c r="N41" s="351">
        <v>144737</v>
      </c>
      <c r="O41" s="351"/>
      <c r="P41" s="349"/>
      <c r="Q41" s="349"/>
      <c r="R41" s="351"/>
      <c r="S41" s="351"/>
      <c r="T41" s="349"/>
      <c r="U41" s="349"/>
      <c r="V41" s="351"/>
      <c r="W41" s="351">
        <v>144737</v>
      </c>
      <c r="X41" s="349">
        <v>82500</v>
      </c>
      <c r="Y41" s="351">
        <v>62237</v>
      </c>
      <c r="Z41" s="352">
        <v>75.44</v>
      </c>
      <c r="AA41" s="353">
        <v>165000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98378</v>
      </c>
      <c r="D44" s="355"/>
      <c r="E44" s="54">
        <v>335000</v>
      </c>
      <c r="F44" s="53">
        <v>335000</v>
      </c>
      <c r="G44" s="53"/>
      <c r="H44" s="54"/>
      <c r="I44" s="54"/>
      <c r="J44" s="53"/>
      <c r="K44" s="53"/>
      <c r="L44" s="54">
        <v>3551</v>
      </c>
      <c r="M44" s="54">
        <v>9807</v>
      </c>
      <c r="N44" s="53">
        <v>13358</v>
      </c>
      <c r="O44" s="53"/>
      <c r="P44" s="54"/>
      <c r="Q44" s="54"/>
      <c r="R44" s="53"/>
      <c r="S44" s="53"/>
      <c r="T44" s="54"/>
      <c r="U44" s="54"/>
      <c r="V44" s="53"/>
      <c r="W44" s="53">
        <v>13358</v>
      </c>
      <c r="X44" s="54">
        <v>167500</v>
      </c>
      <c r="Y44" s="53">
        <v>-154142</v>
      </c>
      <c r="Z44" s="94">
        <v>-92.03</v>
      </c>
      <c r="AA44" s="95">
        <v>335000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18755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18755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397133</v>
      </c>
      <c r="D60" s="333">
        <f t="shared" si="14"/>
        <v>0</v>
      </c>
      <c r="E60" s="219">
        <f t="shared" si="14"/>
        <v>500000</v>
      </c>
      <c r="F60" s="264">
        <f t="shared" si="14"/>
        <v>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3551</v>
      </c>
      <c r="M60" s="219">
        <f t="shared" si="14"/>
        <v>154544</v>
      </c>
      <c r="N60" s="264">
        <f t="shared" si="14"/>
        <v>158095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158095</v>
      </c>
      <c r="X60" s="219">
        <f t="shared" si="14"/>
        <v>250000</v>
      </c>
      <c r="Y60" s="264">
        <f t="shared" si="14"/>
        <v>-91905</v>
      </c>
      <c r="Z60" s="324">
        <f>+IF(X60&lt;&gt;0,+(Y60/X60)*100,0)</f>
        <v>-36.762</v>
      </c>
      <c r="AA60" s="232">
        <f>+AA57+AA54+AA51+AA40+AA37+AA34+AA22+AA5</f>
        <v>500000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2015-02-03T10:00:13Z</dcterms:created>
  <dcterms:modified xsi:type="dcterms:W3CDTF">2015-02-03T10:02:27Z</dcterms:modified>
  <cp:category/>
  <cp:version/>
  <cp:contentType/>
  <cp:contentStatus/>
</cp:coreProperties>
</file>