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80" windowWidth="15450" windowHeight="10995" activeTab="0"/>
  </bookViews>
  <sheets>
    <sheet name="Summary CG per programme" sheetId="1" r:id="rId1"/>
  </sheets>
  <externalReferences>
    <externalReference r:id="rId4"/>
  </externalReferences>
  <definedNames>
    <definedName name="Index_Sheet">#REF!</definedName>
    <definedName name="_xlnm.Print_Area" localSheetId="0">'Summary CG per programme'!$A$1:$X$115</definedName>
  </definedNames>
  <calcPr fullCalcOnLoad="1"/>
</workbook>
</file>

<file path=xl/comments1.xml><?xml version="1.0" encoding="utf-8"?>
<comments xmlns="http://schemas.openxmlformats.org/spreadsheetml/2006/main">
  <authors>
    <author>Lawrence Gqesha</author>
  </authors>
  <commentList>
    <comment ref="A1" authorId="0">
      <text>
        <r>
          <rPr>
            <b/>
            <sz val="9"/>
            <rFont val="Tahoma"/>
            <family val="2"/>
          </rPr>
          <t xml:space="preserve">Workbooks:
26. Summary per programme - 1st Q CG - 03 November 2014.xls
Worksheets:
Summary
</t>
        </r>
      </text>
    </comment>
  </commentList>
</comments>
</file>

<file path=xl/sharedStrings.xml><?xml version="1.0" encoding="utf-8"?>
<sst xmlns="http://schemas.openxmlformats.org/spreadsheetml/2006/main" count="143" uniqueCount="112">
  <si>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</si>
  <si>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</si>
  <si>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</si>
  <si>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</si>
  <si>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</si>
  <si>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</si>
  <si>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</si>
  <si>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</si>
  <si>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1st to 1st Q</t>
  </si>
  <si>
    <t>% Changes for the 1st Q</t>
  </si>
  <si>
    <t>Approved Roll Over</t>
  </si>
  <si>
    <t>R thousands</t>
  </si>
  <si>
    <t>Adjustment (Mid year)</t>
  </si>
  <si>
    <t>Other Adjustments</t>
  </si>
  <si>
    <t>Total Available 2014/15</t>
  </si>
  <si>
    <t>Approved payment schedule</t>
  </si>
  <si>
    <t>Transferred to municipalities for direct grants</t>
  </si>
  <si>
    <t>Actual expenditure National Department by 30 September 2014</t>
  </si>
  <si>
    <t>Actual expenditure by municipalities by 30 September 2014</t>
  </si>
  <si>
    <t>Actual expenditure National Department by 31 December 2014</t>
  </si>
  <si>
    <t>Actual expenditure by municipalities by 31 December 2014</t>
  </si>
  <si>
    <t>Actual expenditure National Department by 31 March 2015</t>
  </si>
  <si>
    <t>Actual expenditure by municipalities by 31 March 2015</t>
  </si>
  <si>
    <t>Actual expenditure National Department by 30 June 2015</t>
  </si>
  <si>
    <t>Actual expenditure by municipalities by 30 June 2015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</si>
  <si>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</si>
  <si>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</si>
  <si>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</si>
  <si>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</si>
  <si>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</si>
  <si>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</si>
  <si>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Local Government Restructuring Grant</t>
  </si>
  <si>
    <t>Local Government Financial Management Grant</t>
  </si>
  <si>
    <t>Infrastructure Skills Development Grant</t>
  </si>
  <si>
    <t>Neighbourhood Development Partnership (Schedule 5B)</t>
  </si>
  <si>
    <t>Neighbourhood Development Partnership (Schedule 6B)</t>
  </si>
  <si>
    <t>Sub-Total Vote</t>
  </si>
  <si>
    <t>Cooperative Governance (Vote 3)</t>
  </si>
  <si>
    <t>Municipal Systems Improvement Grant</t>
  </si>
  <si>
    <t>Municipal Disaster Grant</t>
  </si>
  <si>
    <t>Municipal Disaster Revocery Grant</t>
  </si>
  <si>
    <t>Transport (Vote 37)</t>
  </si>
  <si>
    <t>Public Transport Infrastructure and Systems Grant</t>
  </si>
  <si>
    <t>Public Transport Network Operations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</si>
  <si>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</si>
  <si>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</si>
  <si>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</si>
  <si>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</si>
  <si>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</si>
  <si>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</si>
  <si>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</si>
  <si>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</si>
  <si>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</si>
  <si>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</si>
  <si>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</si>
  <si>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</si>
  <si>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</si>
  <si>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</si>
  <si>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</si>
  <si>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</si>
  <si>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</si>
  <si>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</si>
  <si>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</si>
  <si>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</si>
  <si>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</si>
  <si>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</si>
  <si>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</si>
  <si>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</si>
  <si>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</si>
  <si>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</si>
  <si>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Sub-Total</t>
  </si>
  <si>
    <t>Municipal Infrastructure Grant</t>
  </si>
  <si>
    <t>Total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</si>
  <si>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</si>
  <si>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</si>
  <si>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</si>
  <si>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</si>
  <si>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2014</t>
  </si>
  <si>
    <t>Actual expenditure Provincial Department by 31 December 2014</t>
  </si>
  <si>
    <t>Actual expenditure Provincial Department by 31 March 2015</t>
  </si>
  <si>
    <t>Actual expenditure Provincial Department by 30 June 2015</t>
  </si>
  <si>
    <t>Actual expenditure Provincial Department</t>
  </si>
  <si>
    <t>Exp as % of Allocation Provincial Department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</si>
  <si>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</si>
  <si>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</si>
  <si>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</si>
  <si>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</si>
  <si>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</si>
  <si>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</si>
  <si>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</si>
  <si>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</si>
  <si>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</si>
  <si>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</si>
  <si>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</si>
  <si>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</si>
  <si>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</si>
  <si>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</si>
  <si>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</si>
  <si>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</si>
  <si>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</si>
  <si>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</si>
  <si>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</si>
  <si>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</si>
  <si>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</si>
  <si>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</si>
  <si>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</si>
  <si>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</si>
  <si>
    <t>Division of revenue Act No. 10 of 2014</t>
  </si>
  <si>
    <t>3rd Quarter Ended 31 March 2015</t>
  </si>
  <si>
    <t>% Changes from 2nd to 3rd Q</t>
  </si>
  <si>
    <t>% Changes for the 3rd Q</t>
  </si>
  <si>
    <t>Figures Finalised as at 2015/05/07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</si>
</sst>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_);_(* \(#,##0\);_(* &quot;&quot;\-\ &quot;&quot;?_);_(@_)"/>
    <numFmt numFmtId="165" formatCode="0.0\%;\(0.0\%\);_(* &quot;-&quot;_)"/>
    <numFmt numFmtId="166" formatCode="_(* #,##0,_);_(* \(#,##0,\);_(* &quot;- &quot;?_);_(@_)"/>
    <numFmt numFmtId="167" formatCode="#\ ###\ ###,"/>
    <numFmt numFmtId="168" formatCode="_(* #,##0_);_(* \(#,##0\);_(* &quot;- &quot;?_);_(@_)"/>
    <numFmt numFmtId="169" formatCode="_(* #,##0_);_(* \(#,##0\);_(* &quot;-&quot;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3" fillId="0" borderId="0" xfId="56" applyFont="1" applyAlignment="1">
      <alignment horizontal="right" wrapText="1"/>
      <protection/>
    </xf>
    <xf numFmtId="0" fontId="2" fillId="0" borderId="0" xfId="56">
      <alignment/>
      <protection/>
    </xf>
    <xf numFmtId="0" fontId="4" fillId="0" borderId="0" xfId="56" applyFont="1" applyAlignment="1">
      <alignment wrapText="1"/>
      <protection/>
    </xf>
    <xf numFmtId="0" fontId="5" fillId="0" borderId="0" xfId="56" applyFont="1" applyAlignment="1">
      <alignment wrapText="1"/>
      <protection/>
    </xf>
    <xf numFmtId="0" fontId="6" fillId="0" borderId="10" xfId="56" applyFont="1" applyBorder="1" applyAlignment="1">
      <alignment wrapText="1"/>
      <protection/>
    </xf>
    <xf numFmtId="0" fontId="6" fillId="0" borderId="11" xfId="56" applyFont="1" applyBorder="1" applyAlignment="1">
      <alignment wrapText="1"/>
      <protection/>
    </xf>
    <xf numFmtId="0" fontId="7" fillId="0" borderId="12" xfId="56" applyFont="1" applyBorder="1" applyAlignment="1">
      <alignment wrapText="1"/>
      <protection/>
    </xf>
    <xf numFmtId="0" fontId="7" fillId="0" borderId="13" xfId="56" applyFont="1" applyBorder="1" applyAlignment="1">
      <alignment horizontal="center" vertical="top" wrapText="1"/>
      <protection/>
    </xf>
    <xf numFmtId="0" fontId="7" fillId="0" borderId="14" xfId="56" applyFont="1" applyBorder="1" applyAlignment="1">
      <alignment horizontal="center" vertical="top" wrapText="1"/>
      <protection/>
    </xf>
    <xf numFmtId="0" fontId="7" fillId="0" borderId="15" xfId="56" applyFont="1" applyBorder="1" applyAlignment="1">
      <alignment horizontal="center" vertical="top" wrapText="1"/>
      <protection/>
    </xf>
    <xf numFmtId="0" fontId="7" fillId="0" borderId="16" xfId="56" applyFont="1" applyBorder="1" applyAlignment="1">
      <alignment wrapText="1"/>
      <protection/>
    </xf>
    <xf numFmtId="164" fontId="7" fillId="0" borderId="17" xfId="56" applyNumberFormat="1" applyFont="1" applyBorder="1" applyAlignment="1">
      <alignment wrapText="1"/>
      <protection/>
    </xf>
    <xf numFmtId="164" fontId="7" fillId="0" borderId="18" xfId="56" applyNumberFormat="1" applyFont="1" applyBorder="1" applyAlignment="1">
      <alignment wrapText="1"/>
      <protection/>
    </xf>
    <xf numFmtId="164" fontId="7" fillId="0" borderId="19" xfId="56" applyNumberFormat="1" applyFont="1" applyBorder="1" applyAlignment="1">
      <alignment wrapText="1"/>
      <protection/>
    </xf>
    <xf numFmtId="165" fontId="7" fillId="0" borderId="18" xfId="56" applyNumberFormat="1" applyFont="1" applyBorder="1" applyAlignment="1">
      <alignment wrapText="1"/>
      <protection/>
    </xf>
    <xf numFmtId="165" fontId="7" fillId="0" borderId="19" xfId="56" applyNumberFormat="1" applyFont="1" applyBorder="1" applyAlignment="1">
      <alignment wrapText="1"/>
      <protection/>
    </xf>
    <xf numFmtId="165" fontId="7" fillId="0" borderId="19" xfId="56" applyNumberFormat="1" applyFont="1" applyBorder="1" applyAlignment="1">
      <alignment shrinkToFit="1"/>
      <protection/>
    </xf>
    <xf numFmtId="0" fontId="8" fillId="0" borderId="16" xfId="56" applyFont="1" applyBorder="1" applyAlignment="1">
      <alignment wrapText="1"/>
      <protection/>
    </xf>
    <xf numFmtId="166" fontId="8" fillId="0" borderId="17" xfId="56" applyNumberFormat="1" applyFont="1" applyBorder="1" applyAlignment="1">
      <alignment wrapText="1"/>
      <protection/>
    </xf>
    <xf numFmtId="166" fontId="8" fillId="0" borderId="18" xfId="56" applyNumberFormat="1" applyFont="1" applyBorder="1" applyAlignment="1">
      <alignment wrapText="1"/>
      <protection/>
    </xf>
    <xf numFmtId="166" fontId="8" fillId="0" borderId="19" xfId="56" applyNumberFormat="1" applyFont="1" applyBorder="1" applyAlignment="1">
      <alignment wrapText="1"/>
      <protection/>
    </xf>
    <xf numFmtId="165" fontId="8" fillId="0" borderId="18" xfId="56" applyNumberFormat="1" applyFont="1" applyBorder="1" applyAlignment="1">
      <alignment wrapText="1"/>
      <protection/>
    </xf>
    <xf numFmtId="165" fontId="8" fillId="0" borderId="19" xfId="56" applyNumberFormat="1" applyFont="1" applyBorder="1" applyAlignment="1">
      <alignment wrapText="1"/>
      <protection/>
    </xf>
    <xf numFmtId="165" fontId="8" fillId="0" borderId="19" xfId="56" applyNumberFormat="1" applyFont="1" applyBorder="1" applyAlignment="1">
      <alignment shrinkToFit="1"/>
      <protection/>
    </xf>
    <xf numFmtId="0" fontId="7" fillId="0" borderId="20" xfId="56" applyFont="1" applyBorder="1">
      <alignment/>
      <protection/>
    </xf>
    <xf numFmtId="166" fontId="7" fillId="0" borderId="21" xfId="56" applyNumberFormat="1" applyFont="1" applyBorder="1" applyAlignment="1">
      <alignment/>
      <protection/>
    </xf>
    <xf numFmtId="166" fontId="7" fillId="0" borderId="22" xfId="56" applyNumberFormat="1" applyFont="1" applyBorder="1" applyAlignment="1">
      <alignment/>
      <protection/>
    </xf>
    <xf numFmtId="166" fontId="7" fillId="0" borderId="23" xfId="56" applyNumberFormat="1" applyFont="1" applyBorder="1" applyAlignment="1">
      <alignment/>
      <protection/>
    </xf>
    <xf numFmtId="165" fontId="7" fillId="0" borderId="22" xfId="56" applyNumberFormat="1" applyFont="1" applyBorder="1" applyAlignment="1">
      <alignment/>
      <protection/>
    </xf>
    <xf numFmtId="165" fontId="7" fillId="0" borderId="23" xfId="56" applyNumberFormat="1" applyFont="1" applyBorder="1" applyAlignment="1">
      <alignment shrinkToFit="1"/>
      <protection/>
    </xf>
    <xf numFmtId="166" fontId="7" fillId="0" borderId="17" xfId="56" applyNumberFormat="1" applyFont="1" applyBorder="1" applyAlignment="1">
      <alignment wrapText="1"/>
      <protection/>
    </xf>
    <xf numFmtId="166" fontId="7" fillId="0" borderId="18" xfId="56" applyNumberFormat="1" applyFont="1" applyBorder="1" applyAlignment="1">
      <alignment wrapText="1"/>
      <protection/>
    </xf>
    <xf numFmtId="166" fontId="7" fillId="0" borderId="19" xfId="56" applyNumberFormat="1" applyFont="1" applyBorder="1" applyAlignment="1">
      <alignment wrapText="1"/>
      <protection/>
    </xf>
    <xf numFmtId="0" fontId="2" fillId="0" borderId="16" xfId="56" applyBorder="1">
      <alignment/>
      <protection/>
    </xf>
    <xf numFmtId="0" fontId="7" fillId="0" borderId="24" xfId="56" applyFont="1" applyBorder="1">
      <alignment/>
      <protection/>
    </xf>
    <xf numFmtId="166" fontId="7" fillId="0" borderId="25" xfId="56" applyNumberFormat="1" applyFont="1" applyBorder="1" applyAlignment="1">
      <alignment/>
      <protection/>
    </xf>
    <xf numFmtId="166" fontId="7" fillId="0" borderId="14" xfId="56" applyNumberFormat="1" applyFont="1" applyBorder="1" applyAlignment="1">
      <alignment/>
      <protection/>
    </xf>
    <xf numFmtId="166" fontId="7" fillId="0" borderId="15" xfId="56" applyNumberFormat="1" applyFont="1" applyBorder="1" applyAlignment="1">
      <alignment/>
      <protection/>
    </xf>
    <xf numFmtId="165" fontId="7" fillId="0" borderId="14" xfId="56" applyNumberFormat="1" applyFont="1" applyBorder="1" applyAlignment="1">
      <alignment/>
      <protection/>
    </xf>
    <xf numFmtId="165" fontId="7" fillId="0" borderId="15" xfId="56" applyNumberFormat="1" applyFont="1" applyBorder="1" applyAlignment="1">
      <alignment shrinkToFit="1"/>
      <protection/>
    </xf>
    <xf numFmtId="0" fontId="7" fillId="0" borderId="12" xfId="56" applyFont="1" applyBorder="1">
      <alignment/>
      <protection/>
    </xf>
    <xf numFmtId="166" fontId="7" fillId="0" borderId="13" xfId="56" applyNumberFormat="1" applyFont="1" applyBorder="1" applyAlignment="1">
      <alignment/>
      <protection/>
    </xf>
    <xf numFmtId="166" fontId="7" fillId="0" borderId="26" xfId="56" applyNumberFormat="1" applyFont="1" applyBorder="1" applyAlignment="1">
      <alignment/>
      <protection/>
    </xf>
    <xf numFmtId="166" fontId="7" fillId="0" borderId="27" xfId="56" applyNumberFormat="1" applyFont="1" applyBorder="1" applyAlignment="1">
      <alignment/>
      <protection/>
    </xf>
    <xf numFmtId="165" fontId="7" fillId="0" borderId="26" xfId="56" applyNumberFormat="1" applyFont="1" applyBorder="1" applyAlignment="1">
      <alignment/>
      <protection/>
    </xf>
    <xf numFmtId="164" fontId="2" fillId="0" borderId="16" xfId="56" applyNumberFormat="1" applyBorder="1">
      <alignment/>
      <protection/>
    </xf>
    <xf numFmtId="164" fontId="2" fillId="0" borderId="0" xfId="56" applyNumberFormat="1">
      <alignment/>
      <protection/>
    </xf>
    <xf numFmtId="165" fontId="7" fillId="0" borderId="27" xfId="56" applyNumberFormat="1" applyFont="1" applyBorder="1" applyAlignment="1">
      <alignment shrinkToFit="1"/>
      <protection/>
    </xf>
    <xf numFmtId="0" fontId="9" fillId="33" borderId="28" xfId="56" applyNumberFormat="1" applyFont="1" applyFill="1" applyBorder="1" applyAlignment="1" applyProtection="1">
      <alignment horizontal="left" indent="1"/>
      <protection/>
    </xf>
    <xf numFmtId="167" fontId="9" fillId="33" borderId="29" xfId="56" applyNumberFormat="1" applyFont="1" applyFill="1" applyBorder="1" applyAlignment="1" applyProtection="1">
      <alignment horizontal="right"/>
      <protection/>
    </xf>
    <xf numFmtId="167" fontId="9" fillId="33" borderId="30" xfId="56" applyNumberFormat="1" applyFont="1" applyFill="1" applyBorder="1" applyAlignment="1" applyProtection="1">
      <alignment horizontal="right"/>
      <protection/>
    </xf>
    <xf numFmtId="167" fontId="9" fillId="33" borderId="31" xfId="56" applyNumberFormat="1" applyFont="1" applyFill="1" applyBorder="1" applyAlignment="1" applyProtection="1">
      <alignment horizontal="right"/>
      <protection/>
    </xf>
    <xf numFmtId="0" fontId="10" fillId="0" borderId="17" xfId="56" applyNumberFormat="1" applyFont="1" applyFill="1" applyBorder="1" applyAlignment="1" applyProtection="1">
      <alignment horizontal="left" indent="1"/>
      <protection/>
    </xf>
    <xf numFmtId="167" fontId="10" fillId="0" borderId="16" xfId="56" applyNumberFormat="1" applyFont="1" applyFill="1" applyBorder="1" applyAlignment="1" applyProtection="1">
      <alignment horizontal="right"/>
      <protection/>
    </xf>
    <xf numFmtId="167" fontId="10" fillId="0" borderId="10" xfId="56" applyNumberFormat="1" applyFont="1" applyFill="1" applyBorder="1" applyAlignment="1" applyProtection="1">
      <alignment horizontal="right"/>
      <protection/>
    </xf>
    <xf numFmtId="167" fontId="10" fillId="0" borderId="32" xfId="56" applyNumberFormat="1" applyFont="1" applyFill="1" applyBorder="1" applyAlignment="1" applyProtection="1">
      <alignment horizontal="center" vertical="center"/>
      <protection/>
    </xf>
    <xf numFmtId="167" fontId="9" fillId="0" borderId="12" xfId="56" applyNumberFormat="1" applyFont="1" applyFill="1" applyBorder="1" applyAlignment="1" applyProtection="1">
      <alignment horizontal="center" vertical="center"/>
      <protection/>
    </xf>
    <xf numFmtId="167" fontId="9" fillId="0" borderId="33" xfId="56" applyNumberFormat="1" applyFont="1" applyFill="1" applyBorder="1" applyAlignment="1" applyProtection="1">
      <alignment horizontal="center" vertical="center"/>
      <protection/>
    </xf>
    <xf numFmtId="167" fontId="9" fillId="0" borderId="34" xfId="56" applyNumberFormat="1" applyFont="1" applyFill="1" applyBorder="1" applyAlignment="1" applyProtection="1">
      <alignment horizontal="center" vertical="center"/>
      <protection/>
    </xf>
    <xf numFmtId="167" fontId="9" fillId="0" borderId="13" xfId="56" applyNumberFormat="1" applyFont="1" applyFill="1" applyBorder="1" applyAlignment="1" applyProtection="1">
      <alignment horizontal="center" vertical="center"/>
      <protection/>
    </xf>
    <xf numFmtId="168" fontId="9" fillId="0" borderId="35" xfId="56" applyNumberFormat="1" applyFont="1" applyFill="1" applyBorder="1" applyAlignment="1" applyProtection="1">
      <alignment horizontal="left" vertical="top" wrapText="1"/>
      <protection/>
    </xf>
    <xf numFmtId="167" fontId="9" fillId="0" borderId="35" xfId="56" applyNumberFormat="1" applyFont="1" applyFill="1" applyBorder="1" applyAlignment="1" applyProtection="1">
      <alignment horizontal="center" vertical="top" wrapText="1"/>
      <protection/>
    </xf>
    <xf numFmtId="168" fontId="9" fillId="0" borderId="35" xfId="56" applyNumberFormat="1" applyFont="1" applyFill="1" applyBorder="1" applyAlignment="1" applyProtection="1">
      <alignment horizontal="center" vertical="top" wrapText="1"/>
      <protection/>
    </xf>
    <xf numFmtId="49" fontId="9" fillId="0" borderId="35" xfId="56" applyNumberFormat="1" applyFont="1" applyFill="1" applyBorder="1" applyAlignment="1" applyProtection="1">
      <alignment horizontal="center" vertical="top" wrapText="1"/>
      <protection/>
    </xf>
    <xf numFmtId="49" fontId="9" fillId="0" borderId="36" xfId="56" applyNumberFormat="1" applyFont="1" applyFill="1" applyBorder="1" applyAlignment="1" applyProtection="1">
      <alignment horizontal="center" vertical="top" wrapText="1"/>
      <protection/>
    </xf>
    <xf numFmtId="168" fontId="9" fillId="0" borderId="17" xfId="56" applyNumberFormat="1" applyFont="1" applyFill="1" applyBorder="1" applyAlignment="1" applyProtection="1">
      <alignment horizontal="center" vertical="top" wrapText="1"/>
      <protection/>
    </xf>
    <xf numFmtId="168" fontId="9" fillId="0" borderId="16" xfId="56" applyNumberFormat="1" applyFont="1" applyFill="1" applyBorder="1" applyAlignment="1" applyProtection="1">
      <alignment horizontal="center" vertical="top" wrapText="1"/>
      <protection/>
    </xf>
    <xf numFmtId="168" fontId="9" fillId="0" borderId="37" xfId="56" applyNumberFormat="1" applyFont="1" applyFill="1" applyBorder="1" applyAlignment="1" applyProtection="1">
      <alignment horizontal="left" vertical="top" wrapText="1"/>
      <protection/>
    </xf>
    <xf numFmtId="167" fontId="9" fillId="0" borderId="37" xfId="56" applyNumberFormat="1" applyFont="1" applyFill="1" applyBorder="1" applyAlignment="1" applyProtection="1">
      <alignment horizontal="center" vertical="top" wrapText="1"/>
      <protection/>
    </xf>
    <xf numFmtId="167" fontId="9" fillId="0" borderId="38" xfId="56" applyNumberFormat="1" applyFont="1" applyFill="1" applyBorder="1" applyAlignment="1" applyProtection="1">
      <alignment horizontal="center" vertical="top" wrapText="1"/>
      <protection/>
    </xf>
    <xf numFmtId="169" fontId="10" fillId="0" borderId="17" xfId="56" applyNumberFormat="1" applyFont="1" applyBorder="1" applyProtection="1">
      <alignment/>
      <protection/>
    </xf>
    <xf numFmtId="166" fontId="9" fillId="0" borderId="17" xfId="56" applyNumberFormat="1" applyFont="1" applyFill="1" applyBorder="1" applyAlignment="1" applyProtection="1">
      <alignment horizontal="center" vertical="top" wrapText="1"/>
      <protection/>
    </xf>
    <xf numFmtId="166" fontId="9" fillId="0" borderId="16" xfId="56" applyNumberFormat="1" applyFont="1" applyFill="1" applyBorder="1" applyAlignment="1" applyProtection="1">
      <alignment horizontal="center" vertical="top" wrapText="1"/>
      <protection/>
    </xf>
    <xf numFmtId="167" fontId="9" fillId="0" borderId="17" xfId="56" applyNumberFormat="1" applyFont="1" applyFill="1" applyBorder="1" applyAlignment="1" applyProtection="1">
      <alignment horizontal="center" vertical="top" wrapText="1"/>
      <protection/>
    </xf>
    <xf numFmtId="167" fontId="9" fillId="0" borderId="16" xfId="56" applyNumberFormat="1" applyFont="1" applyFill="1" applyBorder="1" applyAlignment="1" applyProtection="1">
      <alignment horizontal="center" vertical="top" wrapText="1"/>
      <protection/>
    </xf>
    <xf numFmtId="0" fontId="9" fillId="0" borderId="39" xfId="56" applyNumberFormat="1" applyFont="1" applyFill="1" applyBorder="1" applyAlignment="1" applyProtection="1">
      <alignment horizontal="left"/>
      <protection/>
    </xf>
    <xf numFmtId="166" fontId="9" fillId="0" borderId="39" xfId="56" applyNumberFormat="1" applyFont="1" applyFill="1" applyBorder="1" applyAlignment="1" applyProtection="1">
      <alignment horizontal="right"/>
      <protection/>
    </xf>
    <xf numFmtId="166" fontId="9" fillId="0" borderId="40" xfId="56" applyNumberFormat="1" applyFont="1" applyFill="1" applyBorder="1" applyAlignment="1" applyProtection="1">
      <alignment horizontal="right"/>
      <protection/>
    </xf>
    <xf numFmtId="167" fontId="9" fillId="0" borderId="39" xfId="56" applyNumberFormat="1" applyFont="1" applyFill="1" applyBorder="1" applyAlignment="1" applyProtection="1">
      <alignment horizontal="right"/>
      <protection/>
    </xf>
    <xf numFmtId="167" fontId="9" fillId="0" borderId="40" xfId="56" applyNumberFormat="1" applyFont="1" applyFill="1" applyBorder="1" applyAlignment="1" applyProtection="1">
      <alignment horizontal="right"/>
      <protection/>
    </xf>
    <xf numFmtId="0" fontId="9" fillId="0" borderId="21" xfId="56" applyNumberFormat="1" applyFont="1" applyFill="1" applyBorder="1" applyAlignment="1" applyProtection="1">
      <alignment horizontal="left"/>
      <protection/>
    </xf>
    <xf numFmtId="166" fontId="9" fillId="0" borderId="21" xfId="56" applyNumberFormat="1" applyFont="1" applyFill="1" applyBorder="1" applyAlignment="1" applyProtection="1">
      <alignment horizontal="right"/>
      <protection/>
    </xf>
    <xf numFmtId="166" fontId="9" fillId="0" borderId="20" xfId="56" applyNumberFormat="1" applyFont="1" applyFill="1" applyBorder="1" applyAlignment="1" applyProtection="1">
      <alignment horizontal="right"/>
      <protection/>
    </xf>
    <xf numFmtId="167" fontId="9" fillId="0" borderId="21" xfId="56" applyNumberFormat="1" applyFont="1" applyFill="1" applyBorder="1" applyAlignment="1" applyProtection="1">
      <alignment horizontal="right"/>
      <protection/>
    </xf>
    <xf numFmtId="167" fontId="9" fillId="0" borderId="20" xfId="56" applyNumberFormat="1" applyFont="1" applyFill="1" applyBorder="1" applyAlignment="1" applyProtection="1">
      <alignment horizontal="right"/>
      <protection/>
    </xf>
    <xf numFmtId="166" fontId="9" fillId="0" borderId="17" xfId="56" applyNumberFormat="1" applyFont="1" applyFill="1" applyBorder="1" applyAlignment="1" applyProtection="1">
      <alignment horizontal="right"/>
      <protection/>
    </xf>
    <xf numFmtId="166" fontId="10" fillId="0" borderId="17" xfId="56" applyNumberFormat="1" applyFont="1" applyFill="1" applyBorder="1" applyAlignment="1" applyProtection="1">
      <alignment horizontal="right"/>
      <protection locked="0"/>
    </xf>
    <xf numFmtId="166" fontId="9" fillId="0" borderId="16" xfId="56" applyNumberFormat="1" applyFont="1" applyFill="1" applyBorder="1" applyAlignment="1" applyProtection="1">
      <alignment horizontal="right"/>
      <protection/>
    </xf>
    <xf numFmtId="167" fontId="9" fillId="0" borderId="17" xfId="56" applyNumberFormat="1" applyFont="1" applyFill="1" applyBorder="1" applyAlignment="1" applyProtection="1">
      <alignment horizontal="right"/>
      <protection/>
    </xf>
    <xf numFmtId="167" fontId="9" fillId="0" borderId="16" xfId="56" applyNumberFormat="1" applyFont="1" applyFill="1" applyBorder="1" applyAlignment="1" applyProtection="1">
      <alignment horizontal="right"/>
      <protection/>
    </xf>
    <xf numFmtId="0" fontId="9" fillId="0" borderId="41" xfId="56" applyNumberFormat="1" applyFont="1" applyFill="1" applyBorder="1" applyAlignment="1" applyProtection="1">
      <alignment horizontal="left"/>
      <protection/>
    </xf>
    <xf numFmtId="166" fontId="9" fillId="0" borderId="41" xfId="56" applyNumberFormat="1" applyFont="1" applyFill="1" applyBorder="1" applyAlignment="1" applyProtection="1">
      <alignment horizontal="right"/>
      <protection/>
    </xf>
    <xf numFmtId="166" fontId="9" fillId="0" borderId="25" xfId="56" applyNumberFormat="1" applyFont="1" applyFill="1" applyBorder="1" applyAlignment="1" applyProtection="1">
      <alignment horizontal="right"/>
      <protection/>
    </xf>
    <xf numFmtId="167" fontId="9" fillId="0" borderId="25" xfId="56" applyNumberFormat="1" applyFont="1" applyFill="1" applyBorder="1" applyAlignment="1" applyProtection="1">
      <alignment horizontal="right"/>
      <protection/>
    </xf>
    <xf numFmtId="165" fontId="9" fillId="0" borderId="24" xfId="59" applyNumberFormat="1" applyFont="1" applyFill="1" applyBorder="1" applyAlignment="1" applyProtection="1">
      <alignment horizontal="right"/>
      <protection/>
    </xf>
    <xf numFmtId="165" fontId="9" fillId="0" borderId="25" xfId="59" applyNumberFormat="1" applyFont="1" applyFill="1" applyBorder="1" applyAlignment="1" applyProtection="1">
      <alignment horizontal="right"/>
      <protection/>
    </xf>
    <xf numFmtId="0" fontId="9" fillId="0" borderId="35" xfId="56" applyNumberFormat="1" applyFont="1" applyFill="1" applyBorder="1" applyAlignment="1" applyProtection="1">
      <alignment horizontal="left" indent="1"/>
      <protection/>
    </xf>
    <xf numFmtId="166" fontId="9" fillId="0" borderId="35" xfId="56" applyNumberFormat="1" applyFont="1" applyFill="1" applyBorder="1" applyAlignment="1" applyProtection="1">
      <alignment horizontal="right"/>
      <protection/>
    </xf>
    <xf numFmtId="0" fontId="9" fillId="0" borderId="17" xfId="56" applyNumberFormat="1" applyFont="1" applyFill="1" applyBorder="1" applyAlignment="1" applyProtection="1">
      <alignment horizontal="left" indent="1"/>
      <protection/>
    </xf>
    <xf numFmtId="0" fontId="9" fillId="0" borderId="37" xfId="56" applyNumberFormat="1" applyFont="1" applyFill="1" applyBorder="1" applyAlignment="1" applyProtection="1">
      <alignment horizontal="left" indent="1"/>
      <protection/>
    </xf>
    <xf numFmtId="166" fontId="9" fillId="0" borderId="37" xfId="56" applyNumberFormat="1" applyFont="1" applyFill="1" applyBorder="1" applyAlignment="1" applyProtection="1">
      <alignment horizontal="right"/>
      <protection/>
    </xf>
    <xf numFmtId="0" fontId="9" fillId="0" borderId="13" xfId="56" applyNumberFormat="1" applyFont="1" applyFill="1" applyBorder="1" applyAlignment="1" applyProtection="1">
      <alignment horizontal="centerContinuous" vertical="justify"/>
      <protection/>
    </xf>
    <xf numFmtId="166" fontId="9" fillId="0" borderId="13" xfId="56" applyNumberFormat="1" applyFont="1" applyFill="1" applyBorder="1" applyAlignment="1" applyProtection="1">
      <alignment horizontal="right"/>
      <protection/>
    </xf>
    <xf numFmtId="166" fontId="9" fillId="0" borderId="12" xfId="56" applyNumberFormat="1" applyFont="1" applyFill="1" applyBorder="1" applyAlignment="1" applyProtection="1">
      <alignment horizontal="right"/>
      <protection/>
    </xf>
    <xf numFmtId="10" fontId="9" fillId="0" borderId="12" xfId="59" applyNumberFormat="1" applyFont="1" applyFill="1" applyBorder="1" applyAlignment="1" applyProtection="1">
      <alignment horizontal="right"/>
      <protection/>
    </xf>
    <xf numFmtId="10" fontId="9" fillId="0" borderId="13" xfId="59" applyNumberFormat="1" applyFont="1" applyFill="1" applyBorder="1" applyAlignment="1" applyProtection="1">
      <alignment horizontal="right"/>
      <protection/>
    </xf>
    <xf numFmtId="0" fontId="9" fillId="34" borderId="17" xfId="56" applyNumberFormat="1" applyFont="1" applyFill="1" applyBorder="1" applyAlignment="1" applyProtection="1">
      <alignment horizontal="left" indent="1"/>
      <protection locked="0"/>
    </xf>
    <xf numFmtId="166" fontId="10" fillId="34" borderId="17" xfId="56" applyNumberFormat="1" applyFont="1" applyFill="1" applyBorder="1" applyAlignment="1" applyProtection="1">
      <alignment horizontal="right"/>
      <protection locked="0"/>
    </xf>
    <xf numFmtId="166" fontId="10" fillId="0" borderId="17" xfId="56" applyNumberFormat="1" applyFont="1" applyFill="1" applyBorder="1" applyAlignment="1" applyProtection="1">
      <alignment horizontal="right"/>
      <protection/>
    </xf>
    <xf numFmtId="166" fontId="10" fillId="34" borderId="16" xfId="56" applyNumberFormat="1" applyFont="1" applyFill="1" applyBorder="1" applyAlignment="1" applyProtection="1">
      <alignment horizontal="right"/>
      <protection locked="0"/>
    </xf>
    <xf numFmtId="10" fontId="9" fillId="0" borderId="16" xfId="59" applyNumberFormat="1" applyFont="1" applyFill="1" applyBorder="1" applyAlignment="1" applyProtection="1">
      <alignment horizontal="right"/>
      <protection/>
    </xf>
    <xf numFmtId="10" fontId="9" fillId="0" borderId="17" xfId="59" applyNumberFormat="1" applyFont="1" applyFill="1" applyBorder="1" applyAlignment="1" applyProtection="1">
      <alignment horizontal="right"/>
      <protection/>
    </xf>
    <xf numFmtId="0" fontId="9" fillId="0" borderId="37" xfId="56" applyNumberFormat="1" applyFont="1" applyFill="1" applyBorder="1" applyProtection="1">
      <alignment/>
      <protection/>
    </xf>
    <xf numFmtId="166" fontId="9" fillId="0" borderId="38" xfId="56" applyNumberFormat="1" applyFont="1" applyFill="1" applyBorder="1" applyProtection="1">
      <alignment/>
      <protection/>
    </xf>
    <xf numFmtId="166" fontId="9" fillId="0" borderId="37" xfId="56" applyNumberFormat="1" applyFont="1" applyFill="1" applyBorder="1" applyProtection="1">
      <alignment/>
      <protection/>
    </xf>
    <xf numFmtId="0" fontId="9" fillId="0" borderId="13" xfId="56" applyNumberFormat="1" applyFont="1" applyFill="1" applyBorder="1" applyProtection="1">
      <alignment/>
      <protection/>
    </xf>
    <xf numFmtId="166" fontId="9" fillId="0" borderId="12" xfId="56" applyNumberFormat="1" applyFont="1" applyFill="1" applyBorder="1" applyProtection="1">
      <alignment/>
      <protection/>
    </xf>
    <xf numFmtId="0" fontId="9" fillId="0" borderId="0" xfId="56" applyNumberFormat="1" applyFont="1" applyFill="1" applyBorder="1" applyProtection="1">
      <alignment/>
      <protection/>
    </xf>
    <xf numFmtId="166" fontId="9" fillId="0" borderId="0" xfId="56" applyNumberFormat="1" applyFont="1" applyFill="1" applyBorder="1" applyProtection="1">
      <alignment/>
      <protection/>
    </xf>
    <xf numFmtId="10" fontId="9" fillId="0" borderId="0" xfId="59" applyNumberFormat="1" applyFont="1" applyFill="1" applyBorder="1" applyAlignment="1" applyProtection="1">
      <alignment horizontal="right"/>
      <protection/>
    </xf>
    <xf numFmtId="0" fontId="10" fillId="0" borderId="0" xfId="56" applyFont="1">
      <alignment/>
      <protection/>
    </xf>
    <xf numFmtId="168" fontId="12" fillId="0" borderId="0" xfId="56" applyNumberFormat="1" applyFont="1" applyFill="1" applyBorder="1" applyProtection="1">
      <alignment/>
      <protection/>
    </xf>
    <xf numFmtId="165" fontId="8" fillId="0" borderId="35" xfId="56" applyNumberFormat="1" applyFont="1" applyBorder="1" applyAlignment="1">
      <alignment wrapText="1"/>
      <protection/>
    </xf>
    <xf numFmtId="165" fontId="8" fillId="0" borderId="17" xfId="56" applyNumberFormat="1" applyFont="1" applyBorder="1" applyAlignment="1">
      <alignment wrapText="1"/>
      <protection/>
    </xf>
    <xf numFmtId="165" fontId="8" fillId="0" borderId="37" xfId="56" applyNumberFormat="1" applyFont="1" applyBorder="1" applyAlignment="1">
      <alignment wrapText="1"/>
      <protection/>
    </xf>
    <xf numFmtId="165" fontId="7" fillId="0" borderId="42" xfId="56" applyNumberFormat="1" applyFont="1" applyBorder="1" applyAlignment="1">
      <alignment wrapText="1"/>
      <protection/>
    </xf>
    <xf numFmtId="165" fontId="7" fillId="0" borderId="43" xfId="56" applyNumberFormat="1" applyFont="1" applyBorder="1" applyAlignment="1">
      <alignment shrinkToFit="1"/>
      <protection/>
    </xf>
    <xf numFmtId="165" fontId="7" fillId="0" borderId="44" xfId="56" applyNumberFormat="1" applyFont="1" applyBorder="1" applyAlignment="1">
      <alignment wrapText="1"/>
      <protection/>
    </xf>
    <xf numFmtId="165" fontId="7" fillId="0" borderId="45" xfId="56" applyNumberFormat="1" applyFont="1" applyBorder="1" applyAlignment="1">
      <alignment shrinkToFit="1"/>
      <protection/>
    </xf>
    <xf numFmtId="0" fontId="6" fillId="0" borderId="42" xfId="56" applyFont="1" applyBorder="1" applyAlignment="1">
      <alignment horizontal="center" vertical="top" wrapText="1"/>
      <protection/>
    </xf>
    <xf numFmtId="0" fontId="6" fillId="0" borderId="43" xfId="56" applyFont="1" applyBorder="1" applyAlignment="1">
      <alignment horizontal="center" vertical="top" wrapText="1"/>
      <protection/>
    </xf>
    <xf numFmtId="167" fontId="9" fillId="0" borderId="12" xfId="56" applyNumberFormat="1" applyFont="1" applyFill="1" applyBorder="1" applyAlignment="1" applyProtection="1">
      <alignment horizontal="center" vertical="center"/>
      <protection/>
    </xf>
    <xf numFmtId="0" fontId="2" fillId="0" borderId="34" xfId="56" applyBorder="1" applyAlignment="1">
      <alignment horizontal="center" vertical="center"/>
      <protection/>
    </xf>
    <xf numFmtId="0" fontId="9" fillId="0" borderId="12" xfId="56" applyFont="1" applyBorder="1" applyAlignment="1" applyProtection="1">
      <alignment horizontal="center" vertical="center"/>
      <protection/>
    </xf>
    <xf numFmtId="0" fontId="3" fillId="0" borderId="0" xfId="56" applyFont="1" applyAlignment="1">
      <alignment horizontal="right" wrapText="1"/>
      <protection/>
    </xf>
    <xf numFmtId="0" fontId="4" fillId="0" borderId="0" xfId="56" applyFont="1" applyAlignment="1">
      <alignment wrapText="1"/>
      <protection/>
    </xf>
    <xf numFmtId="0" fontId="5" fillId="0" borderId="0" xfId="56" applyFont="1" applyAlignment="1">
      <alignment wrapText="1"/>
      <protection/>
    </xf>
    <xf numFmtId="166" fontId="8" fillId="0" borderId="46" xfId="56" applyNumberFormat="1" applyFont="1" applyBorder="1" applyAlignment="1">
      <alignment wrapText="1"/>
      <protection/>
    </xf>
    <xf numFmtId="166" fontId="8" fillId="0" borderId="47" xfId="56" applyNumberFormat="1" applyFont="1" applyBorder="1" applyAlignment="1">
      <alignment wrapText="1"/>
      <protection/>
    </xf>
    <xf numFmtId="166" fontId="8" fillId="0" borderId="48" xfId="56" applyNumberFormat="1" applyFont="1" applyBorder="1" applyAlignment="1">
      <alignment wrapText="1"/>
      <protection/>
    </xf>
    <xf numFmtId="166" fontId="8" fillId="0" borderId="49" xfId="56" applyNumberFormat="1" applyFont="1" applyBorder="1" applyAlignment="1">
      <alignment wrapText="1"/>
      <protection/>
    </xf>
    <xf numFmtId="166" fontId="8" fillId="0" borderId="50" xfId="56" applyNumberFormat="1" applyFont="1" applyBorder="1" applyAlignment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6.%20Consolidated%20%20for%20all%20municipalities%20-%203rd%20Q%20CG%20-%2007%20May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BUF"/>
      <sheetName val="NMA"/>
      <sheetName val="EC101"/>
      <sheetName val="EC102"/>
      <sheetName val="EC103"/>
      <sheetName val="EC104"/>
      <sheetName val="EC105"/>
      <sheetName val="EC106"/>
      <sheetName val="EC107"/>
      <sheetName val="EC108"/>
      <sheetName val="EC109"/>
      <sheetName val="DC10"/>
      <sheetName val="EC121"/>
      <sheetName val="EC122"/>
      <sheetName val="EC123"/>
      <sheetName val="EC124"/>
      <sheetName val="EC126"/>
      <sheetName val="EC127"/>
      <sheetName val="EC128"/>
      <sheetName val="DC12"/>
      <sheetName val="EC131"/>
      <sheetName val="EC132"/>
      <sheetName val="EC133"/>
      <sheetName val="EC134"/>
      <sheetName val="EC135"/>
      <sheetName val="EC136"/>
      <sheetName val="EC137"/>
      <sheetName val="EC138"/>
      <sheetName val="DC13"/>
      <sheetName val="EC141"/>
      <sheetName val="EC142"/>
      <sheetName val="EC143"/>
      <sheetName val="EC144"/>
      <sheetName val="DC14"/>
      <sheetName val="EC153"/>
      <sheetName val="EC154"/>
      <sheetName val="EC155"/>
      <sheetName val="EC156"/>
      <sheetName val="EC157"/>
      <sheetName val="DC15"/>
      <sheetName val="EC441"/>
      <sheetName val="EC442"/>
      <sheetName val="EC443"/>
      <sheetName val="EC444"/>
      <sheetName val="DC44"/>
      <sheetName val="MAN"/>
      <sheetName val="FS161"/>
      <sheetName val="FS162"/>
      <sheetName val="FS163"/>
      <sheetName val="FS164"/>
      <sheetName val="DC16"/>
      <sheetName val="FS181"/>
      <sheetName val="FS182"/>
      <sheetName val="FS183"/>
      <sheetName val="FS184"/>
      <sheetName val="FS185"/>
      <sheetName val="DC18"/>
      <sheetName val="FS191"/>
      <sheetName val="FS192"/>
      <sheetName val="FS193"/>
      <sheetName val="FS194"/>
      <sheetName val="FS195"/>
      <sheetName val="FS196"/>
      <sheetName val="DC19"/>
      <sheetName val="FS201"/>
      <sheetName val="FS203"/>
      <sheetName val="FS204"/>
      <sheetName val="FS205"/>
      <sheetName val="DC20"/>
      <sheetName val="EKU"/>
      <sheetName val="JHB"/>
      <sheetName val="TSH"/>
      <sheetName val="GT421"/>
      <sheetName val="GT422"/>
      <sheetName val="GT423"/>
      <sheetName val="DC42"/>
      <sheetName val="GT481"/>
      <sheetName val="GT482"/>
      <sheetName val="GT483"/>
      <sheetName val="GT484"/>
      <sheetName val="DC48"/>
      <sheetName val="ETH"/>
      <sheetName val="KZN211"/>
      <sheetName val="KZN212"/>
      <sheetName val="KZN213"/>
      <sheetName val="KZN214"/>
      <sheetName val="KZN215"/>
      <sheetName val="KZN216"/>
      <sheetName val="DC21"/>
      <sheetName val="KZN221"/>
      <sheetName val="KZN222"/>
      <sheetName val="KZN223"/>
      <sheetName val="KZN224"/>
      <sheetName val="KZN225"/>
      <sheetName val="KZN226"/>
      <sheetName val="KZN227"/>
      <sheetName val="DC22"/>
      <sheetName val="KZN232"/>
      <sheetName val="KZN233"/>
      <sheetName val="KZN234"/>
      <sheetName val="KZN235"/>
      <sheetName val="KZN236"/>
      <sheetName val="DC23"/>
      <sheetName val="KZN241"/>
      <sheetName val="KZN242"/>
      <sheetName val="KZN244"/>
      <sheetName val="KZN245"/>
      <sheetName val="DC24"/>
      <sheetName val="KZN252"/>
      <sheetName val="KZN253"/>
      <sheetName val="KZN254"/>
      <sheetName val="DC25"/>
      <sheetName val="KZN261"/>
      <sheetName val="KZN262"/>
      <sheetName val="KZN263"/>
      <sheetName val="KZN265"/>
      <sheetName val="KZN266"/>
      <sheetName val="DC26"/>
      <sheetName val="KZN271"/>
      <sheetName val="KZN272"/>
      <sheetName val="KZN273"/>
      <sheetName val="KZN274"/>
      <sheetName val="KZN275"/>
      <sheetName val="DC27"/>
      <sheetName val="KZN281"/>
      <sheetName val="KZN282"/>
      <sheetName val="KZN283"/>
      <sheetName val="KZN284"/>
      <sheetName val="KZN285"/>
      <sheetName val="KZN286"/>
      <sheetName val="DC28"/>
      <sheetName val="KZN291"/>
      <sheetName val="KZN292"/>
      <sheetName val="KZN293"/>
      <sheetName val="KZN294"/>
      <sheetName val="DC29"/>
      <sheetName val="KZN431"/>
      <sheetName val="KZN432"/>
      <sheetName val="KZN433"/>
      <sheetName val="KZN434"/>
      <sheetName val="KZN435"/>
      <sheetName val="DC43"/>
      <sheetName val="LIM331"/>
      <sheetName val="LIM332"/>
      <sheetName val="LIM333"/>
      <sheetName val="LIM334"/>
      <sheetName val="LIM335"/>
      <sheetName val="DC33"/>
      <sheetName val="LIM341"/>
      <sheetName val="LIM342"/>
      <sheetName val="LIM343"/>
      <sheetName val="LIM344"/>
      <sheetName val="DC34"/>
      <sheetName val="LIM351"/>
      <sheetName val="LIM352"/>
      <sheetName val="LIM353"/>
      <sheetName val="LIM354"/>
      <sheetName val="LIM355"/>
      <sheetName val="DC35"/>
      <sheetName val="LIM361"/>
      <sheetName val="LIM362"/>
      <sheetName val="LIM364"/>
      <sheetName val="LIM365"/>
      <sheetName val="LIM366"/>
      <sheetName val="LIM367"/>
      <sheetName val="DC36"/>
      <sheetName val="LIM471"/>
      <sheetName val="LIM472"/>
      <sheetName val="LIM473"/>
      <sheetName val="LIM474"/>
      <sheetName val="LIM475"/>
      <sheetName val="DC47"/>
      <sheetName val="MP301"/>
      <sheetName val="MP302"/>
      <sheetName val="MP303"/>
      <sheetName val="MP304"/>
      <sheetName val="MP305"/>
      <sheetName val="MP306"/>
      <sheetName val="MP307"/>
      <sheetName val="DC30"/>
      <sheetName val="MP311"/>
      <sheetName val="MP312"/>
      <sheetName val="MP313"/>
      <sheetName val="MP314"/>
      <sheetName val="MP315"/>
      <sheetName val="MP316"/>
      <sheetName val="DC31"/>
      <sheetName val="MP321"/>
      <sheetName val="MP322"/>
      <sheetName val="MP323"/>
      <sheetName val="MP324"/>
      <sheetName val="MP325"/>
      <sheetName val="DC32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1"/>
      <sheetName val="NC082"/>
      <sheetName val="NC083"/>
      <sheetName val="NC084"/>
      <sheetName val="NC085"/>
      <sheetName val="NC086"/>
      <sheetName val="DC8"/>
      <sheetName val="NC091"/>
      <sheetName val="NC092"/>
      <sheetName val="NC093"/>
      <sheetName val="NC094"/>
      <sheetName val="DC9"/>
      <sheetName val="NW371"/>
      <sheetName val="NW372"/>
      <sheetName val="NW373"/>
      <sheetName val="NW374"/>
      <sheetName val="NW375"/>
      <sheetName val="DC37"/>
      <sheetName val="NW381"/>
      <sheetName val="NW382"/>
      <sheetName val="NW383"/>
      <sheetName val="NW384"/>
      <sheetName val="NW385"/>
      <sheetName val="DC38"/>
      <sheetName val="NW392"/>
      <sheetName val="NW393"/>
      <sheetName val="NW394"/>
      <sheetName val="NW396"/>
      <sheetName val="NW397"/>
      <sheetName val="DC39"/>
      <sheetName val="NW401"/>
      <sheetName val="NW402"/>
      <sheetName val="NW403"/>
      <sheetName val="NW404"/>
      <sheetName val="DC40"/>
      <sheetName val="CPT"/>
      <sheetName val="WC011"/>
      <sheetName val="WC012"/>
      <sheetName val="WC013"/>
      <sheetName val="WC014"/>
      <sheetName val="WC015"/>
      <sheetName val="DC1"/>
      <sheetName val="WC022"/>
      <sheetName val="WC023"/>
      <sheetName val="WC024"/>
      <sheetName val="WC025"/>
      <sheetName val="WC026"/>
      <sheetName val="DC2"/>
      <sheetName val="WC031"/>
      <sheetName val="WC032"/>
      <sheetName val="WC033"/>
      <sheetName val="WC034"/>
      <sheetName val="DC3"/>
      <sheetName val="WC041"/>
      <sheetName val="WC042"/>
      <sheetName val="WC043"/>
      <sheetName val="WC044"/>
      <sheetName val="WC045"/>
      <sheetName val="WC047"/>
      <sheetName val="WC048"/>
      <sheetName val="DC4"/>
      <sheetName val="WC051"/>
      <sheetName val="WC052"/>
      <sheetName val="WC053"/>
      <sheetName val="DC5"/>
    </sheetNames>
    <sheetDataSet>
      <sheetData sheetId="0">
        <row r="10">
          <cell r="B10">
            <v>449138000</v>
          </cell>
          <cell r="C10">
            <v>0</v>
          </cell>
          <cell r="E10">
            <v>449138000</v>
          </cell>
          <cell r="F10">
            <v>449138000</v>
          </cell>
          <cell r="G10">
            <v>449138000</v>
          </cell>
          <cell r="H10">
            <v>104815000</v>
          </cell>
          <cell r="I10">
            <v>102102395</v>
          </cell>
          <cell r="J10">
            <v>107220000</v>
          </cell>
          <cell r="K10">
            <v>101004616</v>
          </cell>
          <cell r="L10">
            <v>86986000</v>
          </cell>
          <cell r="M10">
            <v>86678613</v>
          </cell>
          <cell r="V10">
            <v>6602000</v>
          </cell>
          <cell r="W10">
            <v>2152533</v>
          </cell>
        </row>
        <row r="11">
          <cell r="B11">
            <v>104425000</v>
          </cell>
          <cell r="C11">
            <v>0</v>
          </cell>
          <cell r="E11">
            <v>104425000</v>
          </cell>
          <cell r="F11">
            <v>104425000</v>
          </cell>
          <cell r="G11">
            <v>104425000</v>
          </cell>
          <cell r="H11">
            <v>35104000</v>
          </cell>
          <cell r="I11">
            <v>23801227</v>
          </cell>
          <cell r="J11">
            <v>28519000</v>
          </cell>
          <cell r="K11">
            <v>26621797</v>
          </cell>
          <cell r="L11">
            <v>21362000</v>
          </cell>
          <cell r="M11">
            <v>34979904</v>
          </cell>
          <cell r="V11">
            <v>6359000</v>
          </cell>
          <cell r="W11">
            <v>2151723</v>
          </cell>
        </row>
        <row r="12">
          <cell r="B12">
            <v>0</v>
          </cell>
        </row>
        <row r="13">
          <cell r="B13">
            <v>591179000</v>
          </cell>
          <cell r="C13">
            <v>0</v>
          </cell>
          <cell r="E13">
            <v>591179000</v>
          </cell>
          <cell r="F13">
            <v>591179000</v>
          </cell>
          <cell r="G13">
            <v>590390000</v>
          </cell>
          <cell r="H13">
            <v>140850000</v>
          </cell>
          <cell r="I13">
            <v>78954885</v>
          </cell>
          <cell r="J13">
            <v>67323000</v>
          </cell>
          <cell r="K13">
            <v>138336169</v>
          </cell>
          <cell r="L13">
            <v>179908000</v>
          </cell>
          <cell r="M13">
            <v>96068386</v>
          </cell>
          <cell r="V13">
            <v>34809000</v>
          </cell>
          <cell r="W13">
            <v>15885909</v>
          </cell>
        </row>
        <row r="14">
          <cell r="B14">
            <v>58300000</v>
          </cell>
          <cell r="C14">
            <v>0</v>
          </cell>
          <cell r="E14">
            <v>58300000</v>
          </cell>
          <cell r="F14">
            <v>58300000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7">
          <cell r="B17">
            <v>252152000</v>
          </cell>
          <cell r="C17">
            <v>0</v>
          </cell>
          <cell r="E17">
            <v>252152000</v>
          </cell>
          <cell r="F17">
            <v>252152000</v>
          </cell>
          <cell r="G17">
            <v>252152000</v>
          </cell>
          <cell r="H17">
            <v>12325000</v>
          </cell>
          <cell r="I17">
            <v>43281791</v>
          </cell>
          <cell r="J17">
            <v>32598000</v>
          </cell>
          <cell r="K17">
            <v>50698577</v>
          </cell>
          <cell r="L17">
            <v>19521000</v>
          </cell>
          <cell r="M17">
            <v>53642162</v>
          </cell>
          <cell r="V17">
            <v>7914000</v>
          </cell>
          <cell r="W17">
            <v>1782165</v>
          </cell>
        </row>
        <row r="18">
          <cell r="B18">
            <v>10867000</v>
          </cell>
          <cell r="C18">
            <v>24665000</v>
          </cell>
          <cell r="E18">
            <v>35532000</v>
          </cell>
          <cell r="F18">
            <v>35532000</v>
          </cell>
          <cell r="G18">
            <v>35532000</v>
          </cell>
          <cell r="H18">
            <v>0</v>
          </cell>
          <cell r="I18">
            <v>777086</v>
          </cell>
          <cell r="J18">
            <v>0</v>
          </cell>
          <cell r="K18">
            <v>5417842</v>
          </cell>
          <cell r="L18">
            <v>0</v>
          </cell>
          <cell r="M18">
            <v>23546432</v>
          </cell>
          <cell r="V18">
            <v>4209000</v>
          </cell>
        </row>
        <row r="19">
          <cell r="B19">
            <v>37302000</v>
          </cell>
          <cell r="C19">
            <v>156952000</v>
          </cell>
          <cell r="E19">
            <v>194254000</v>
          </cell>
          <cell r="F19">
            <v>194254000</v>
          </cell>
          <cell r="G19">
            <v>193554000</v>
          </cell>
          <cell r="H19">
            <v>0</v>
          </cell>
          <cell r="I19">
            <v>0</v>
          </cell>
          <cell r="J19">
            <v>0</v>
          </cell>
          <cell r="K19">
            <v>673835</v>
          </cell>
          <cell r="L19">
            <v>0</v>
          </cell>
          <cell r="M19">
            <v>25611774</v>
          </cell>
          <cell r="V19">
            <v>329000</v>
          </cell>
        </row>
        <row r="23">
          <cell r="B23">
            <v>4968029000</v>
          </cell>
          <cell r="C23">
            <v>-289997000</v>
          </cell>
          <cell r="E23">
            <v>4678032000</v>
          </cell>
          <cell r="F23">
            <v>4678032000</v>
          </cell>
          <cell r="G23">
            <v>4678032000</v>
          </cell>
          <cell r="H23">
            <v>635326000</v>
          </cell>
          <cell r="I23">
            <v>624715311</v>
          </cell>
          <cell r="J23">
            <v>652667000</v>
          </cell>
          <cell r="K23">
            <v>1015011676</v>
          </cell>
          <cell r="L23">
            <v>243203000</v>
          </cell>
          <cell r="M23">
            <v>679444925</v>
          </cell>
          <cell r="V23">
            <v>1734484000</v>
          </cell>
          <cell r="W23">
            <v>762039503</v>
          </cell>
        </row>
        <row r="24">
          <cell r="B24">
            <v>902817000</v>
          </cell>
          <cell r="C24">
            <v>289997000</v>
          </cell>
          <cell r="E24">
            <v>1192814000</v>
          </cell>
          <cell r="F24">
            <v>1192814000</v>
          </cell>
          <cell r="G24">
            <v>1192814000</v>
          </cell>
          <cell r="H24">
            <v>125533000</v>
          </cell>
          <cell r="I24">
            <v>107604425</v>
          </cell>
          <cell r="J24">
            <v>153603000</v>
          </cell>
          <cell r="K24">
            <v>183406325</v>
          </cell>
          <cell r="L24">
            <v>60505000</v>
          </cell>
          <cell r="M24">
            <v>228202665</v>
          </cell>
          <cell r="V24">
            <v>157120000</v>
          </cell>
          <cell r="W24">
            <v>59862807</v>
          </cell>
        </row>
        <row r="26">
          <cell r="B26">
            <v>75223000</v>
          </cell>
          <cell r="C26">
            <v>0</v>
          </cell>
          <cell r="E26">
            <v>75223000</v>
          </cell>
          <cell r="F26">
            <v>75223000</v>
          </cell>
          <cell r="G26">
            <v>67775000</v>
          </cell>
          <cell r="H26">
            <v>4122000</v>
          </cell>
          <cell r="I26">
            <v>6780484</v>
          </cell>
          <cell r="J26">
            <v>22385000</v>
          </cell>
          <cell r="K26">
            <v>15658784</v>
          </cell>
          <cell r="L26">
            <v>0</v>
          </cell>
          <cell r="M26">
            <v>13290209</v>
          </cell>
          <cell r="V26">
            <v>26457000</v>
          </cell>
          <cell r="W26">
            <v>14152705</v>
          </cell>
        </row>
        <row r="29">
          <cell r="B29">
            <v>594575000</v>
          </cell>
          <cell r="C29">
            <v>0</v>
          </cell>
          <cell r="E29">
            <v>594575000</v>
          </cell>
          <cell r="F29">
            <v>594575000</v>
          </cell>
          <cell r="G29">
            <v>594575000</v>
          </cell>
          <cell r="H29">
            <v>93950000</v>
          </cell>
          <cell r="I29">
            <v>140304900</v>
          </cell>
          <cell r="J29">
            <v>161032000</v>
          </cell>
          <cell r="K29">
            <v>180456181</v>
          </cell>
          <cell r="L29">
            <v>101325000</v>
          </cell>
          <cell r="M29">
            <v>145276077</v>
          </cell>
          <cell r="V29">
            <v>23598000</v>
          </cell>
          <cell r="W29">
            <v>8518006</v>
          </cell>
        </row>
        <row r="32">
          <cell r="B32">
            <v>1104658000</v>
          </cell>
          <cell r="C32">
            <v>0</v>
          </cell>
          <cell r="E32">
            <v>1104658000</v>
          </cell>
          <cell r="F32">
            <v>1104658000</v>
          </cell>
          <cell r="G32">
            <v>1104658000</v>
          </cell>
          <cell r="H32">
            <v>106765000</v>
          </cell>
          <cell r="I32">
            <v>207774125</v>
          </cell>
          <cell r="J32">
            <v>275404000</v>
          </cell>
          <cell r="K32">
            <v>332317746</v>
          </cell>
          <cell r="L32">
            <v>195227000</v>
          </cell>
          <cell r="M32">
            <v>240003571</v>
          </cell>
          <cell r="V32">
            <v>294665000</v>
          </cell>
          <cell r="W32">
            <v>94358803</v>
          </cell>
        </row>
        <row r="33">
          <cell r="B33">
            <v>2948037000</v>
          </cell>
          <cell r="C33">
            <v>0</v>
          </cell>
          <cell r="E33">
            <v>2948037000</v>
          </cell>
          <cell r="F33">
            <v>2948037000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136905000</v>
          </cell>
          <cell r="C35">
            <v>0</v>
          </cell>
          <cell r="E35">
            <v>136905000</v>
          </cell>
          <cell r="F35">
            <v>136905000</v>
          </cell>
          <cell r="G35">
            <v>136905000</v>
          </cell>
          <cell r="H35">
            <v>0</v>
          </cell>
          <cell r="I35">
            <v>24575200</v>
          </cell>
          <cell r="J35">
            <v>19530000</v>
          </cell>
          <cell r="K35">
            <v>19763336</v>
          </cell>
          <cell r="L35">
            <v>12077000</v>
          </cell>
          <cell r="M35">
            <v>6740671</v>
          </cell>
          <cell r="V35">
            <v>67914000</v>
          </cell>
          <cell r="W35">
            <v>8533129</v>
          </cell>
        </row>
        <row r="36">
          <cell r="B36">
            <v>0</v>
          </cell>
        </row>
        <row r="40">
          <cell r="B40">
            <v>3986896000</v>
          </cell>
          <cell r="C40">
            <v>18563000</v>
          </cell>
          <cell r="E40">
            <v>4005459000</v>
          </cell>
          <cell r="F40">
            <v>3986896000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449558000</v>
          </cell>
          <cell r="C41">
            <v>0</v>
          </cell>
          <cell r="E41">
            <v>449558000</v>
          </cell>
          <cell r="F41">
            <v>449558000</v>
          </cell>
          <cell r="G41">
            <v>449558000</v>
          </cell>
          <cell r="H41">
            <v>20917000</v>
          </cell>
          <cell r="I41">
            <v>21525643</v>
          </cell>
          <cell r="J41">
            <v>55255000</v>
          </cell>
          <cell r="K41">
            <v>70721980</v>
          </cell>
          <cell r="L41">
            <v>69578000</v>
          </cell>
          <cell r="M41">
            <v>67170343</v>
          </cell>
          <cell r="V41">
            <v>52891000</v>
          </cell>
          <cell r="W41">
            <v>16251964</v>
          </cell>
        </row>
        <row r="42">
          <cell r="B42">
            <v>142013000</v>
          </cell>
          <cell r="C42">
            <v>0</v>
          </cell>
          <cell r="E42">
            <v>142013000</v>
          </cell>
          <cell r="F42">
            <v>142013000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0</v>
          </cell>
          <cell r="V43">
            <v>31525000</v>
          </cell>
        </row>
        <row r="44">
          <cell r="B44">
            <v>534150000</v>
          </cell>
          <cell r="C44">
            <v>1458000</v>
          </cell>
          <cell r="E44">
            <v>535608000</v>
          </cell>
          <cell r="F44">
            <v>535608000</v>
          </cell>
          <cell r="G44">
            <v>535608000</v>
          </cell>
          <cell r="H44">
            <v>7248000</v>
          </cell>
          <cell r="I44">
            <v>60116001</v>
          </cell>
          <cell r="J44">
            <v>43631000</v>
          </cell>
          <cell r="K44">
            <v>129892262</v>
          </cell>
          <cell r="L44">
            <v>65731000</v>
          </cell>
          <cell r="M44">
            <v>98501301</v>
          </cell>
          <cell r="V44">
            <v>89112000</v>
          </cell>
          <cell r="W44">
            <v>3554620</v>
          </cell>
        </row>
        <row r="45">
          <cell r="B45">
            <v>548126000</v>
          </cell>
          <cell r="C45">
            <v>0</v>
          </cell>
          <cell r="E45">
            <v>548126000</v>
          </cell>
          <cell r="F45">
            <v>548126000</v>
          </cell>
        </row>
        <row r="50">
          <cell r="V50">
            <v>88000</v>
          </cell>
          <cell r="W50">
            <v>83772</v>
          </cell>
        </row>
        <row r="55">
          <cell r="B55">
            <v>47624000</v>
          </cell>
          <cell r="C55">
            <v>18000000</v>
          </cell>
          <cell r="E55">
            <v>65624000</v>
          </cell>
          <cell r="F55">
            <v>65624000</v>
          </cell>
          <cell r="G55">
            <v>65624000</v>
          </cell>
          <cell r="H55">
            <v>0</v>
          </cell>
          <cell r="I55">
            <v>0</v>
          </cell>
          <cell r="J55">
            <v>0</v>
          </cell>
          <cell r="K55">
            <v>3720056</v>
          </cell>
          <cell r="L55">
            <v>22850000</v>
          </cell>
          <cell r="M55">
            <v>11003845</v>
          </cell>
          <cell r="V55">
            <v>28040000</v>
          </cell>
        </row>
        <row r="56">
          <cell r="B56">
            <v>65500000</v>
          </cell>
          <cell r="C56">
            <v>-18000000</v>
          </cell>
          <cell r="E56">
            <v>47500000</v>
          </cell>
          <cell r="F56">
            <v>47500000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300000000</v>
          </cell>
          <cell r="C57">
            <v>0</v>
          </cell>
          <cell r="E57">
            <v>300000000</v>
          </cell>
          <cell r="F57">
            <v>300000000</v>
          </cell>
          <cell r="G57">
            <v>300000000</v>
          </cell>
          <cell r="H57">
            <v>0</v>
          </cell>
          <cell r="I57">
            <v>10411052</v>
          </cell>
          <cell r="J57">
            <v>0</v>
          </cell>
          <cell r="K57">
            <v>9458681</v>
          </cell>
          <cell r="L57">
            <v>19094000</v>
          </cell>
          <cell r="M57">
            <v>10210874</v>
          </cell>
        </row>
        <row r="61">
          <cell r="B61">
            <v>14683835000</v>
          </cell>
          <cell r="C61">
            <v>80214000</v>
          </cell>
          <cell r="E61">
            <v>14764049000</v>
          </cell>
          <cell r="F61">
            <v>14764049000</v>
          </cell>
          <cell r="G61">
            <v>14765475000</v>
          </cell>
          <cell r="H61">
            <v>2552906000</v>
          </cell>
          <cell r="I61">
            <v>2730168912</v>
          </cell>
          <cell r="J61">
            <v>3287062400</v>
          </cell>
          <cell r="K61">
            <v>3572687688</v>
          </cell>
          <cell r="L61">
            <v>2841984000</v>
          </cell>
          <cell r="M61">
            <v>2886927081</v>
          </cell>
          <cell r="V61">
            <v>1325731000</v>
          </cell>
          <cell r="W61">
            <v>440648596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4"/>
  <sheetViews>
    <sheetView showGridLines="0" tabSelected="1" zoomScale="80" zoomScaleNormal="80" zoomScalePageLayoutView="0" workbookViewId="0" topLeftCell="A1">
      <pane xSplit="1" ySplit="7" topLeftCell="D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35" sqref="F35"/>
    </sheetView>
  </sheetViews>
  <sheetFormatPr defaultColWidth="9.140625" defaultRowHeight="15"/>
  <cols>
    <col min="1" max="1" width="52.7109375" style="2" customWidth="1"/>
    <col min="2" max="13" width="13.7109375" style="2" customWidth="1"/>
    <col min="14" max="15" width="13.7109375" style="2" hidden="1" customWidth="1"/>
    <col min="16" max="23" width="13.7109375" style="2" customWidth="1"/>
    <col min="24" max="24" width="2.7109375" style="2" customWidth="1"/>
    <col min="25" max="16384" width="9.140625" style="2" customWidth="1"/>
  </cols>
  <sheetData>
    <row r="1" spans="1:23" ht="12.75">
      <c r="A1" s="135" t="s">
        <v>111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"/>
      <c r="W1" s="1"/>
    </row>
    <row r="2" spans="1:23" ht="18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"/>
      <c r="W2" s="3"/>
    </row>
    <row r="3" spans="1:23" ht="18" customHeight="1">
      <c r="A3" s="136" t="s">
        <v>108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"/>
      <c r="W3" s="3"/>
    </row>
    <row r="4" spans="1:23" ht="18" customHeight="1">
      <c r="A4" s="136" t="s">
        <v>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"/>
      <c r="W4" s="3"/>
    </row>
    <row r="5" spans="1:23" ht="15" customHeight="1">
      <c r="A5" s="137" t="s">
        <v>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4"/>
      <c r="W5" s="4"/>
    </row>
    <row r="6" spans="1:23" ht="12.75" customHeight="1">
      <c r="A6" s="5"/>
      <c r="B6" s="5"/>
      <c r="C6" s="5"/>
      <c r="D6" s="5"/>
      <c r="E6" s="6"/>
      <c r="F6" s="130" t="s">
        <v>2</v>
      </c>
      <c r="G6" s="131"/>
      <c r="H6" s="130" t="s">
        <v>3</v>
      </c>
      <c r="I6" s="131"/>
      <c r="J6" s="130" t="s">
        <v>4</v>
      </c>
      <c r="K6" s="131"/>
      <c r="L6" s="130" t="s">
        <v>5</v>
      </c>
      <c r="M6" s="131"/>
      <c r="N6" s="130" t="s">
        <v>6</v>
      </c>
      <c r="O6" s="131"/>
      <c r="P6" s="130" t="s">
        <v>7</v>
      </c>
      <c r="Q6" s="131"/>
      <c r="R6" s="130" t="s">
        <v>109</v>
      </c>
      <c r="S6" s="131"/>
      <c r="T6" s="130" t="s">
        <v>110</v>
      </c>
      <c r="U6" s="131"/>
      <c r="V6" s="130" t="s">
        <v>10</v>
      </c>
      <c r="W6" s="131"/>
    </row>
    <row r="7" spans="1:23" ht="76.5">
      <c r="A7" s="7" t="s">
        <v>11</v>
      </c>
      <c r="B7" s="8" t="s">
        <v>107</v>
      </c>
      <c r="C7" s="8" t="s">
        <v>12</v>
      </c>
      <c r="D7" s="8" t="s">
        <v>13</v>
      </c>
      <c r="E7" s="8" t="s">
        <v>14</v>
      </c>
      <c r="F7" s="9" t="s">
        <v>15</v>
      </c>
      <c r="G7" s="10" t="s">
        <v>16</v>
      </c>
      <c r="H7" s="9" t="s">
        <v>17</v>
      </c>
      <c r="I7" s="10" t="s">
        <v>18</v>
      </c>
      <c r="J7" s="9" t="s">
        <v>19</v>
      </c>
      <c r="K7" s="10" t="s">
        <v>20</v>
      </c>
      <c r="L7" s="9" t="s">
        <v>21</v>
      </c>
      <c r="M7" s="10" t="s">
        <v>22</v>
      </c>
      <c r="N7" s="9" t="s">
        <v>23</v>
      </c>
      <c r="O7" s="10" t="s">
        <v>24</v>
      </c>
      <c r="P7" s="9" t="s">
        <v>25</v>
      </c>
      <c r="Q7" s="10" t="s">
        <v>26</v>
      </c>
      <c r="R7" s="9" t="s">
        <v>25</v>
      </c>
      <c r="S7" s="10" t="s">
        <v>26</v>
      </c>
      <c r="T7" s="9" t="s">
        <v>27</v>
      </c>
      <c r="U7" s="10" t="s">
        <v>28</v>
      </c>
      <c r="V7" s="9" t="s">
        <v>14</v>
      </c>
      <c r="W7" s="10" t="s">
        <v>29</v>
      </c>
    </row>
    <row r="8" spans="1:23" ht="12.75" customHeight="1">
      <c r="A8" s="11" t="s">
        <v>30</v>
      </c>
      <c r="B8" s="12"/>
      <c r="C8" s="12"/>
      <c r="D8" s="12"/>
      <c r="E8" s="12"/>
      <c r="F8" s="13"/>
      <c r="G8" s="14"/>
      <c r="H8" s="13"/>
      <c r="I8" s="14"/>
      <c r="J8" s="13"/>
      <c r="K8" s="14"/>
      <c r="L8" s="13"/>
      <c r="M8" s="14"/>
      <c r="N8" s="13"/>
      <c r="O8" s="14"/>
      <c r="P8" s="13"/>
      <c r="Q8" s="14"/>
      <c r="R8" s="15"/>
      <c r="S8" s="16"/>
      <c r="T8" s="15"/>
      <c r="U8" s="17"/>
      <c r="V8" s="13"/>
      <c r="W8" s="14"/>
    </row>
    <row r="9" spans="1:23" ht="12.75" customHeight="1" hidden="1">
      <c r="A9" s="18" t="s">
        <v>31</v>
      </c>
      <c r="B9" s="19">
        <v>0</v>
      </c>
      <c r="C9" s="19">
        <v>0</v>
      </c>
      <c r="D9" s="19"/>
      <c r="E9" s="19">
        <f>$B9+$C9+$D9</f>
        <v>0</v>
      </c>
      <c r="F9" s="20">
        <v>0</v>
      </c>
      <c r="G9" s="21">
        <v>0</v>
      </c>
      <c r="H9" s="20">
        <v>0</v>
      </c>
      <c r="I9" s="21">
        <v>0</v>
      </c>
      <c r="J9" s="20"/>
      <c r="K9" s="21"/>
      <c r="L9" s="20"/>
      <c r="M9" s="21"/>
      <c r="N9" s="20"/>
      <c r="O9" s="21"/>
      <c r="P9" s="20">
        <f>$H9+$J9+$L9+$N9</f>
        <v>0</v>
      </c>
      <c r="Q9" s="21">
        <f>$I9+$K9+$M9+$O9</f>
        <v>0</v>
      </c>
      <c r="R9" s="22">
        <f>IF($H9=0,0,(($H9-$H9)/$H9)*100)</f>
        <v>0</v>
      </c>
      <c r="S9" s="23">
        <f>IF($I9=0,0,(($I9-$I9)/$I9)*100)</f>
        <v>0</v>
      </c>
      <c r="T9" s="22">
        <f>IF($E9=0,0,($P9/$E9)*100)</f>
        <v>0</v>
      </c>
      <c r="U9" s="24">
        <f>IF($E9=0,0,($Q9/$E9)*100)</f>
        <v>0</v>
      </c>
      <c r="V9" s="20"/>
      <c r="W9" s="21"/>
    </row>
    <row r="10" spans="1:23" ht="12.75" customHeight="1">
      <c r="A10" s="18" t="s">
        <v>32</v>
      </c>
      <c r="B10" s="19">
        <f>'[1]Summary'!B10</f>
        <v>449138000</v>
      </c>
      <c r="C10" s="19">
        <f>'[1]Summary'!C10</f>
        <v>0</v>
      </c>
      <c r="D10" s="19">
        <f>'[1]Summary'!D10</f>
        <v>0</v>
      </c>
      <c r="E10" s="19">
        <f>'[1]Summary'!E10</f>
        <v>449138000</v>
      </c>
      <c r="F10" s="20">
        <f>'[1]Summary'!F10</f>
        <v>449138000</v>
      </c>
      <c r="G10" s="21">
        <f>'[1]Summary'!G10</f>
        <v>449138000</v>
      </c>
      <c r="H10" s="20">
        <f>'[1]Summary'!H10</f>
        <v>104815000</v>
      </c>
      <c r="I10" s="21">
        <f>'[1]Summary'!I10</f>
        <v>102102395</v>
      </c>
      <c r="J10" s="20">
        <f>'[1]Summary'!J10</f>
        <v>107220000</v>
      </c>
      <c r="K10" s="21">
        <f>'[1]Summary'!K10</f>
        <v>101004616</v>
      </c>
      <c r="L10" s="20">
        <f>'[1]Summary'!L10</f>
        <v>86986000</v>
      </c>
      <c r="M10" s="21">
        <f>'[1]Summary'!M10</f>
        <v>86678613</v>
      </c>
      <c r="N10" s="20"/>
      <c r="O10" s="21"/>
      <c r="P10" s="20">
        <f>$H10+$J10+$L10+$N10</f>
        <v>299021000</v>
      </c>
      <c r="Q10" s="21">
        <f aca="true" t="shared" si="0" ref="Q10:Q15">$I10+$K10+$M10+$O10</f>
        <v>289785624</v>
      </c>
      <c r="R10" s="22">
        <v>2.2945189142775364</v>
      </c>
      <c r="S10" s="24">
        <v>-4.822671584276004</v>
      </c>
      <c r="T10" s="22">
        <f>IF($E10=0,0,($P10/$E10)*100)</f>
        <v>66.57664236826989</v>
      </c>
      <c r="U10" s="24">
        <f>IF($E10=0,0,($Q10/$E10)*100)</f>
        <v>64.52039773967022</v>
      </c>
      <c r="V10" s="20">
        <f>'[1]Summary'!V10</f>
        <v>6602000</v>
      </c>
      <c r="W10" s="21">
        <f>'[1]Summary'!W10</f>
        <v>2152533</v>
      </c>
    </row>
    <row r="11" spans="1:23" ht="12.75" customHeight="1">
      <c r="A11" s="18" t="s">
        <v>33</v>
      </c>
      <c r="B11" s="19">
        <f>'[1]Summary'!B11</f>
        <v>104425000</v>
      </c>
      <c r="C11" s="19">
        <f>'[1]Summary'!C11</f>
        <v>0</v>
      </c>
      <c r="D11" s="19">
        <f>'[1]Summary'!D11</f>
        <v>0</v>
      </c>
      <c r="E11" s="19">
        <f>'[1]Summary'!E11</f>
        <v>104425000</v>
      </c>
      <c r="F11" s="20">
        <f>'[1]Summary'!F11</f>
        <v>104425000</v>
      </c>
      <c r="G11" s="21">
        <f>'[1]Summary'!G11</f>
        <v>104425000</v>
      </c>
      <c r="H11" s="20">
        <f>'[1]Summary'!H11</f>
        <v>35104000</v>
      </c>
      <c r="I11" s="21">
        <f>'[1]Summary'!I11</f>
        <v>23801227</v>
      </c>
      <c r="J11" s="20">
        <f>'[1]Summary'!J11</f>
        <v>28519000</v>
      </c>
      <c r="K11" s="21">
        <f>'[1]Summary'!K11</f>
        <v>26621797</v>
      </c>
      <c r="L11" s="20">
        <f>'[1]Summary'!L11</f>
        <v>21362000</v>
      </c>
      <c r="M11" s="21">
        <f>'[1]Summary'!M11</f>
        <v>34979904</v>
      </c>
      <c r="N11" s="20"/>
      <c r="O11" s="21"/>
      <c r="P11" s="20">
        <f aca="true" t="shared" si="1" ref="P10:P15">$H11+$J11+$L11+$N11</f>
        <v>84985000</v>
      </c>
      <c r="Q11" s="21">
        <f t="shared" si="0"/>
        <v>85402928</v>
      </c>
      <c r="R11" s="22">
        <v>-18.758546034639927</v>
      </c>
      <c r="S11" s="24">
        <v>10.760617841016025</v>
      </c>
      <c r="T11" s="22">
        <f>IF($E11=0,0,($P11/$E11)*100)</f>
        <v>81.38376825472827</v>
      </c>
      <c r="U11" s="24">
        <f>IF($E11=0,0,($Q11/$E11)*100)</f>
        <v>81.78398659324874</v>
      </c>
      <c r="V11" s="20">
        <f>'[1]Summary'!V11</f>
        <v>6359000</v>
      </c>
      <c r="W11" s="21">
        <f>'[1]Summary'!W11</f>
        <v>2151723</v>
      </c>
    </row>
    <row r="12" spans="1:23" ht="12.75" customHeight="1">
      <c r="A12" s="18"/>
      <c r="B12" s="19">
        <f>'[1]Summary'!B12</f>
        <v>0</v>
      </c>
      <c r="C12" s="19">
        <v>0</v>
      </c>
      <c r="D12" s="19"/>
      <c r="E12" s="19">
        <f>$B12+$C12+$D12</f>
        <v>0</v>
      </c>
      <c r="F12" s="20">
        <v>0</v>
      </c>
      <c r="G12" s="21">
        <v>0</v>
      </c>
      <c r="H12" s="20">
        <v>0</v>
      </c>
      <c r="I12" s="21">
        <v>0</v>
      </c>
      <c r="J12" s="20">
        <v>0</v>
      </c>
      <c r="K12" s="21">
        <v>0</v>
      </c>
      <c r="L12" s="20"/>
      <c r="M12" s="21"/>
      <c r="N12" s="20"/>
      <c r="O12" s="21"/>
      <c r="P12" s="20">
        <f t="shared" si="1"/>
        <v>0</v>
      </c>
      <c r="Q12" s="21">
        <f t="shared" si="0"/>
        <v>0</v>
      </c>
      <c r="R12" s="22">
        <v>0</v>
      </c>
      <c r="S12" s="24">
        <v>0</v>
      </c>
      <c r="T12" s="22">
        <f>IF($E12=0,0,($P12/$E12)*100)</f>
        <v>0</v>
      </c>
      <c r="U12" s="24">
        <f>IF($E12=0,0,($Q12/$E12)*100)</f>
        <v>0</v>
      </c>
      <c r="V12" s="20">
        <f>'[1]Summary'!V12</f>
        <v>0</v>
      </c>
      <c r="W12" s="21"/>
    </row>
    <row r="13" spans="1:23" ht="12.75" customHeight="1">
      <c r="A13" s="18" t="s">
        <v>34</v>
      </c>
      <c r="B13" s="19">
        <f>'[1]Summary'!B13</f>
        <v>591179000</v>
      </c>
      <c r="C13" s="19">
        <f>'[1]Summary'!C13</f>
        <v>0</v>
      </c>
      <c r="D13" s="19">
        <f>'[1]Summary'!D13</f>
        <v>0</v>
      </c>
      <c r="E13" s="19">
        <f>'[1]Summary'!E13</f>
        <v>591179000</v>
      </c>
      <c r="F13" s="20">
        <f>'[1]Summary'!F13</f>
        <v>591179000</v>
      </c>
      <c r="G13" s="21">
        <f>'[1]Summary'!G13</f>
        <v>590390000</v>
      </c>
      <c r="H13" s="20">
        <f>'[1]Summary'!H13</f>
        <v>140850000</v>
      </c>
      <c r="I13" s="21">
        <f>'[1]Summary'!I13</f>
        <v>78954885</v>
      </c>
      <c r="J13" s="20">
        <f>'[1]Summary'!J13</f>
        <v>67323000</v>
      </c>
      <c r="K13" s="21">
        <f>'[1]Summary'!K13</f>
        <v>138336169</v>
      </c>
      <c r="L13" s="20">
        <f>'[1]Summary'!L13</f>
        <v>179908000</v>
      </c>
      <c r="M13" s="21">
        <f>'[1]Summary'!M13</f>
        <v>96068386</v>
      </c>
      <c r="N13" s="20"/>
      <c r="O13" s="21"/>
      <c r="P13" s="20">
        <f t="shared" si="1"/>
        <v>388081000</v>
      </c>
      <c r="Q13" s="21">
        <f t="shared" si="0"/>
        <v>313359440</v>
      </c>
      <c r="R13" s="22">
        <v>-52.20234291799787</v>
      </c>
      <c r="S13" s="24">
        <v>79.41843877044467</v>
      </c>
      <c r="T13" s="22">
        <f>IF($E13=0,0,($P13/$E13)*100)</f>
        <v>65.64526141828449</v>
      </c>
      <c r="U13" s="24">
        <f>IF($E13=0,0,($Q13/$E13)*100)</f>
        <v>53.0058476366718</v>
      </c>
      <c r="V13" s="20">
        <f>'[1]Summary'!V13</f>
        <v>34809000</v>
      </c>
      <c r="W13" s="21">
        <f>'[1]Summary'!W13</f>
        <v>15885909</v>
      </c>
    </row>
    <row r="14" spans="1:23" ht="12.75" customHeight="1">
      <c r="A14" s="18" t="s">
        <v>35</v>
      </c>
      <c r="B14" s="19">
        <f>'[1]Summary'!B14</f>
        <v>58300000</v>
      </c>
      <c r="C14" s="19">
        <f>'[1]Summary'!C14</f>
        <v>0</v>
      </c>
      <c r="D14" s="19">
        <f>'[1]Summary'!D14</f>
        <v>0</v>
      </c>
      <c r="E14" s="19">
        <f>'[1]Summary'!E14</f>
        <v>58300000</v>
      </c>
      <c r="F14" s="138">
        <f>'[1]Summary'!F14</f>
        <v>58300000</v>
      </c>
      <c r="G14" s="141">
        <f>'[1]Summary'!G14</f>
        <v>0</v>
      </c>
      <c r="H14" s="138">
        <f>'[1]Summary'!H14</f>
        <v>0</v>
      </c>
      <c r="I14" s="140">
        <f>'[1]Summary'!I14</f>
        <v>0</v>
      </c>
      <c r="J14" s="138">
        <f>'[1]Summary'!J14</f>
        <v>0</v>
      </c>
      <c r="K14" s="140">
        <f>'[1]Summary'!K14</f>
        <v>0</v>
      </c>
      <c r="L14" s="139">
        <f>'[1]Summary'!L14</f>
        <v>0</v>
      </c>
      <c r="M14" s="140">
        <f>'[1]Summary'!M14</f>
        <v>0</v>
      </c>
      <c r="N14" s="20"/>
      <c r="O14" s="21"/>
      <c r="P14" s="20">
        <f t="shared" si="1"/>
        <v>0</v>
      </c>
      <c r="Q14" s="21">
        <f t="shared" si="0"/>
        <v>0</v>
      </c>
      <c r="R14" s="22">
        <v>0</v>
      </c>
      <c r="S14" s="24">
        <v>0</v>
      </c>
      <c r="T14" s="22">
        <f>IF($E14=0,0,($P14/$E14)*100)</f>
        <v>0</v>
      </c>
      <c r="U14" s="24">
        <f>IF($E14=0,0,($Q14/$E14)*100)</f>
        <v>0</v>
      </c>
      <c r="V14" s="20">
        <f>'[1]Summary'!V14</f>
        <v>0</v>
      </c>
      <c r="W14" s="21"/>
    </row>
    <row r="15" spans="1:23" ht="12.75" customHeight="1">
      <c r="A15" s="25" t="s">
        <v>36</v>
      </c>
      <c r="B15" s="26">
        <f>SUM(B9:B14)</f>
        <v>1203042000</v>
      </c>
      <c r="C15" s="26">
        <f>SUM(C9:C14)</f>
        <v>0</v>
      </c>
      <c r="D15" s="26"/>
      <c r="E15" s="26">
        <f>$B15+$C15+$D15</f>
        <v>1203042000</v>
      </c>
      <c r="F15" s="27">
        <f aca="true" t="shared" si="2" ref="F15:O15">SUM(F9:F14)</f>
        <v>1203042000</v>
      </c>
      <c r="G15" s="28">
        <f t="shared" si="2"/>
        <v>1143953000</v>
      </c>
      <c r="H15" s="27">
        <f t="shared" si="2"/>
        <v>280769000</v>
      </c>
      <c r="I15" s="28">
        <f t="shared" si="2"/>
        <v>204858507</v>
      </c>
      <c r="J15" s="27">
        <f t="shared" si="2"/>
        <v>203062000</v>
      </c>
      <c r="K15" s="28">
        <f t="shared" si="2"/>
        <v>265962582</v>
      </c>
      <c r="L15" s="27">
        <f t="shared" si="2"/>
        <v>288256000</v>
      </c>
      <c r="M15" s="28">
        <f t="shared" si="2"/>
        <v>217726903</v>
      </c>
      <c r="N15" s="27">
        <f t="shared" si="2"/>
        <v>0</v>
      </c>
      <c r="O15" s="28">
        <f t="shared" si="2"/>
        <v>0</v>
      </c>
      <c r="P15" s="27">
        <f t="shared" si="1"/>
        <v>772087000</v>
      </c>
      <c r="Q15" s="28">
        <f t="shared" si="0"/>
        <v>688547992</v>
      </c>
      <c r="R15" s="29">
        <v>-27.676488501223425</v>
      </c>
      <c r="S15" s="30">
        <v>29.94953809393258</v>
      </c>
      <c r="T15" s="29">
        <f>IF(SUM($E9:$E13)=0,0,(P15/SUM($E9:$E13))*100)</f>
        <v>67.44637656345273</v>
      </c>
      <c r="U15" s="30">
        <f>IF(SUM($E9:$E13)=0,0,(Q15/SUM($E9:$E13))*100)</f>
        <v>60.148748975751744</v>
      </c>
      <c r="V15" s="27">
        <f>SUM(V9:V14)</f>
        <v>47770000</v>
      </c>
      <c r="W15" s="28">
        <f>SUM(W9:W14)</f>
        <v>20190165</v>
      </c>
    </row>
    <row r="16" spans="1:23" ht="12.75" customHeight="1">
      <c r="A16" s="11" t="s">
        <v>37</v>
      </c>
      <c r="B16" s="31"/>
      <c r="C16" s="31"/>
      <c r="D16" s="31"/>
      <c r="E16" s="31"/>
      <c r="F16" s="32"/>
      <c r="G16" s="33"/>
      <c r="H16" s="32"/>
      <c r="I16" s="33"/>
      <c r="J16" s="32"/>
      <c r="K16" s="33"/>
      <c r="L16" s="32"/>
      <c r="M16" s="33"/>
      <c r="N16" s="32"/>
      <c r="O16" s="33"/>
      <c r="P16" s="32"/>
      <c r="Q16" s="33"/>
      <c r="R16" s="15">
        <v>0</v>
      </c>
      <c r="S16" s="17">
        <v>0</v>
      </c>
      <c r="T16" s="15"/>
      <c r="U16" s="17"/>
      <c r="V16" s="32"/>
      <c r="W16" s="33"/>
    </row>
    <row r="17" spans="1:23" ht="12.75" customHeight="1">
      <c r="A17" s="18" t="s">
        <v>38</v>
      </c>
      <c r="B17" s="19">
        <f>'[1]Summary'!B17</f>
        <v>252152000</v>
      </c>
      <c r="C17" s="19">
        <f>'[1]Summary'!C17</f>
        <v>0</v>
      </c>
      <c r="D17" s="19">
        <f>'[1]Summary'!D17</f>
        <v>0</v>
      </c>
      <c r="E17" s="19">
        <f>'[1]Summary'!E17</f>
        <v>252152000</v>
      </c>
      <c r="F17" s="20">
        <f>'[1]Summary'!F17</f>
        <v>252152000</v>
      </c>
      <c r="G17" s="21">
        <f>'[1]Summary'!G17</f>
        <v>252152000</v>
      </c>
      <c r="H17" s="20">
        <f>'[1]Summary'!H17</f>
        <v>12325000</v>
      </c>
      <c r="I17" s="21">
        <f>'[1]Summary'!I17</f>
        <v>43281791</v>
      </c>
      <c r="J17" s="20">
        <f>'[1]Summary'!J17</f>
        <v>32598000</v>
      </c>
      <c r="K17" s="21">
        <f>'[1]Summary'!K17</f>
        <v>50698577</v>
      </c>
      <c r="L17" s="20">
        <f>'[1]Summary'!L17</f>
        <v>19521000</v>
      </c>
      <c r="M17" s="21">
        <f>'[1]Summary'!M17</f>
        <v>53642162</v>
      </c>
      <c r="N17" s="20"/>
      <c r="O17" s="21"/>
      <c r="P17" s="20">
        <f>$H17+$J17+$L17+$N17</f>
        <v>64444000</v>
      </c>
      <c r="Q17" s="21">
        <f>$I17+$K17+$M17+$O17</f>
        <v>147622530</v>
      </c>
      <c r="R17" s="22">
        <v>164.4868154158215</v>
      </c>
      <c r="S17" s="24">
        <v>11.487969921014262</v>
      </c>
      <c r="T17" s="22">
        <f>IF($E17=0,0,($P17/$E17)*100)</f>
        <v>25.557600177670615</v>
      </c>
      <c r="U17" s="24">
        <f>IF($E17=0,0,($Q17/$E17)*100)</f>
        <v>58.545056156603955</v>
      </c>
      <c r="V17" s="20">
        <f>'[1]Summary'!V17</f>
        <v>7914000</v>
      </c>
      <c r="W17" s="21">
        <f>'[1]Summary'!W17</f>
        <v>1782165</v>
      </c>
    </row>
    <row r="18" spans="1:23" ht="12.75" customHeight="1">
      <c r="A18" s="18" t="s">
        <v>39</v>
      </c>
      <c r="B18" s="19">
        <f>'[1]Summary'!B18</f>
        <v>10867000</v>
      </c>
      <c r="C18" s="19">
        <f>'[1]Summary'!C18</f>
        <v>24665000</v>
      </c>
      <c r="D18" s="19">
        <f>'[1]Summary'!D18</f>
        <v>0</v>
      </c>
      <c r="E18" s="19">
        <f>'[1]Summary'!E18</f>
        <v>35532000</v>
      </c>
      <c r="F18" s="20">
        <f>'[1]Summary'!F18</f>
        <v>35532000</v>
      </c>
      <c r="G18" s="21">
        <f>'[1]Summary'!G18</f>
        <v>35532000</v>
      </c>
      <c r="H18" s="20">
        <f>'[1]Summary'!H18</f>
        <v>0</v>
      </c>
      <c r="I18" s="21">
        <f>'[1]Summary'!I18</f>
        <v>777086</v>
      </c>
      <c r="J18" s="20">
        <f>'[1]Summary'!J18</f>
        <v>0</v>
      </c>
      <c r="K18" s="21">
        <f>'[1]Summary'!K18</f>
        <v>5417842</v>
      </c>
      <c r="L18" s="20">
        <f>'[1]Summary'!L18</f>
        <v>0</v>
      </c>
      <c r="M18" s="21">
        <f>'[1]Summary'!M18</f>
        <v>23546432</v>
      </c>
      <c r="N18" s="20"/>
      <c r="O18" s="21"/>
      <c r="P18" s="20">
        <f>$H18+$J18+$L18+$N18</f>
        <v>0</v>
      </c>
      <c r="Q18" s="21">
        <f>$I18+$K18+$M18+$O18</f>
        <v>29741360</v>
      </c>
      <c r="R18" s="22">
        <v>0</v>
      </c>
      <c r="S18" s="24">
        <v>177.18735827297112</v>
      </c>
      <c r="T18" s="22">
        <f>IF($E18=0,0,($P18/$E18)*100)</f>
        <v>0</v>
      </c>
      <c r="U18" s="24">
        <f>IF($E18=0,0,($Q18/$E18)*100)</f>
        <v>83.70302825621975</v>
      </c>
      <c r="V18" s="20">
        <f>'[1]Summary'!V18</f>
        <v>4209000</v>
      </c>
      <c r="W18" s="21">
        <f>'[1]Summary'!W18</f>
        <v>0</v>
      </c>
    </row>
    <row r="19" spans="1:23" ht="12.75" customHeight="1">
      <c r="A19" s="18" t="s">
        <v>40</v>
      </c>
      <c r="B19" s="19">
        <f>'[1]Summary'!B19</f>
        <v>37302000</v>
      </c>
      <c r="C19" s="19">
        <f>'[1]Summary'!C19</f>
        <v>156952000</v>
      </c>
      <c r="D19" s="19">
        <f>'[1]Summary'!D19</f>
        <v>0</v>
      </c>
      <c r="E19" s="19">
        <f>'[1]Summary'!E19</f>
        <v>194254000</v>
      </c>
      <c r="F19" s="138">
        <f>'[1]Summary'!F19</f>
        <v>194254000</v>
      </c>
      <c r="G19" s="141">
        <f>'[1]Summary'!G19</f>
        <v>193554000</v>
      </c>
      <c r="H19" s="138">
        <f>'[1]Summary'!H19</f>
        <v>0</v>
      </c>
      <c r="I19" s="140">
        <f>'[1]Summary'!I19</f>
        <v>0</v>
      </c>
      <c r="J19" s="138">
        <f>'[1]Summary'!J19</f>
        <v>0</v>
      </c>
      <c r="K19" s="140">
        <f>'[1]Summary'!K19</f>
        <v>673835</v>
      </c>
      <c r="L19" s="139">
        <f>'[1]Summary'!L19</f>
        <v>0</v>
      </c>
      <c r="M19" s="140">
        <f>'[1]Summary'!M19</f>
        <v>25611774</v>
      </c>
      <c r="N19" s="20"/>
      <c r="O19" s="21"/>
      <c r="P19" s="20">
        <f>$H19+$J19+$L19+$N19</f>
        <v>0</v>
      </c>
      <c r="Q19" s="21">
        <f>$I19+$K19+$M19+$O19</f>
        <v>26285609</v>
      </c>
      <c r="R19" s="22">
        <v>0</v>
      </c>
      <c r="S19" s="24">
        <v>0</v>
      </c>
      <c r="T19" s="22">
        <f>IF($E19=0,0,($P19/$E19)*100)</f>
        <v>0</v>
      </c>
      <c r="U19" s="24">
        <f>IF($E19=0,0,($Q19/$E19)*100)</f>
        <v>13.53156640275104</v>
      </c>
      <c r="V19" s="20">
        <f>'[1]Summary'!V19</f>
        <v>329000</v>
      </c>
      <c r="W19" s="21">
        <f>'[1]Summary'!W19</f>
        <v>0</v>
      </c>
    </row>
    <row r="20" spans="1:23" ht="12.75" customHeight="1">
      <c r="A20" s="25" t="s">
        <v>36</v>
      </c>
      <c r="B20" s="26">
        <f>SUM(B17:B19)</f>
        <v>300321000</v>
      </c>
      <c r="C20" s="26">
        <f>SUM(C17:C19)</f>
        <v>181617000</v>
      </c>
      <c r="D20" s="26"/>
      <c r="E20" s="26">
        <f>$B20+$C20+$D20</f>
        <v>481938000</v>
      </c>
      <c r="F20" s="27">
        <f aca="true" t="shared" si="3" ref="F20:O20">SUM(F17:F19)</f>
        <v>481938000</v>
      </c>
      <c r="G20" s="28">
        <f t="shared" si="3"/>
        <v>481238000</v>
      </c>
      <c r="H20" s="27">
        <f t="shared" si="3"/>
        <v>12325000</v>
      </c>
      <c r="I20" s="28">
        <f t="shared" si="3"/>
        <v>44058877</v>
      </c>
      <c r="J20" s="27">
        <f t="shared" si="3"/>
        <v>32598000</v>
      </c>
      <c r="K20" s="28">
        <f t="shared" si="3"/>
        <v>56790254</v>
      </c>
      <c r="L20" s="27">
        <f t="shared" si="3"/>
        <v>19521000</v>
      </c>
      <c r="M20" s="28">
        <f t="shared" si="3"/>
        <v>102800368</v>
      </c>
      <c r="N20" s="27">
        <f t="shared" si="3"/>
        <v>0</v>
      </c>
      <c r="O20" s="28">
        <f t="shared" si="3"/>
        <v>0</v>
      </c>
      <c r="P20" s="27">
        <f>$H20+$J20+$L20+$N20</f>
        <v>64444000</v>
      </c>
      <c r="Q20" s="28">
        <f>$I20+$K20+$M20+$O20</f>
        <v>203649499</v>
      </c>
      <c r="R20" s="29">
        <v>164.4868154158215</v>
      </c>
      <c r="S20" s="30">
        <v>15.41701286080518</v>
      </c>
      <c r="T20" s="29">
        <f>IF($E20=0,0,($P20/$E20)*100)</f>
        <v>13.371844511119688</v>
      </c>
      <c r="U20" s="30">
        <f>IF($E20=0,0,($Q20/$E20)*100)</f>
        <v>42.25636886902465</v>
      </c>
      <c r="V20" s="27">
        <f>SUM(V17:V19)</f>
        <v>12452000</v>
      </c>
      <c r="W20" s="28">
        <f>SUM(W17:W19)</f>
        <v>1782165</v>
      </c>
    </row>
    <row r="21" spans="1:23" ht="12.75" customHeight="1">
      <c r="A21" s="11" t="s">
        <v>41</v>
      </c>
      <c r="B21" s="31"/>
      <c r="C21" s="31"/>
      <c r="D21" s="31"/>
      <c r="E21" s="31"/>
      <c r="F21" s="32"/>
      <c r="G21" s="33"/>
      <c r="H21" s="32"/>
      <c r="I21" s="33"/>
      <c r="J21" s="32"/>
      <c r="K21" s="33"/>
      <c r="L21" s="32"/>
      <c r="M21" s="33"/>
      <c r="N21" s="32"/>
      <c r="O21" s="33"/>
      <c r="P21" s="32"/>
      <c r="Q21" s="33"/>
      <c r="R21" s="15">
        <v>0</v>
      </c>
      <c r="S21" s="17">
        <v>0</v>
      </c>
      <c r="T21" s="15"/>
      <c r="U21" s="17"/>
      <c r="V21" s="32"/>
      <c r="W21" s="33"/>
    </row>
    <row r="22" spans="1:23" ht="12.75" customHeight="1">
      <c r="A22" s="18" t="s">
        <v>42</v>
      </c>
      <c r="B22" s="19">
        <f>'[1]Summary'!B23</f>
        <v>4968029000</v>
      </c>
      <c r="C22" s="19">
        <f>'[1]Summary'!C23</f>
        <v>-289997000</v>
      </c>
      <c r="D22" s="19">
        <f>'[1]Summary'!D23</f>
        <v>0</v>
      </c>
      <c r="E22" s="19">
        <f>'[1]Summary'!E23</f>
        <v>4678032000</v>
      </c>
      <c r="F22" s="20">
        <f>'[1]Summary'!F23</f>
        <v>4678032000</v>
      </c>
      <c r="G22" s="21">
        <f>'[1]Summary'!G23</f>
        <v>4678032000</v>
      </c>
      <c r="H22" s="20">
        <f>'[1]Summary'!H23</f>
        <v>635326000</v>
      </c>
      <c r="I22" s="21">
        <f>'[1]Summary'!I23</f>
        <v>624715311</v>
      </c>
      <c r="J22" s="20">
        <f>'[1]Summary'!J23</f>
        <v>652667000</v>
      </c>
      <c r="K22" s="21">
        <f>'[1]Summary'!K23</f>
        <v>1015011676</v>
      </c>
      <c r="L22" s="20">
        <f>'[1]Summary'!L23</f>
        <v>243203000</v>
      </c>
      <c r="M22" s="21">
        <f>'[1]Summary'!M23</f>
        <v>679444925</v>
      </c>
      <c r="N22" s="20"/>
      <c r="O22" s="21"/>
      <c r="P22" s="20">
        <f>$H22+$J22+$L22+$N22</f>
        <v>1531196000</v>
      </c>
      <c r="Q22" s="21">
        <f>$I22+$K22+$M22+$O22</f>
        <v>2319171912</v>
      </c>
      <c r="R22" s="22">
        <v>2.7294648731517364</v>
      </c>
      <c r="S22" s="24">
        <v>56.513032177469725</v>
      </c>
      <c r="T22" s="22">
        <f>IF($E22=0,0,($P22/$E22)*100)</f>
        <v>32.7316273167862</v>
      </c>
      <c r="U22" s="24">
        <f>IF($E22=0,0,($Q22/$E22)*100)</f>
        <v>49.575802645214914</v>
      </c>
      <c r="V22" s="20">
        <f>'[1]Summary'!V23</f>
        <v>1734484000</v>
      </c>
      <c r="W22" s="21">
        <f>'[1]Summary'!W23</f>
        <v>762039503</v>
      </c>
    </row>
    <row r="23" spans="1:23" ht="12.75" customHeight="1">
      <c r="A23" s="18" t="s">
        <v>43</v>
      </c>
      <c r="B23" s="19">
        <f>'[1]Summary'!B24</f>
        <v>902817000</v>
      </c>
      <c r="C23" s="19">
        <f>'[1]Summary'!C24</f>
        <v>289997000</v>
      </c>
      <c r="D23" s="19">
        <f>'[1]Summary'!D24</f>
        <v>0</v>
      </c>
      <c r="E23" s="19">
        <f>'[1]Summary'!E24</f>
        <v>1192814000</v>
      </c>
      <c r="F23" s="20">
        <f>'[1]Summary'!F24</f>
        <v>1192814000</v>
      </c>
      <c r="G23" s="21">
        <f>'[1]Summary'!G24</f>
        <v>1192814000</v>
      </c>
      <c r="H23" s="20">
        <f>'[1]Summary'!H24</f>
        <v>125533000</v>
      </c>
      <c r="I23" s="21">
        <f>'[1]Summary'!I24</f>
        <v>107604425</v>
      </c>
      <c r="J23" s="20">
        <f>'[1]Summary'!J24</f>
        <v>153603000</v>
      </c>
      <c r="K23" s="21">
        <f>'[1]Summary'!K24</f>
        <v>183406325</v>
      </c>
      <c r="L23" s="20">
        <f>'[1]Summary'!L24</f>
        <v>60505000</v>
      </c>
      <c r="M23" s="21">
        <f>'[1]Summary'!M24</f>
        <v>228202665</v>
      </c>
      <c r="N23" s="20"/>
      <c r="O23" s="21"/>
      <c r="P23" s="20">
        <f>$H23+$J23+$L23+$N23</f>
        <v>339641000</v>
      </c>
      <c r="Q23" s="21">
        <f>$I23+$K23+$M23+$O23</f>
        <v>519213415</v>
      </c>
      <c r="R23" s="22">
        <v>22.360654170616492</v>
      </c>
      <c r="S23" s="24">
        <v>70.44496543706265</v>
      </c>
      <c r="T23" s="22">
        <f>IF($E23=0,0,($P23/$E23)*100)</f>
        <v>28.473928039073986</v>
      </c>
      <c r="U23" s="24">
        <f>IF($E23=0,0,($Q23/$E23)*100)</f>
        <v>43.528447436062955</v>
      </c>
      <c r="V23" s="20">
        <f>'[1]Summary'!V24</f>
        <v>157120000</v>
      </c>
      <c r="W23" s="21">
        <f>'[1]Summary'!W24</f>
        <v>59862807</v>
      </c>
    </row>
    <row r="24" spans="1:23" ht="12.75" customHeight="1">
      <c r="A24" s="18" t="s">
        <v>44</v>
      </c>
      <c r="B24" s="19">
        <f>'[1]Summary'!B26</f>
        <v>75223000</v>
      </c>
      <c r="C24" s="19">
        <f>'[1]Summary'!C26</f>
        <v>0</v>
      </c>
      <c r="D24" s="19">
        <f>'[1]Summary'!D26</f>
        <v>0</v>
      </c>
      <c r="E24" s="19">
        <f>'[1]Summary'!E26</f>
        <v>75223000</v>
      </c>
      <c r="F24" s="138">
        <f>'[1]Summary'!F26</f>
        <v>75223000</v>
      </c>
      <c r="G24" s="141">
        <f>'[1]Summary'!G26</f>
        <v>67775000</v>
      </c>
      <c r="H24" s="138">
        <f>'[1]Summary'!H26</f>
        <v>4122000</v>
      </c>
      <c r="I24" s="140">
        <f>'[1]Summary'!I26</f>
        <v>6780484</v>
      </c>
      <c r="J24" s="138">
        <f>'[1]Summary'!J26</f>
        <v>22385000</v>
      </c>
      <c r="K24" s="140">
        <f>'[1]Summary'!K26</f>
        <v>15658784</v>
      </c>
      <c r="L24" s="139">
        <f>'[1]Summary'!L26</f>
        <v>0</v>
      </c>
      <c r="M24" s="140">
        <f>'[1]Summary'!M26</f>
        <v>13290209</v>
      </c>
      <c r="N24" s="20"/>
      <c r="O24" s="21"/>
      <c r="P24" s="20">
        <f>$H24+$J24+$L24+$N24</f>
        <v>26507000</v>
      </c>
      <c r="Q24" s="21">
        <f>$I24+$K24+$M24+$O24</f>
        <v>35729477</v>
      </c>
      <c r="R24" s="22">
        <v>443.0616205725376</v>
      </c>
      <c r="S24" s="24">
        <v>125.40845166805201</v>
      </c>
      <c r="T24" s="22">
        <f>IF($E24=0,0,($P24/$E24)*100)</f>
        <v>35.237892665807</v>
      </c>
      <c r="U24" s="24">
        <f>IF($E24=0,0,($Q24/$E24)*100)</f>
        <v>47.49807505683103</v>
      </c>
      <c r="V24" s="20">
        <f>'[1]Summary'!V26</f>
        <v>26457000</v>
      </c>
      <c r="W24" s="21">
        <f>'[1]Summary'!W26</f>
        <v>14152705</v>
      </c>
    </row>
    <row r="25" spans="1:23" ht="12.75" customHeight="1">
      <c r="A25" s="25" t="s">
        <v>36</v>
      </c>
      <c r="B25" s="26">
        <f>SUM(B22:B24)</f>
        <v>5946069000</v>
      </c>
      <c r="C25" s="26">
        <f>SUM(C22:C24)</f>
        <v>0</v>
      </c>
      <c r="D25" s="26"/>
      <c r="E25" s="26">
        <f>$B25+$C25+$D25</f>
        <v>5946069000</v>
      </c>
      <c r="F25" s="27">
        <f aca="true" t="shared" si="4" ref="F25:O25">SUM(F22:F24)</f>
        <v>5946069000</v>
      </c>
      <c r="G25" s="28">
        <f t="shared" si="4"/>
        <v>5938621000</v>
      </c>
      <c r="H25" s="27">
        <f t="shared" si="4"/>
        <v>764981000</v>
      </c>
      <c r="I25" s="28">
        <f t="shared" si="4"/>
        <v>739100220</v>
      </c>
      <c r="J25" s="27">
        <f t="shared" si="4"/>
        <v>828655000</v>
      </c>
      <c r="K25" s="28">
        <f t="shared" si="4"/>
        <v>1214076785</v>
      </c>
      <c r="L25" s="27">
        <f t="shared" si="4"/>
        <v>303708000</v>
      </c>
      <c r="M25" s="28">
        <f t="shared" si="4"/>
        <v>920937799</v>
      </c>
      <c r="N25" s="27">
        <f t="shared" si="4"/>
        <v>0</v>
      </c>
      <c r="O25" s="28">
        <f t="shared" si="4"/>
        <v>0</v>
      </c>
      <c r="P25" s="27">
        <f>$H25+$J25+$L25+$N25</f>
        <v>1897344000</v>
      </c>
      <c r="Q25" s="28">
        <f>$I25+$K25+$M25+$O25</f>
        <v>2874114804</v>
      </c>
      <c r="R25" s="29">
        <v>8.323605422879785</v>
      </c>
      <c r="S25" s="30">
        <v>58.74615370730047</v>
      </c>
      <c r="T25" s="29">
        <f>IF($E25=0,0,($P25/$E25)*100)</f>
        <v>31.909215987907302</v>
      </c>
      <c r="U25" s="30">
        <f>IF($E25=0,0,($Q25/$E25)*100)</f>
        <v>48.33638499654141</v>
      </c>
      <c r="V25" s="27">
        <f>SUM(V22:V24)</f>
        <v>1918061000</v>
      </c>
      <c r="W25" s="28">
        <f>SUM(W22:W24)</f>
        <v>836055015</v>
      </c>
    </row>
    <row r="26" spans="1:23" ht="12.75" customHeight="1">
      <c r="A26" s="11" t="s">
        <v>45</v>
      </c>
      <c r="B26" s="31"/>
      <c r="C26" s="31"/>
      <c r="D26" s="31"/>
      <c r="E26" s="31"/>
      <c r="F26" s="32"/>
      <c r="G26" s="33"/>
      <c r="H26" s="32"/>
      <c r="I26" s="33"/>
      <c r="J26" s="32"/>
      <c r="K26" s="33"/>
      <c r="L26" s="32"/>
      <c r="M26" s="33"/>
      <c r="N26" s="32"/>
      <c r="O26" s="33"/>
      <c r="P26" s="32"/>
      <c r="Q26" s="33"/>
      <c r="R26" s="15">
        <v>0</v>
      </c>
      <c r="S26" s="17">
        <v>0</v>
      </c>
      <c r="T26" s="15"/>
      <c r="U26" s="17"/>
      <c r="V26" s="32"/>
      <c r="W26" s="33"/>
    </row>
    <row r="27" spans="1:23" ht="12.75" customHeight="1">
      <c r="A27" s="18" t="s">
        <v>46</v>
      </c>
      <c r="B27" s="19">
        <f>'[1]Summary'!B29</f>
        <v>594575000</v>
      </c>
      <c r="C27" s="19">
        <f>'[1]Summary'!C29</f>
        <v>0</v>
      </c>
      <c r="D27" s="19">
        <f>'[1]Summary'!D29</f>
        <v>0</v>
      </c>
      <c r="E27" s="19">
        <f>'[1]Summary'!E29</f>
        <v>594575000</v>
      </c>
      <c r="F27" s="19">
        <f>'[1]Summary'!F29</f>
        <v>594575000</v>
      </c>
      <c r="G27" s="19">
        <f>'[1]Summary'!G29</f>
        <v>594575000</v>
      </c>
      <c r="H27" s="19">
        <f>'[1]Summary'!H29</f>
        <v>93950000</v>
      </c>
      <c r="I27" s="19">
        <f>'[1]Summary'!I29</f>
        <v>140304900</v>
      </c>
      <c r="J27" s="19">
        <f>'[1]Summary'!J29</f>
        <v>161032000</v>
      </c>
      <c r="K27" s="19">
        <f>'[1]Summary'!K29</f>
        <v>180456181</v>
      </c>
      <c r="L27" s="19">
        <f>'[1]Summary'!L29</f>
        <v>101325000</v>
      </c>
      <c r="M27" s="19">
        <f>'[1]Summary'!M29</f>
        <v>145276077</v>
      </c>
      <c r="N27" s="20"/>
      <c r="O27" s="21"/>
      <c r="P27" s="20">
        <f>$H27+$J27+$L27+$N27</f>
        <v>356307000</v>
      </c>
      <c r="Q27" s="21">
        <f>$I27+$K27+$M27+$O27</f>
        <v>466037158</v>
      </c>
      <c r="R27" s="22">
        <v>72.80164902885801</v>
      </c>
      <c r="S27" s="24">
        <v>30.674213502080853</v>
      </c>
      <c r="T27" s="22">
        <f>IF($E27=0,0,($P27/$E27)*100)</f>
        <v>59.9263339360047</v>
      </c>
      <c r="U27" s="24">
        <f>IF($E27=0,0,($Q27/$E27)*100)</f>
        <v>78.38155960139595</v>
      </c>
      <c r="V27" s="20">
        <f>'[1]Summary'!V29</f>
        <v>23598000</v>
      </c>
      <c r="W27" s="21">
        <f>'[1]Summary'!W29</f>
        <v>8518006</v>
      </c>
    </row>
    <row r="28" spans="1:23" ht="12.75" customHeight="1">
      <c r="A28" s="25" t="s">
        <v>36</v>
      </c>
      <c r="B28" s="26">
        <f>B27</f>
        <v>594575000</v>
      </c>
      <c r="C28" s="26">
        <f>C27</f>
        <v>0</v>
      </c>
      <c r="D28" s="26"/>
      <c r="E28" s="26">
        <f>$B28+$C28+$D28</f>
        <v>594575000</v>
      </c>
      <c r="F28" s="27">
        <f aca="true" t="shared" si="5" ref="F28:O28">F27</f>
        <v>594575000</v>
      </c>
      <c r="G28" s="28">
        <f t="shared" si="5"/>
        <v>594575000</v>
      </c>
      <c r="H28" s="27">
        <f t="shared" si="5"/>
        <v>93950000</v>
      </c>
      <c r="I28" s="28">
        <f t="shared" si="5"/>
        <v>140304900</v>
      </c>
      <c r="J28" s="27">
        <f t="shared" si="5"/>
        <v>161032000</v>
      </c>
      <c r="K28" s="28">
        <f t="shared" si="5"/>
        <v>180456181</v>
      </c>
      <c r="L28" s="27">
        <f t="shared" si="5"/>
        <v>101325000</v>
      </c>
      <c r="M28" s="28">
        <f t="shared" si="5"/>
        <v>145276077</v>
      </c>
      <c r="N28" s="27">
        <f t="shared" si="5"/>
        <v>0</v>
      </c>
      <c r="O28" s="28">
        <f t="shared" si="5"/>
        <v>0</v>
      </c>
      <c r="P28" s="27">
        <f>$H28+$J28+$L28+$N28</f>
        <v>356307000</v>
      </c>
      <c r="Q28" s="28">
        <f>$I28+$K28+$M28+$O28</f>
        <v>466037158</v>
      </c>
      <c r="R28" s="29">
        <v>72.80164902885801</v>
      </c>
      <c r="S28" s="30">
        <v>30.674213502080853</v>
      </c>
      <c r="T28" s="29">
        <f>IF($E28=0,0,($P28/$E28)*100)</f>
        <v>59.9263339360047</v>
      </c>
      <c r="U28" s="30">
        <f>IF($E28=0,0,($Q28/$E28)*100)</f>
        <v>78.38155960139595</v>
      </c>
      <c r="V28" s="27">
        <f>V27</f>
        <v>23598000</v>
      </c>
      <c r="W28" s="28">
        <f>W27</f>
        <v>8518006</v>
      </c>
    </row>
    <row r="29" spans="1:23" ht="12.75" customHeight="1">
      <c r="A29" s="11" t="s">
        <v>47</v>
      </c>
      <c r="B29" s="31"/>
      <c r="C29" s="31"/>
      <c r="D29" s="31"/>
      <c r="E29" s="31"/>
      <c r="F29" s="32"/>
      <c r="G29" s="33"/>
      <c r="H29" s="32"/>
      <c r="I29" s="33"/>
      <c r="J29" s="32"/>
      <c r="K29" s="33"/>
      <c r="L29" s="32"/>
      <c r="M29" s="33"/>
      <c r="N29" s="32"/>
      <c r="O29" s="33"/>
      <c r="P29" s="32"/>
      <c r="Q29" s="33"/>
      <c r="R29" s="15">
        <v>0</v>
      </c>
      <c r="S29" s="17">
        <v>0</v>
      </c>
      <c r="T29" s="15"/>
      <c r="U29" s="17"/>
      <c r="V29" s="32"/>
      <c r="W29" s="33"/>
    </row>
    <row r="30" spans="1:23" ht="12.75" customHeight="1">
      <c r="A30" s="18" t="s">
        <v>48</v>
      </c>
      <c r="B30" s="19">
        <f>'[1]Summary'!B32</f>
        <v>1104658000</v>
      </c>
      <c r="C30" s="19">
        <f>'[1]Summary'!C32</f>
        <v>0</v>
      </c>
      <c r="D30" s="19">
        <f>'[1]Summary'!D32</f>
        <v>0</v>
      </c>
      <c r="E30" s="19">
        <f>'[1]Summary'!E32</f>
        <v>1104658000</v>
      </c>
      <c r="F30" s="20">
        <f>'[1]Summary'!F32</f>
        <v>1104658000</v>
      </c>
      <c r="G30" s="21">
        <f>'[1]Summary'!G32</f>
        <v>1104658000</v>
      </c>
      <c r="H30" s="20">
        <f>'[1]Summary'!H32</f>
        <v>106765000</v>
      </c>
      <c r="I30" s="21">
        <f>'[1]Summary'!I32</f>
        <v>207774125</v>
      </c>
      <c r="J30" s="20">
        <f>'[1]Summary'!J32</f>
        <v>275404000</v>
      </c>
      <c r="K30" s="21">
        <f>'[1]Summary'!K32</f>
        <v>332317746</v>
      </c>
      <c r="L30" s="20">
        <f>'[1]Summary'!L32</f>
        <v>195227000</v>
      </c>
      <c r="M30" s="21">
        <f>'[1]Summary'!M32</f>
        <v>240003571</v>
      </c>
      <c r="N30" s="20"/>
      <c r="O30" s="21"/>
      <c r="P30" s="20">
        <f aca="true" t="shared" si="6" ref="P30:P35">$H30+$J30+$L30+$N30</f>
        <v>577396000</v>
      </c>
      <c r="Q30" s="21">
        <f aca="true" t="shared" si="7" ref="Q30:Q35">$I30+$K30+$M30+$O30</f>
        <v>780095442</v>
      </c>
      <c r="R30" s="22">
        <v>157.9534491640519</v>
      </c>
      <c r="S30" s="24">
        <v>58.931517274506184</v>
      </c>
      <c r="T30" s="22">
        <f>IF($E30=0,0,($P30/$E30)*100)</f>
        <v>52.26920911268464</v>
      </c>
      <c r="U30" s="24">
        <f>IF($E30=0,0,($Q30/$E30)*100)</f>
        <v>70.61872923565483</v>
      </c>
      <c r="V30" s="20">
        <f>'[1]Summary'!V32</f>
        <v>294665000</v>
      </c>
      <c r="W30" s="21">
        <f>'[1]Summary'!W32</f>
        <v>94358803</v>
      </c>
    </row>
    <row r="31" spans="1:23" ht="12.75" customHeight="1">
      <c r="A31" s="18" t="s">
        <v>49</v>
      </c>
      <c r="B31" s="19">
        <f>'[1]Summary'!B33</f>
        <v>2948037000</v>
      </c>
      <c r="C31" s="19">
        <f>'[1]Summary'!C33</f>
        <v>0</v>
      </c>
      <c r="D31" s="19">
        <f>'[1]Summary'!D33</f>
        <v>0</v>
      </c>
      <c r="E31" s="19">
        <f>'[1]Summary'!E33</f>
        <v>2948037000</v>
      </c>
      <c r="F31" s="20">
        <f>'[1]Summary'!F33</f>
        <v>2948037000</v>
      </c>
      <c r="G31" s="21">
        <f>'[1]Summary'!G33</f>
        <v>0</v>
      </c>
      <c r="H31" s="20">
        <f>'[1]Summary'!H33</f>
        <v>0</v>
      </c>
      <c r="I31" s="21">
        <f>'[1]Summary'!I33</f>
        <v>0</v>
      </c>
      <c r="J31" s="20">
        <f>'[1]Summary'!J33</f>
        <v>0</v>
      </c>
      <c r="K31" s="21">
        <f>'[1]Summary'!K33</f>
        <v>0</v>
      </c>
      <c r="L31" s="20">
        <f>'[1]Summary'!L33</f>
        <v>0</v>
      </c>
      <c r="M31" s="21">
        <f>'[1]Summary'!M33</f>
        <v>0</v>
      </c>
      <c r="N31" s="20"/>
      <c r="O31" s="21"/>
      <c r="P31" s="20">
        <f t="shared" si="6"/>
        <v>0</v>
      </c>
      <c r="Q31" s="21">
        <f t="shared" si="7"/>
        <v>0</v>
      </c>
      <c r="R31" s="22">
        <v>0</v>
      </c>
      <c r="S31" s="24">
        <v>0</v>
      </c>
      <c r="T31" s="22">
        <f>IF($E31=0,0,($P31/$E31)*100)</f>
        <v>0</v>
      </c>
      <c r="U31" s="24">
        <f>IF($E31=0,0,($Q31/$E31)*100)</f>
        <v>0</v>
      </c>
      <c r="V31" s="20"/>
      <c r="W31" s="21"/>
    </row>
    <row r="32" spans="1:23" ht="12.75" customHeight="1">
      <c r="A32" s="18" t="s">
        <v>50</v>
      </c>
      <c r="B32" s="19">
        <f>'[1]Summary'!B34</f>
        <v>0</v>
      </c>
      <c r="C32" s="19">
        <f>'[1]Summary'!C34</f>
        <v>0</v>
      </c>
      <c r="D32" s="19">
        <f>'[1]Summary'!D34</f>
        <v>0</v>
      </c>
      <c r="E32" s="19">
        <f>'[1]Summary'!E34</f>
        <v>0</v>
      </c>
      <c r="F32" s="20">
        <f>'[1]Summary'!F34</f>
        <v>0</v>
      </c>
      <c r="G32" s="21">
        <f>'[1]Summary'!G34</f>
        <v>0</v>
      </c>
      <c r="H32" s="20">
        <f>'[1]Summary'!H34</f>
        <v>0</v>
      </c>
      <c r="I32" s="21">
        <f>'[1]Summary'!I34</f>
        <v>0</v>
      </c>
      <c r="J32" s="20">
        <f>'[1]Summary'!J34</f>
        <v>0</v>
      </c>
      <c r="K32" s="21">
        <f>'[1]Summary'!K34</f>
        <v>0</v>
      </c>
      <c r="L32" s="20">
        <f>'[1]Summary'!L34</f>
        <v>0</v>
      </c>
      <c r="M32" s="21">
        <f>'[1]Summary'!M34</f>
        <v>0</v>
      </c>
      <c r="N32" s="20"/>
      <c r="O32" s="21"/>
      <c r="P32" s="20">
        <f t="shared" si="6"/>
        <v>0</v>
      </c>
      <c r="Q32" s="21">
        <f t="shared" si="7"/>
        <v>0</v>
      </c>
      <c r="R32" s="22">
        <v>0</v>
      </c>
      <c r="S32" s="24">
        <v>0</v>
      </c>
      <c r="T32" s="22">
        <f>IF($E32=0,0,($P32/$E32)*100)</f>
        <v>0</v>
      </c>
      <c r="U32" s="24">
        <f>IF($E32=0,0,($Q32/$E32)*100)</f>
        <v>0</v>
      </c>
      <c r="V32" s="20"/>
      <c r="W32" s="21"/>
    </row>
    <row r="33" spans="1:23" ht="12.75" customHeight="1">
      <c r="A33" s="18" t="s">
        <v>51</v>
      </c>
      <c r="B33" s="19">
        <f>'[1]Summary'!B35</f>
        <v>136905000</v>
      </c>
      <c r="C33" s="19">
        <f>'[1]Summary'!C35</f>
        <v>0</v>
      </c>
      <c r="D33" s="19">
        <f>'[1]Summary'!D35</f>
        <v>0</v>
      </c>
      <c r="E33" s="19">
        <f>'[1]Summary'!E35</f>
        <v>136905000</v>
      </c>
      <c r="F33" s="20">
        <f>'[1]Summary'!F35</f>
        <v>136905000</v>
      </c>
      <c r="G33" s="21">
        <f>'[1]Summary'!G35</f>
        <v>136905000</v>
      </c>
      <c r="H33" s="20">
        <f>'[1]Summary'!H35</f>
        <v>0</v>
      </c>
      <c r="I33" s="21">
        <f>'[1]Summary'!I35</f>
        <v>24575200</v>
      </c>
      <c r="J33" s="20">
        <f>'[1]Summary'!J35</f>
        <v>19530000</v>
      </c>
      <c r="K33" s="21">
        <f>'[1]Summary'!K35</f>
        <v>19763336</v>
      </c>
      <c r="L33" s="20">
        <f>'[1]Summary'!L35</f>
        <v>12077000</v>
      </c>
      <c r="M33" s="21">
        <f>'[1]Summary'!M35</f>
        <v>6740671</v>
      </c>
      <c r="N33" s="20"/>
      <c r="O33" s="21"/>
      <c r="P33" s="20">
        <f t="shared" si="6"/>
        <v>31607000</v>
      </c>
      <c r="Q33" s="21">
        <f t="shared" si="7"/>
        <v>51079207</v>
      </c>
      <c r="R33" s="22">
        <v>0</v>
      </c>
      <c r="S33" s="24">
        <v>-23.370985163491564</v>
      </c>
      <c r="T33" s="22">
        <f>IF($E33=0,0,($P33/$E33)*100)</f>
        <v>23.086812022935614</v>
      </c>
      <c r="U33" s="24">
        <f>IF($E33=0,0,($Q33/$E33)*100)</f>
        <v>37.30996457397465</v>
      </c>
      <c r="V33" s="20">
        <f>'[1]Summary'!V35</f>
        <v>67914000</v>
      </c>
      <c r="W33" s="21">
        <f>'[1]Summary'!W35</f>
        <v>8533129</v>
      </c>
    </row>
    <row r="34" spans="1:23" ht="12.75" customHeight="1">
      <c r="A34" s="18" t="s">
        <v>52</v>
      </c>
      <c r="B34" s="19">
        <f>'[1]Summary'!B36</f>
        <v>0</v>
      </c>
      <c r="C34" s="19">
        <v>0</v>
      </c>
      <c r="D34" s="19"/>
      <c r="E34" s="19">
        <f>$B34+$C34+$D34</f>
        <v>0</v>
      </c>
      <c r="F34" s="138">
        <v>0</v>
      </c>
      <c r="G34" s="141">
        <v>0</v>
      </c>
      <c r="H34" s="138">
        <v>0</v>
      </c>
      <c r="I34" s="140">
        <v>0</v>
      </c>
      <c r="J34" s="138">
        <v>0</v>
      </c>
      <c r="K34" s="140">
        <v>0</v>
      </c>
      <c r="L34" s="139"/>
      <c r="M34" s="140"/>
      <c r="N34" s="20"/>
      <c r="O34" s="21"/>
      <c r="P34" s="20">
        <f t="shared" si="6"/>
        <v>0</v>
      </c>
      <c r="Q34" s="21">
        <f t="shared" si="7"/>
        <v>0</v>
      </c>
      <c r="R34" s="22">
        <v>0</v>
      </c>
      <c r="S34" s="24">
        <v>0</v>
      </c>
      <c r="T34" s="22">
        <f>IF($E34=0,0,($P34/$E34)*100)</f>
        <v>0</v>
      </c>
      <c r="U34" s="24">
        <f>IF($E34=0,0,($Q34/$E34)*100)</f>
        <v>0</v>
      </c>
      <c r="V34" s="20"/>
      <c r="W34" s="21"/>
    </row>
    <row r="35" spans="1:23" ht="12.75" customHeight="1">
      <c r="A35" s="25" t="s">
        <v>36</v>
      </c>
      <c r="B35" s="26">
        <f>SUM(B30:B34)</f>
        <v>4189600000</v>
      </c>
      <c r="C35" s="26">
        <f>SUM(C30:C34)</f>
        <v>0</v>
      </c>
      <c r="D35" s="26"/>
      <c r="E35" s="26">
        <f>$B35+$C35+$D35</f>
        <v>4189600000</v>
      </c>
      <c r="F35" s="27">
        <f aca="true" t="shared" si="8" ref="F35:O35">SUM(F30:F34)</f>
        <v>4189600000</v>
      </c>
      <c r="G35" s="28">
        <f t="shared" si="8"/>
        <v>1241563000</v>
      </c>
      <c r="H35" s="27">
        <f t="shared" si="8"/>
        <v>106765000</v>
      </c>
      <c r="I35" s="28">
        <f t="shared" si="8"/>
        <v>232349325</v>
      </c>
      <c r="J35" s="27">
        <f t="shared" si="8"/>
        <v>294934000</v>
      </c>
      <c r="K35" s="28">
        <f t="shared" si="8"/>
        <v>352081082</v>
      </c>
      <c r="L35" s="27">
        <f t="shared" si="8"/>
        <v>207304000</v>
      </c>
      <c r="M35" s="28">
        <f t="shared" si="8"/>
        <v>246744242</v>
      </c>
      <c r="N35" s="27">
        <f t="shared" si="8"/>
        <v>0</v>
      </c>
      <c r="O35" s="28">
        <f t="shared" si="8"/>
        <v>0</v>
      </c>
      <c r="P35" s="27">
        <f t="shared" si="6"/>
        <v>609003000</v>
      </c>
      <c r="Q35" s="28">
        <f t="shared" si="7"/>
        <v>831174649</v>
      </c>
      <c r="R35" s="29">
        <v>176.24596075492903</v>
      </c>
      <c r="S35" s="30">
        <v>50.08606175921806</v>
      </c>
      <c r="T35" s="29">
        <f>IF((+$E30+$E33)=0,0,(P35/(+$E30+$E33))*100)</f>
        <v>49.05131676765496</v>
      </c>
      <c r="U35" s="30">
        <f>IF((+$E30+$E33)=0,0,(Q35/(+$E30+$E33))*100)</f>
        <v>66.94582949073063</v>
      </c>
      <c r="V35" s="27">
        <f>SUM(V30:V34)</f>
        <v>362579000</v>
      </c>
      <c r="W35" s="28">
        <f>SUM(W30:W34)</f>
        <v>102891932</v>
      </c>
    </row>
    <row r="36" spans="1:23" ht="12.75" customHeight="1">
      <c r="A36" s="11" t="s">
        <v>53</v>
      </c>
      <c r="B36" s="31"/>
      <c r="C36" s="31"/>
      <c r="D36" s="31"/>
      <c r="E36" s="31"/>
      <c r="F36" s="32"/>
      <c r="G36" s="33"/>
      <c r="H36" s="32"/>
      <c r="I36" s="33"/>
      <c r="J36" s="32"/>
      <c r="K36" s="33"/>
      <c r="L36" s="32"/>
      <c r="M36" s="33"/>
      <c r="N36" s="32"/>
      <c r="O36" s="33"/>
      <c r="P36" s="32"/>
      <c r="Q36" s="33"/>
      <c r="R36" s="15">
        <v>0</v>
      </c>
      <c r="S36" s="17">
        <v>0</v>
      </c>
      <c r="T36" s="15"/>
      <c r="U36" s="17"/>
      <c r="V36" s="32"/>
      <c r="W36" s="33"/>
    </row>
    <row r="37" spans="1:23" ht="12.75" customHeight="1">
      <c r="A37" s="18" t="s">
        <v>54</v>
      </c>
      <c r="B37" s="19">
        <v>0</v>
      </c>
      <c r="C37" s="19">
        <v>0</v>
      </c>
      <c r="D37" s="19"/>
      <c r="E37" s="19">
        <f>$B37+$C37+$D37</f>
        <v>0</v>
      </c>
      <c r="F37" s="20">
        <v>0</v>
      </c>
      <c r="G37" s="21">
        <v>0</v>
      </c>
      <c r="H37" s="20">
        <v>0</v>
      </c>
      <c r="I37" s="21">
        <v>0</v>
      </c>
      <c r="J37" s="20">
        <v>0</v>
      </c>
      <c r="K37" s="21">
        <v>0</v>
      </c>
      <c r="L37" s="20"/>
      <c r="M37" s="21"/>
      <c r="N37" s="20"/>
      <c r="O37" s="21"/>
      <c r="P37" s="20">
        <f aca="true" t="shared" si="9" ref="P37:P44">$H37+$J37+$L37+$N37</f>
        <v>0</v>
      </c>
      <c r="Q37" s="21">
        <f aca="true" t="shared" si="10" ref="Q37:Q44">$I37+$K37+$M37+$O37</f>
        <v>0</v>
      </c>
      <c r="R37" s="22">
        <v>0</v>
      </c>
      <c r="S37" s="24">
        <v>0</v>
      </c>
      <c r="T37" s="22">
        <f aca="true" t="shared" si="11" ref="T37:T43">IF($E37=0,0,($P37/$E37)*100)</f>
        <v>0</v>
      </c>
      <c r="U37" s="24">
        <f aca="true" t="shared" si="12" ref="U37:U43">IF($E37=0,0,($Q37/$E37)*100)</f>
        <v>0</v>
      </c>
      <c r="V37" s="20"/>
      <c r="W37" s="21"/>
    </row>
    <row r="38" spans="1:23" ht="12.75" customHeight="1">
      <c r="A38" s="18" t="s">
        <v>55</v>
      </c>
      <c r="B38" s="19">
        <f>'[1]Summary'!B40</f>
        <v>3986896000</v>
      </c>
      <c r="C38" s="19">
        <f>'[1]Summary'!C40</f>
        <v>18563000</v>
      </c>
      <c r="D38" s="19">
        <f>'[1]Summary'!D40</f>
        <v>0</v>
      </c>
      <c r="E38" s="19">
        <f>'[1]Summary'!E40</f>
        <v>4005459000</v>
      </c>
      <c r="F38" s="19">
        <f>'[1]Summary'!F40</f>
        <v>3986896000</v>
      </c>
      <c r="G38" s="19">
        <f>'[1]Summary'!G40</f>
        <v>0</v>
      </c>
      <c r="H38" s="19">
        <f>'[1]Summary'!H40</f>
        <v>0</v>
      </c>
      <c r="I38" s="19">
        <f>'[1]Summary'!I40</f>
        <v>0</v>
      </c>
      <c r="J38" s="19">
        <f>'[1]Summary'!J40</f>
        <v>0</v>
      </c>
      <c r="K38" s="19">
        <f>'[1]Summary'!K40</f>
        <v>0</v>
      </c>
      <c r="L38" s="19">
        <f>'[1]Summary'!L40</f>
        <v>0</v>
      </c>
      <c r="M38" s="19">
        <f>'[1]Summary'!M40</f>
        <v>0</v>
      </c>
      <c r="N38" s="20"/>
      <c r="O38" s="21"/>
      <c r="P38" s="20">
        <f t="shared" si="9"/>
        <v>0</v>
      </c>
      <c r="Q38" s="21">
        <f t="shared" si="10"/>
        <v>0</v>
      </c>
      <c r="R38" s="22">
        <v>0</v>
      </c>
      <c r="S38" s="24">
        <v>0</v>
      </c>
      <c r="T38" s="22">
        <f t="shared" si="11"/>
        <v>0</v>
      </c>
      <c r="U38" s="24">
        <f t="shared" si="12"/>
        <v>0</v>
      </c>
      <c r="V38" s="20"/>
      <c r="W38" s="21"/>
    </row>
    <row r="39" spans="1:23" ht="12.75" customHeight="1">
      <c r="A39" s="18" t="s">
        <v>56</v>
      </c>
      <c r="B39" s="19">
        <f>'[1]Summary'!B41</f>
        <v>449558000</v>
      </c>
      <c r="C39" s="19">
        <f>'[1]Summary'!C41</f>
        <v>0</v>
      </c>
      <c r="D39" s="19">
        <f>'[1]Summary'!D41</f>
        <v>0</v>
      </c>
      <c r="E39" s="19">
        <f>'[1]Summary'!E41</f>
        <v>449558000</v>
      </c>
      <c r="F39" s="19">
        <f>'[1]Summary'!F41</f>
        <v>449558000</v>
      </c>
      <c r="G39" s="19">
        <f>'[1]Summary'!G41</f>
        <v>449558000</v>
      </c>
      <c r="H39" s="19">
        <f>'[1]Summary'!H41</f>
        <v>20917000</v>
      </c>
      <c r="I39" s="19">
        <f>'[1]Summary'!I41</f>
        <v>21525643</v>
      </c>
      <c r="J39" s="19">
        <f>'[1]Summary'!J41</f>
        <v>55255000</v>
      </c>
      <c r="K39" s="19">
        <f>'[1]Summary'!K41</f>
        <v>70721980</v>
      </c>
      <c r="L39" s="19">
        <f>'[1]Summary'!L41</f>
        <v>69578000</v>
      </c>
      <c r="M39" s="19">
        <f>'[1]Summary'!M41</f>
        <v>67170343</v>
      </c>
      <c r="N39" s="20"/>
      <c r="O39" s="21"/>
      <c r="P39" s="20">
        <f t="shared" si="9"/>
        <v>145750000</v>
      </c>
      <c r="Q39" s="21">
        <f t="shared" si="10"/>
        <v>159417966</v>
      </c>
      <c r="R39" s="22">
        <v>164.16312090643973</v>
      </c>
      <c r="S39" s="24">
        <v>218.06267064821245</v>
      </c>
      <c r="T39" s="22">
        <f t="shared" si="11"/>
        <v>32.42073325355126</v>
      </c>
      <c r="U39" s="24">
        <f t="shared" si="12"/>
        <v>35.461045293377055</v>
      </c>
      <c r="V39" s="20">
        <f>'[1]Summary'!V41</f>
        <v>52891000</v>
      </c>
      <c r="W39" s="21">
        <f>'[1]Summary'!W41</f>
        <v>16251964</v>
      </c>
    </row>
    <row r="40" spans="1:23" ht="12.75" customHeight="1">
      <c r="A40" s="18" t="s">
        <v>57</v>
      </c>
      <c r="B40" s="19">
        <f>'[1]Summary'!B42</f>
        <v>142013000</v>
      </c>
      <c r="C40" s="19">
        <f>'[1]Summary'!C42</f>
        <v>0</v>
      </c>
      <c r="D40" s="19">
        <f>'[1]Summary'!D42</f>
        <v>0</v>
      </c>
      <c r="E40" s="19">
        <f>'[1]Summary'!E42</f>
        <v>142013000</v>
      </c>
      <c r="F40" s="19">
        <f>'[1]Summary'!F42</f>
        <v>142013000</v>
      </c>
      <c r="G40" s="19">
        <f>'[1]Summary'!G42</f>
        <v>0</v>
      </c>
      <c r="H40" s="19">
        <f>'[1]Summary'!H42</f>
        <v>0</v>
      </c>
      <c r="I40" s="19">
        <f>'[1]Summary'!I42</f>
        <v>0</v>
      </c>
      <c r="J40" s="19">
        <f>'[1]Summary'!J42</f>
        <v>0</v>
      </c>
      <c r="K40" s="19">
        <f>'[1]Summary'!K42</f>
        <v>0</v>
      </c>
      <c r="L40" s="19">
        <f>'[1]Summary'!L42</f>
        <v>0</v>
      </c>
      <c r="M40" s="19">
        <f>'[1]Summary'!M42</f>
        <v>0</v>
      </c>
      <c r="N40" s="20"/>
      <c r="O40" s="21"/>
      <c r="P40" s="20">
        <f t="shared" si="9"/>
        <v>0</v>
      </c>
      <c r="Q40" s="21">
        <f t="shared" si="10"/>
        <v>0</v>
      </c>
      <c r="R40" s="22">
        <v>0</v>
      </c>
      <c r="S40" s="24">
        <v>0</v>
      </c>
      <c r="T40" s="22">
        <f t="shared" si="11"/>
        <v>0</v>
      </c>
      <c r="U40" s="24">
        <f t="shared" si="12"/>
        <v>0</v>
      </c>
      <c r="V40" s="20"/>
      <c r="W40" s="21"/>
    </row>
    <row r="41" spans="1:23" ht="12.75" customHeight="1" hidden="1">
      <c r="A41" s="18" t="s">
        <v>58</v>
      </c>
      <c r="B41" s="19">
        <f>'[1]Summary'!B43</f>
        <v>0</v>
      </c>
      <c r="C41" s="19">
        <v>0</v>
      </c>
      <c r="D41" s="19"/>
      <c r="E41" s="19">
        <f>$B41+$C41+$D41</f>
        <v>0</v>
      </c>
      <c r="F41" s="20">
        <v>0</v>
      </c>
      <c r="G41" s="20">
        <v>0</v>
      </c>
      <c r="H41" s="20">
        <v>0</v>
      </c>
      <c r="I41" s="21">
        <v>0</v>
      </c>
      <c r="J41" s="20">
        <v>0</v>
      </c>
      <c r="K41" s="21">
        <v>0</v>
      </c>
      <c r="L41" s="20"/>
      <c r="M41" s="21"/>
      <c r="N41" s="20"/>
      <c r="O41" s="21"/>
      <c r="P41" s="20">
        <f t="shared" si="9"/>
        <v>0</v>
      </c>
      <c r="Q41" s="21">
        <f t="shared" si="10"/>
        <v>0</v>
      </c>
      <c r="R41" s="22">
        <v>0</v>
      </c>
      <c r="S41" s="24">
        <v>0</v>
      </c>
      <c r="T41" s="22">
        <f t="shared" si="11"/>
        <v>0</v>
      </c>
      <c r="U41" s="24">
        <f t="shared" si="12"/>
        <v>0</v>
      </c>
      <c r="V41" s="20">
        <f>'[1]Summary'!V43</f>
        <v>31525000</v>
      </c>
      <c r="W41" s="21"/>
    </row>
    <row r="42" spans="1:23" ht="12.75" customHeight="1">
      <c r="A42" s="18" t="s">
        <v>59</v>
      </c>
      <c r="B42" s="19">
        <f>'[1]Summary'!B44</f>
        <v>534150000</v>
      </c>
      <c r="C42" s="19">
        <f>'[1]Summary'!C44</f>
        <v>1458000</v>
      </c>
      <c r="D42" s="19">
        <f>'[1]Summary'!D44</f>
        <v>0</v>
      </c>
      <c r="E42" s="19">
        <f>'[1]Summary'!E44</f>
        <v>535608000</v>
      </c>
      <c r="F42" s="19">
        <f>'[1]Summary'!F44</f>
        <v>535608000</v>
      </c>
      <c r="G42" s="19">
        <f>'[1]Summary'!G44</f>
        <v>535608000</v>
      </c>
      <c r="H42" s="19">
        <f>'[1]Summary'!H44</f>
        <v>7248000</v>
      </c>
      <c r="I42" s="19">
        <f>'[1]Summary'!I44</f>
        <v>60116001</v>
      </c>
      <c r="J42" s="19">
        <f>'[1]Summary'!J44</f>
        <v>43631000</v>
      </c>
      <c r="K42" s="19">
        <f>'[1]Summary'!K44</f>
        <v>129892262</v>
      </c>
      <c r="L42" s="19">
        <f>'[1]Summary'!L44</f>
        <v>65731000</v>
      </c>
      <c r="M42" s="19">
        <f>'[1]Summary'!M44</f>
        <v>98501301</v>
      </c>
      <c r="N42" s="20"/>
      <c r="O42" s="21"/>
      <c r="P42" s="20">
        <f t="shared" si="9"/>
        <v>116610000</v>
      </c>
      <c r="Q42" s="21">
        <f t="shared" si="10"/>
        <v>288509564</v>
      </c>
      <c r="R42" s="22">
        <v>501.97295805739515</v>
      </c>
      <c r="S42" s="24">
        <v>116.06936562530166</v>
      </c>
      <c r="T42" s="22">
        <f t="shared" si="11"/>
        <v>21.771519469462742</v>
      </c>
      <c r="U42" s="24">
        <f t="shared" si="12"/>
        <v>53.86580558916222</v>
      </c>
      <c r="V42" s="20">
        <f>'[1]Summary'!V44</f>
        <v>89112000</v>
      </c>
      <c r="W42" s="21">
        <f>'[1]Summary'!W44</f>
        <v>3554620</v>
      </c>
    </row>
    <row r="43" spans="1:23" ht="12.75" customHeight="1">
      <c r="A43" s="18" t="s">
        <v>60</v>
      </c>
      <c r="B43" s="19">
        <f>'[1]Summary'!B45</f>
        <v>548126000</v>
      </c>
      <c r="C43" s="19">
        <f>'[1]Summary'!C45</f>
        <v>0</v>
      </c>
      <c r="D43" s="19">
        <f>'[1]Summary'!D45</f>
        <v>0</v>
      </c>
      <c r="E43" s="19">
        <f>'[1]Summary'!E45</f>
        <v>548126000</v>
      </c>
      <c r="F43" s="19">
        <f>'[1]Summary'!F45</f>
        <v>548126000</v>
      </c>
      <c r="G43" s="20">
        <v>0</v>
      </c>
      <c r="H43" s="20">
        <v>0</v>
      </c>
      <c r="I43" s="21">
        <v>0</v>
      </c>
      <c r="J43" s="20">
        <v>0</v>
      </c>
      <c r="K43" s="21">
        <v>0</v>
      </c>
      <c r="L43" s="20"/>
      <c r="M43" s="21"/>
      <c r="N43" s="20"/>
      <c r="O43" s="21"/>
      <c r="P43" s="20">
        <f t="shared" si="9"/>
        <v>0</v>
      </c>
      <c r="Q43" s="21">
        <f t="shared" si="10"/>
        <v>0</v>
      </c>
      <c r="R43" s="22">
        <v>0</v>
      </c>
      <c r="S43" s="24">
        <v>0</v>
      </c>
      <c r="T43" s="22">
        <f t="shared" si="11"/>
        <v>0</v>
      </c>
      <c r="U43" s="24">
        <f t="shared" si="12"/>
        <v>0</v>
      </c>
      <c r="V43" s="20"/>
      <c r="W43" s="21"/>
    </row>
    <row r="44" spans="1:23" ht="12.75" customHeight="1">
      <c r="A44" s="25" t="s">
        <v>36</v>
      </c>
      <c r="B44" s="26">
        <f>SUM(B37:B43)</f>
        <v>5660743000</v>
      </c>
      <c r="C44" s="26">
        <f>SUM(C37:C43)</f>
        <v>20021000</v>
      </c>
      <c r="D44" s="26"/>
      <c r="E44" s="26">
        <f>$B44+$C44+$D44</f>
        <v>5680764000</v>
      </c>
      <c r="F44" s="27">
        <f aca="true" t="shared" si="13" ref="F44:O44">SUM(F37:F43)</f>
        <v>5662201000</v>
      </c>
      <c r="G44" s="28">
        <f t="shared" si="13"/>
        <v>985166000</v>
      </c>
      <c r="H44" s="27">
        <f t="shared" si="13"/>
        <v>28165000</v>
      </c>
      <c r="I44" s="28">
        <f t="shared" si="13"/>
        <v>81641644</v>
      </c>
      <c r="J44" s="27">
        <f t="shared" si="13"/>
        <v>98886000</v>
      </c>
      <c r="K44" s="28">
        <f t="shared" si="13"/>
        <v>200614242</v>
      </c>
      <c r="L44" s="27">
        <f t="shared" si="13"/>
        <v>135309000</v>
      </c>
      <c r="M44" s="28">
        <f t="shared" si="13"/>
        <v>165671644</v>
      </c>
      <c r="N44" s="27">
        <f t="shared" si="13"/>
        <v>0</v>
      </c>
      <c r="O44" s="28">
        <f t="shared" si="13"/>
        <v>0</v>
      </c>
      <c r="P44" s="27">
        <f t="shared" si="9"/>
        <v>262360000</v>
      </c>
      <c r="Q44" s="28">
        <f t="shared" si="10"/>
        <v>447927530</v>
      </c>
      <c r="R44" s="29">
        <v>251.09533108467957</v>
      </c>
      <c r="S44" s="30">
        <v>142.9609293512022</v>
      </c>
      <c r="T44" s="29">
        <f>IF((+$E39+$E41+$E42)=0,0,(P44/(+$E39+$E41+$E42))*100)</f>
        <v>26.63104492034845</v>
      </c>
      <c r="U44" s="30">
        <f>IF((+$E39+$E41+$E42)=0,0,(Q44/(+$E39+$E41+$E42))*100)</f>
        <v>45.467213647243206</v>
      </c>
      <c r="V44" s="27">
        <f>SUM(V39:V42)</f>
        <v>173528000</v>
      </c>
      <c r="W44" s="28">
        <f>SUM(W37:W43)</f>
        <v>19806584</v>
      </c>
    </row>
    <row r="45" spans="1:23" ht="12.75" customHeight="1">
      <c r="A45" s="11" t="s">
        <v>61</v>
      </c>
      <c r="B45" s="31"/>
      <c r="C45" s="31"/>
      <c r="D45" s="31"/>
      <c r="E45" s="31"/>
      <c r="F45" s="32"/>
      <c r="G45" s="33"/>
      <c r="H45" s="32"/>
      <c r="I45" s="33"/>
      <c r="J45" s="32"/>
      <c r="K45" s="33"/>
      <c r="L45" s="32"/>
      <c r="M45" s="33"/>
      <c r="N45" s="32"/>
      <c r="O45" s="33"/>
      <c r="P45" s="32"/>
      <c r="Q45" s="33"/>
      <c r="R45" s="15">
        <v>0</v>
      </c>
      <c r="S45" s="17">
        <v>0</v>
      </c>
      <c r="T45" s="15"/>
      <c r="U45" s="17"/>
      <c r="V45" s="32"/>
      <c r="W45" s="33"/>
    </row>
    <row r="46" spans="1:23" ht="12.75" customHeight="1">
      <c r="A46" s="34" t="s">
        <v>62</v>
      </c>
      <c r="B46" s="19">
        <v>0</v>
      </c>
      <c r="C46" s="19">
        <v>0</v>
      </c>
      <c r="D46" s="19"/>
      <c r="E46" s="19">
        <f>$B46+$C46+$D46</f>
        <v>0</v>
      </c>
      <c r="F46" s="20">
        <v>0</v>
      </c>
      <c r="G46" s="21">
        <v>0</v>
      </c>
      <c r="H46" s="20">
        <v>0</v>
      </c>
      <c r="I46" s="21">
        <v>0</v>
      </c>
      <c r="J46" s="20"/>
      <c r="K46" s="21"/>
      <c r="L46" s="20"/>
      <c r="M46" s="21"/>
      <c r="N46" s="20"/>
      <c r="O46" s="21"/>
      <c r="P46" s="20">
        <f>$H46+$J46+$L46+$N46</f>
        <v>0</v>
      </c>
      <c r="Q46" s="21">
        <f>$I46+$K46+$M46+$O46</f>
        <v>0</v>
      </c>
      <c r="R46" s="22">
        <v>0</v>
      </c>
      <c r="S46" s="24">
        <v>0</v>
      </c>
      <c r="T46" s="22">
        <f>IF($E46=0,0,($P46/$E46)*100)</f>
        <v>0</v>
      </c>
      <c r="U46" s="24">
        <f>IF($E46=0,0,($Q46/$E46)*100)</f>
        <v>0</v>
      </c>
      <c r="V46" s="20"/>
      <c r="W46" s="21"/>
    </row>
    <row r="47" spans="1:23" ht="12.75" customHeight="1">
      <c r="A47" s="34" t="s">
        <v>63</v>
      </c>
      <c r="B47" s="19">
        <v>0</v>
      </c>
      <c r="C47" s="19">
        <v>0</v>
      </c>
      <c r="D47" s="19"/>
      <c r="E47" s="19">
        <f>$B47+$C47+$D47</f>
        <v>0</v>
      </c>
      <c r="F47" s="20">
        <v>0</v>
      </c>
      <c r="G47" s="21">
        <v>0</v>
      </c>
      <c r="H47" s="20">
        <v>0</v>
      </c>
      <c r="I47" s="21">
        <v>0</v>
      </c>
      <c r="J47" s="20"/>
      <c r="K47" s="21"/>
      <c r="L47" s="20"/>
      <c r="M47" s="21"/>
      <c r="N47" s="20"/>
      <c r="O47" s="21"/>
      <c r="P47" s="20">
        <f>$H47+$J47+$L47+$N47</f>
        <v>0</v>
      </c>
      <c r="Q47" s="21">
        <f>$I47+$K47+$M47+$O47</f>
        <v>0</v>
      </c>
      <c r="R47" s="22">
        <v>0</v>
      </c>
      <c r="S47" s="24">
        <v>0</v>
      </c>
      <c r="T47" s="22">
        <f>IF($E47=0,0,($P47/$E47)*100)</f>
        <v>0</v>
      </c>
      <c r="U47" s="24">
        <f>IF($E47=0,0,($Q47/$E47)*100)</f>
        <v>0</v>
      </c>
      <c r="V47" s="20">
        <f>'[1]Summary'!V50</f>
        <v>88000</v>
      </c>
      <c r="W47" s="21">
        <f>'[1]Summary'!W50</f>
        <v>83772</v>
      </c>
    </row>
    <row r="48" spans="1:23" ht="12.75" customHeight="1" hidden="1">
      <c r="A48" s="34" t="s">
        <v>64</v>
      </c>
      <c r="B48" s="19">
        <v>0</v>
      </c>
      <c r="C48" s="19">
        <v>0</v>
      </c>
      <c r="D48" s="19"/>
      <c r="E48" s="19">
        <f>$B48+$C48+$D48</f>
        <v>0</v>
      </c>
      <c r="F48" s="20">
        <v>0</v>
      </c>
      <c r="G48" s="21">
        <v>0</v>
      </c>
      <c r="H48" s="20">
        <v>0</v>
      </c>
      <c r="I48" s="21">
        <v>0</v>
      </c>
      <c r="J48" s="20"/>
      <c r="K48" s="21"/>
      <c r="L48" s="20"/>
      <c r="M48" s="21"/>
      <c r="N48" s="20"/>
      <c r="O48" s="21"/>
      <c r="P48" s="20">
        <f>$H48+$J48+$L48+$N48</f>
        <v>0</v>
      </c>
      <c r="Q48" s="21">
        <f>$I48+$K48+$M48+$O48</f>
        <v>0</v>
      </c>
      <c r="R48" s="22">
        <v>0</v>
      </c>
      <c r="S48" s="24">
        <v>0</v>
      </c>
      <c r="T48" s="22">
        <f>IF($E48=0,0,($P48/$E48)*100)</f>
        <v>0</v>
      </c>
      <c r="U48" s="24">
        <f>IF($E48=0,0,($Q48/$E48)*100)</f>
        <v>0</v>
      </c>
      <c r="V48" s="20"/>
      <c r="W48" s="21"/>
    </row>
    <row r="49" spans="1:23" ht="12.75" customHeight="1" hidden="1">
      <c r="A49" s="18" t="s">
        <v>65</v>
      </c>
      <c r="B49" s="19">
        <v>0</v>
      </c>
      <c r="C49" s="19">
        <v>0</v>
      </c>
      <c r="D49" s="19"/>
      <c r="E49" s="19">
        <f>$B49+$C49+$D49</f>
        <v>0</v>
      </c>
      <c r="F49" s="20">
        <v>0</v>
      </c>
      <c r="G49" s="21">
        <v>0</v>
      </c>
      <c r="H49" s="20">
        <v>0</v>
      </c>
      <c r="I49" s="21">
        <v>0</v>
      </c>
      <c r="J49" s="20"/>
      <c r="K49" s="21"/>
      <c r="L49" s="20"/>
      <c r="M49" s="21"/>
      <c r="N49" s="20"/>
      <c r="O49" s="21"/>
      <c r="P49" s="20">
        <f>$H49+$J49+$L49+$N49</f>
        <v>0</v>
      </c>
      <c r="Q49" s="21">
        <f>$I49+$K49+$M49+$O49</f>
        <v>0</v>
      </c>
      <c r="R49" s="22">
        <v>0</v>
      </c>
      <c r="S49" s="24">
        <v>0</v>
      </c>
      <c r="T49" s="22">
        <f>IF($E49=0,0,($P49/$E49)*100)</f>
        <v>0</v>
      </c>
      <c r="U49" s="24">
        <f>IF($E49=0,0,($Q49/$E49)*100)</f>
        <v>0</v>
      </c>
      <c r="V49" s="20"/>
      <c r="W49" s="21"/>
    </row>
    <row r="50" spans="1:23" ht="12.75" customHeight="1">
      <c r="A50" s="35" t="s">
        <v>36</v>
      </c>
      <c r="B50" s="36">
        <f>SUM(B46:B49)</f>
        <v>0</v>
      </c>
      <c r="C50" s="36">
        <f>SUM(C46:C49)</f>
        <v>0</v>
      </c>
      <c r="D50" s="36"/>
      <c r="E50" s="36">
        <f>$B50+$C50+$D50</f>
        <v>0</v>
      </c>
      <c r="F50" s="37">
        <f aca="true" t="shared" si="14" ref="F50:O50">SUM(F46:F49)</f>
        <v>0</v>
      </c>
      <c r="G50" s="38">
        <f t="shared" si="14"/>
        <v>0</v>
      </c>
      <c r="H50" s="37">
        <f t="shared" si="14"/>
        <v>0</v>
      </c>
      <c r="I50" s="38">
        <f t="shared" si="14"/>
        <v>0</v>
      </c>
      <c r="J50" s="37">
        <f t="shared" si="14"/>
        <v>0</v>
      </c>
      <c r="K50" s="38">
        <f t="shared" si="14"/>
        <v>0</v>
      </c>
      <c r="L50" s="37">
        <f t="shared" si="14"/>
        <v>0</v>
      </c>
      <c r="M50" s="38">
        <f t="shared" si="14"/>
        <v>0</v>
      </c>
      <c r="N50" s="37">
        <f t="shared" si="14"/>
        <v>0</v>
      </c>
      <c r="O50" s="38">
        <f t="shared" si="14"/>
        <v>0</v>
      </c>
      <c r="P50" s="37">
        <f>$H50+$J50+$L50+$N50</f>
        <v>0</v>
      </c>
      <c r="Q50" s="38">
        <f>$I50+$K50+$M50+$O50</f>
        <v>0</v>
      </c>
      <c r="R50" s="39">
        <v>0</v>
      </c>
      <c r="S50" s="40">
        <v>0</v>
      </c>
      <c r="T50" s="39">
        <f>IF($E50=0,0,($P50/$E50)*100)</f>
        <v>0</v>
      </c>
      <c r="U50" s="40">
        <f>IF($E50=0,0,($Q50/$E50)*100)</f>
        <v>0</v>
      </c>
      <c r="V50" s="37">
        <f>SUM(V46:V49)</f>
        <v>88000</v>
      </c>
      <c r="W50" s="38">
        <f>SUM(W46:W49)</f>
        <v>83772</v>
      </c>
    </row>
    <row r="51" spans="1:23" ht="12.75" customHeight="1">
      <c r="A51" s="11" t="s">
        <v>66</v>
      </c>
      <c r="B51" s="31"/>
      <c r="C51" s="31"/>
      <c r="D51" s="31"/>
      <c r="E51" s="31"/>
      <c r="F51" s="32"/>
      <c r="G51" s="33"/>
      <c r="H51" s="32"/>
      <c r="I51" s="33"/>
      <c r="J51" s="32"/>
      <c r="K51" s="33"/>
      <c r="L51" s="32"/>
      <c r="M51" s="33"/>
      <c r="N51" s="32"/>
      <c r="O51" s="33"/>
      <c r="P51" s="32"/>
      <c r="Q51" s="33"/>
      <c r="R51" s="15">
        <v>0</v>
      </c>
      <c r="S51" s="17">
        <v>0</v>
      </c>
      <c r="T51" s="15"/>
      <c r="U51" s="17"/>
      <c r="V51" s="32"/>
      <c r="W51" s="33"/>
    </row>
    <row r="52" spans="1:24" ht="12.75" customHeight="1">
      <c r="A52" s="18" t="s">
        <v>67</v>
      </c>
      <c r="B52" s="19">
        <f>'[1]Summary'!B55</f>
        <v>47624000</v>
      </c>
      <c r="C52" s="19">
        <f>'[1]Summary'!C55</f>
        <v>18000000</v>
      </c>
      <c r="D52" s="19">
        <f>'[1]Summary'!D55</f>
        <v>0</v>
      </c>
      <c r="E52" s="19">
        <f>'[1]Summary'!E55</f>
        <v>65624000</v>
      </c>
      <c r="F52" s="19">
        <f>'[1]Summary'!F55</f>
        <v>65624000</v>
      </c>
      <c r="G52" s="19">
        <f>'[1]Summary'!G55</f>
        <v>65624000</v>
      </c>
      <c r="H52" s="19">
        <f>'[1]Summary'!H55</f>
        <v>0</v>
      </c>
      <c r="I52" s="19">
        <f>'[1]Summary'!I55</f>
        <v>0</v>
      </c>
      <c r="J52" s="19">
        <f>'[1]Summary'!J55</f>
        <v>0</v>
      </c>
      <c r="K52" s="19">
        <f>'[1]Summary'!K55</f>
        <v>3720056</v>
      </c>
      <c r="L52" s="19">
        <f>'[1]Summary'!L55</f>
        <v>22850000</v>
      </c>
      <c r="M52" s="19">
        <f>'[1]Summary'!M55</f>
        <v>11003845</v>
      </c>
      <c r="N52" s="20"/>
      <c r="O52" s="21"/>
      <c r="P52" s="20">
        <f>$H52+$J52+$L52+$N52</f>
        <v>22850000</v>
      </c>
      <c r="Q52" s="21">
        <f>$I52+$K52+$M52+$O52</f>
        <v>14723901</v>
      </c>
      <c r="R52" s="22">
        <v>0</v>
      </c>
      <c r="S52" s="24">
        <v>0</v>
      </c>
      <c r="T52" s="22">
        <f>IF($E52=0,0,($P52/$E52)*100)</f>
        <v>34.81957820309643</v>
      </c>
      <c r="U52" s="24">
        <f>IF($E52=0,0,($Q52/$E52)*100)</f>
        <v>22.436762464951848</v>
      </c>
      <c r="V52" s="20">
        <f>'[1]Summary'!V55</f>
        <v>28040000</v>
      </c>
      <c r="W52" s="21">
        <f>'[1]Summary'!W55</f>
        <v>0</v>
      </c>
      <c r="X52" s="142"/>
    </row>
    <row r="53" spans="1:23" ht="12.75" customHeight="1">
      <c r="A53" s="18" t="s">
        <v>68</v>
      </c>
      <c r="B53" s="19">
        <f>'[1]Summary'!B56</f>
        <v>65500000</v>
      </c>
      <c r="C53" s="19">
        <f>'[1]Summary'!C56</f>
        <v>-18000000</v>
      </c>
      <c r="D53" s="19">
        <f>'[1]Summary'!D56</f>
        <v>0</v>
      </c>
      <c r="E53" s="19">
        <f>'[1]Summary'!E56</f>
        <v>47500000</v>
      </c>
      <c r="F53" s="19">
        <f>'[1]Summary'!F56</f>
        <v>47500000</v>
      </c>
      <c r="G53" s="19">
        <f>'[1]Summary'!G56</f>
        <v>0</v>
      </c>
      <c r="H53" s="19">
        <f>'[1]Summary'!H56</f>
        <v>0</v>
      </c>
      <c r="I53" s="19">
        <f>'[1]Summary'!I56</f>
        <v>0</v>
      </c>
      <c r="J53" s="19">
        <f>'[1]Summary'!J56</f>
        <v>0</v>
      </c>
      <c r="K53" s="19">
        <f>'[1]Summary'!K56</f>
        <v>0</v>
      </c>
      <c r="L53" s="19">
        <f>'[1]Summary'!L56</f>
        <v>0</v>
      </c>
      <c r="M53" s="19">
        <f>'[1]Summary'!M56</f>
        <v>0</v>
      </c>
      <c r="N53" s="20"/>
      <c r="O53" s="21"/>
      <c r="P53" s="20">
        <f>$H53+$J53+$L53+$N53</f>
        <v>0</v>
      </c>
      <c r="Q53" s="21">
        <f>$I53+$K53+$M53+$O53</f>
        <v>0</v>
      </c>
      <c r="R53" s="22">
        <v>0</v>
      </c>
      <c r="S53" s="24">
        <v>0</v>
      </c>
      <c r="T53" s="22">
        <f>IF($E53=0,0,($P53/$E53)*100)</f>
        <v>0</v>
      </c>
      <c r="U53" s="24">
        <f>IF($E53=0,0,($Q53/$E53)*100)</f>
        <v>0</v>
      </c>
      <c r="V53" s="20">
        <f>'[1]Summary'!V56</f>
        <v>0</v>
      </c>
      <c r="W53" s="21"/>
    </row>
    <row r="54" spans="1:23" ht="12.75" customHeight="1">
      <c r="A54" s="18" t="s">
        <v>69</v>
      </c>
      <c r="B54" s="19">
        <f>'[1]Summary'!B57</f>
        <v>300000000</v>
      </c>
      <c r="C54" s="19">
        <f>'[1]Summary'!C57</f>
        <v>0</v>
      </c>
      <c r="D54" s="19">
        <f>'[1]Summary'!D57</f>
        <v>0</v>
      </c>
      <c r="E54" s="19">
        <f>'[1]Summary'!E57</f>
        <v>300000000</v>
      </c>
      <c r="F54" s="19">
        <f>'[1]Summary'!F57</f>
        <v>300000000</v>
      </c>
      <c r="G54" s="19">
        <f>'[1]Summary'!G57</f>
        <v>300000000</v>
      </c>
      <c r="H54" s="19">
        <f>'[1]Summary'!H57</f>
        <v>0</v>
      </c>
      <c r="I54" s="19">
        <f>'[1]Summary'!I57</f>
        <v>10411052</v>
      </c>
      <c r="J54" s="19">
        <f>'[1]Summary'!J57</f>
        <v>0</v>
      </c>
      <c r="K54" s="19">
        <f>'[1]Summary'!K57</f>
        <v>9458681</v>
      </c>
      <c r="L54" s="19">
        <f>'[1]Summary'!L57</f>
        <v>19094000</v>
      </c>
      <c r="M54" s="19">
        <f>'[1]Summary'!M57</f>
        <v>10210874</v>
      </c>
      <c r="N54" s="20"/>
      <c r="O54" s="21"/>
      <c r="P54" s="20">
        <f>$H54+$J54+$L54+$N54</f>
        <v>19094000</v>
      </c>
      <c r="Q54" s="21">
        <f>$I54+$K54+$M54+$O54</f>
        <v>30080607</v>
      </c>
      <c r="R54" s="22">
        <v>0</v>
      </c>
      <c r="S54" s="24">
        <v>-9.147692279320092</v>
      </c>
      <c r="T54" s="22">
        <f>IF($E54=0,0,($P54/$E54)*100)</f>
        <v>6.364666666666667</v>
      </c>
      <c r="U54" s="24">
        <f>IF($E54=0,0,($Q54/$E54)*100)</f>
        <v>10.026869</v>
      </c>
      <c r="V54" s="20">
        <f>'[1]Summary'!V57</f>
        <v>0</v>
      </c>
      <c r="W54" s="21"/>
    </row>
    <row r="55" spans="1:23" ht="12.75" customHeight="1">
      <c r="A55" s="25" t="s">
        <v>36</v>
      </c>
      <c r="B55" s="26">
        <f>SUM(B52:B54)</f>
        <v>413124000</v>
      </c>
      <c r="C55" s="26">
        <f>SUM(C52:C54)</f>
        <v>0</v>
      </c>
      <c r="D55" s="26"/>
      <c r="E55" s="26">
        <f>$B55+$C55+$D55</f>
        <v>413124000</v>
      </c>
      <c r="F55" s="27">
        <f aca="true" t="shared" si="15" ref="F55:O55">SUM(F52:F54)</f>
        <v>413124000</v>
      </c>
      <c r="G55" s="28">
        <f t="shared" si="15"/>
        <v>365624000</v>
      </c>
      <c r="H55" s="27">
        <f t="shared" si="15"/>
        <v>0</v>
      </c>
      <c r="I55" s="28">
        <f t="shared" si="15"/>
        <v>10411052</v>
      </c>
      <c r="J55" s="27">
        <f t="shared" si="15"/>
        <v>0</v>
      </c>
      <c r="K55" s="28">
        <f t="shared" si="15"/>
        <v>13178737</v>
      </c>
      <c r="L55" s="27">
        <f t="shared" si="15"/>
        <v>41944000</v>
      </c>
      <c r="M55" s="28">
        <f t="shared" si="15"/>
        <v>21214719</v>
      </c>
      <c r="N55" s="27">
        <f t="shared" si="15"/>
        <v>0</v>
      </c>
      <c r="O55" s="28">
        <f t="shared" si="15"/>
        <v>0</v>
      </c>
      <c r="P55" s="27">
        <f>$H55+$J55+$L55+$N55</f>
        <v>41944000</v>
      </c>
      <c r="Q55" s="28">
        <f>$I55+$K55+$M55+$O55</f>
        <v>44804508</v>
      </c>
      <c r="R55" s="29">
        <v>0</v>
      </c>
      <c r="S55" s="30">
        <v>26.584105045292254</v>
      </c>
      <c r="T55" s="29">
        <f>IF((+$E52+$E54)=0,0,(P55/(+$E52+$E54))*100)</f>
        <v>11.471894623985296</v>
      </c>
      <c r="U55" s="30">
        <f>IF((+$E52+$E54)=0,0,(Q55/(+$E52+$E54))*100)</f>
        <v>12.254257926175525</v>
      </c>
      <c r="V55" s="27">
        <f>SUM(V52:V54)</f>
        <v>28040000</v>
      </c>
      <c r="W55" s="28">
        <f>SUM(W52:W54)</f>
        <v>0</v>
      </c>
    </row>
    <row r="56" spans="1:23" ht="12.75" customHeight="1">
      <c r="A56" s="41" t="s">
        <v>70</v>
      </c>
      <c r="B56" s="42">
        <f>SUM(B9:B14,B17:B19,B22:B24,B27,B30:B34,B37:B43,B46:B49,B52:B54)</f>
        <v>18307474000</v>
      </c>
      <c r="C56" s="42">
        <f>SUM(C9:C14,C17:C19,C22:C24,C27,C30:C34,C37:C43,C46:C49,C52:C54)</f>
        <v>201638000</v>
      </c>
      <c r="D56" s="42"/>
      <c r="E56" s="42">
        <f>$B56+$C56+$D56</f>
        <v>18509112000</v>
      </c>
      <c r="F56" s="43">
        <f aca="true" t="shared" si="16" ref="F56:O56">SUM(F9:F14,F17:F19,F22:F24,F27,F30:F34,F37:F43,F46:F49,F52:F54)</f>
        <v>18490549000</v>
      </c>
      <c r="G56" s="44">
        <f t="shared" si="16"/>
        <v>10750740000</v>
      </c>
      <c r="H56" s="43">
        <f t="shared" si="16"/>
        <v>1286955000</v>
      </c>
      <c r="I56" s="44">
        <f t="shared" si="16"/>
        <v>1452724525</v>
      </c>
      <c r="J56" s="43">
        <f t="shared" si="16"/>
        <v>1619167000</v>
      </c>
      <c r="K56" s="44">
        <f t="shared" si="16"/>
        <v>2283159863</v>
      </c>
      <c r="L56" s="43">
        <f t="shared" si="16"/>
        <v>1097367000</v>
      </c>
      <c r="M56" s="44">
        <f t="shared" si="16"/>
        <v>1820371752</v>
      </c>
      <c r="N56" s="43">
        <f t="shared" si="16"/>
        <v>0</v>
      </c>
      <c r="O56" s="44">
        <f t="shared" si="16"/>
        <v>0</v>
      </c>
      <c r="P56" s="43">
        <f>$H56+$J56+$L56+$N56</f>
        <v>4003489000</v>
      </c>
      <c r="Q56" s="44">
        <f>$I56+$K56+$M56+$O56</f>
        <v>5556256140</v>
      </c>
      <c r="R56" s="45">
        <v>25.922038409753238</v>
      </c>
      <c r="S56" s="45">
        <v>54.35278469360723</v>
      </c>
      <c r="T56" s="45">
        <f>IF((+$E9+$E10+$E11+$E12+$E13+$E17+$E18+$E19+$E22+$E23+$E24+$E27+$E30+$E33+$E39+$E41+$E42+$E46+$E47+$E48+$E49+$E52+$E54)=0,0,(P56/(+$E9+$E10+$E11+$E12+$E13+$E17+$E18+$E19+$E22+$E23+$E24+$E27+$E30+$E33+$E39+$E41+$E42+$E46+$E47+$E48+$E49+$E52+$E54)*100))</f>
        <v>37.20826377966551</v>
      </c>
      <c r="U56" s="45">
        <f>IF((+$E9+$E10+$E11+$E12+$E13+$E17+$E18+$E19+$E22+$E23+$E24+$E27+$E30+$E33+$E39+$E41+$E42+$E46+$E47+$E48+$E49+$E52+$E54)=0,0,(Q56/(+$E9+$E10+$E11+$E12+$E13+$E17+$E18+$E19+$E22+$E23+$E24+$E27+$E30+$E33+$E39+$E41+$E42+$E46+$E47+$E48+$E49+$E52+$E54)*100))</f>
        <v>51.63961836400851</v>
      </c>
      <c r="V56" s="43">
        <f>SUM(V9:V14,V17:V19,V22:V24,V27,V30:V34,V37:V43,V46:V49,V52:V54)</f>
        <v>2566116000</v>
      </c>
      <c r="W56" s="44">
        <f>SUM(W9:W14,W17:W19,W22:W24,W27,W30:W34,W37:W43,W46:W49,W52:W54)</f>
        <v>989327639</v>
      </c>
    </row>
    <row r="57" spans="1:23" ht="12.75" customHeight="1">
      <c r="A57" s="11" t="s">
        <v>37</v>
      </c>
      <c r="B57" s="31"/>
      <c r="C57" s="31"/>
      <c r="D57" s="31"/>
      <c r="E57" s="31"/>
      <c r="F57" s="32"/>
      <c r="G57" s="33"/>
      <c r="H57" s="32"/>
      <c r="I57" s="33"/>
      <c r="J57" s="32"/>
      <c r="K57" s="33"/>
      <c r="L57" s="32"/>
      <c r="M57" s="33"/>
      <c r="N57" s="32"/>
      <c r="O57" s="33"/>
      <c r="P57" s="32"/>
      <c r="Q57" s="33"/>
      <c r="R57" s="15">
        <v>0</v>
      </c>
      <c r="S57" s="17">
        <v>0</v>
      </c>
      <c r="T57" s="15"/>
      <c r="U57" s="17"/>
      <c r="V57" s="32"/>
      <c r="W57" s="33"/>
    </row>
    <row r="58" spans="1:23" s="47" customFormat="1" ht="12.75" customHeight="1">
      <c r="A58" s="46" t="s">
        <v>71</v>
      </c>
      <c r="B58" s="19">
        <f>'[1]Summary'!B61</f>
        <v>14683835000</v>
      </c>
      <c r="C58" s="19">
        <f>'[1]Summary'!C61</f>
        <v>80214000</v>
      </c>
      <c r="D58" s="19">
        <f>'[1]Summary'!D61</f>
        <v>0</v>
      </c>
      <c r="E58" s="19">
        <f>'[1]Summary'!E61</f>
        <v>14764049000</v>
      </c>
      <c r="F58" s="19">
        <f>'[1]Summary'!F61</f>
        <v>14764049000</v>
      </c>
      <c r="G58" s="19">
        <f>'[1]Summary'!G61</f>
        <v>14765475000</v>
      </c>
      <c r="H58" s="19">
        <f>'[1]Summary'!H61</f>
        <v>2552906000</v>
      </c>
      <c r="I58" s="19">
        <f>'[1]Summary'!I61</f>
        <v>2730168912</v>
      </c>
      <c r="J58" s="19">
        <f>'[1]Summary'!J61</f>
        <v>3287062400</v>
      </c>
      <c r="K58" s="19">
        <f>'[1]Summary'!K61</f>
        <v>3572687688</v>
      </c>
      <c r="L58" s="19">
        <f>'[1]Summary'!L61</f>
        <v>2841984000</v>
      </c>
      <c r="M58" s="19">
        <f>'[1]Summary'!M61</f>
        <v>2886927081</v>
      </c>
      <c r="N58" s="20"/>
      <c r="O58" s="21"/>
      <c r="P58" s="20">
        <f>$H58+$J58+$L58+$N58</f>
        <v>8681952400</v>
      </c>
      <c r="Q58" s="21">
        <f>$I58+$K58+$M58+$O58</f>
        <v>9189783681</v>
      </c>
      <c r="R58" s="22">
        <v>28.90574114362221</v>
      </c>
      <c r="S58" s="24">
        <v>28.951101388891814</v>
      </c>
      <c r="T58" s="22">
        <f>IF($E58=0,0,($P58/$E58)*100)</f>
        <v>58.80468427055477</v>
      </c>
      <c r="U58" s="24">
        <f>IF($E58=0,0,($Q58/$E58)*100)</f>
        <v>62.244332032493254</v>
      </c>
      <c r="V58" s="20">
        <f>'[1]Summary'!V61</f>
        <v>1325731000</v>
      </c>
      <c r="W58" s="21">
        <f>'[1]Summary'!W61</f>
        <v>440648596</v>
      </c>
    </row>
    <row r="59" spans="1:23" ht="12.75" customHeight="1">
      <c r="A59" s="35" t="s">
        <v>36</v>
      </c>
      <c r="B59" s="36">
        <f>B58</f>
        <v>14683835000</v>
      </c>
      <c r="C59" s="36">
        <f>C58</f>
        <v>80214000</v>
      </c>
      <c r="D59" s="36"/>
      <c r="E59" s="36">
        <f>$B59+$C59+$D59</f>
        <v>14764049000</v>
      </c>
      <c r="F59" s="37">
        <f aca="true" t="shared" si="17" ref="F59:O59">F58</f>
        <v>14764049000</v>
      </c>
      <c r="G59" s="38">
        <f t="shared" si="17"/>
        <v>14765475000</v>
      </c>
      <c r="H59" s="37">
        <f t="shared" si="17"/>
        <v>2552906000</v>
      </c>
      <c r="I59" s="38">
        <f t="shared" si="17"/>
        <v>2730168912</v>
      </c>
      <c r="J59" s="37">
        <f t="shared" si="17"/>
        <v>3287062400</v>
      </c>
      <c r="K59" s="38">
        <f t="shared" si="17"/>
        <v>3572687688</v>
      </c>
      <c r="L59" s="37">
        <f t="shared" si="17"/>
        <v>2841984000</v>
      </c>
      <c r="M59" s="38">
        <f t="shared" si="17"/>
        <v>2886927081</v>
      </c>
      <c r="N59" s="37">
        <f t="shared" si="17"/>
        <v>0</v>
      </c>
      <c r="O59" s="38">
        <f t="shared" si="17"/>
        <v>0</v>
      </c>
      <c r="P59" s="37">
        <f>$H59+$J59+$L59+$N59</f>
        <v>8681952400</v>
      </c>
      <c r="Q59" s="38">
        <f>$I59+$K59+$M59+$O59</f>
        <v>9189783681</v>
      </c>
      <c r="R59" s="39">
        <v>28.90574114362221</v>
      </c>
      <c r="S59" s="40">
        <v>28.951101388891814</v>
      </c>
      <c r="T59" s="39">
        <f>IF($E59=0,0,($P59/$E59)*100)</f>
        <v>58.80468427055477</v>
      </c>
      <c r="U59" s="40">
        <f>IF($E59=0,0,($Q59/$E59)*100)</f>
        <v>62.244332032493254</v>
      </c>
      <c r="V59" s="37">
        <f>V58</f>
        <v>1325731000</v>
      </c>
      <c r="W59" s="38">
        <f>W58</f>
        <v>440648596</v>
      </c>
    </row>
    <row r="60" spans="1:23" ht="12.75" customHeight="1">
      <c r="A60" s="41" t="s">
        <v>70</v>
      </c>
      <c r="B60" s="42">
        <f>B58</f>
        <v>14683835000</v>
      </c>
      <c r="C60" s="42">
        <f>C58</f>
        <v>80214000</v>
      </c>
      <c r="D60" s="42"/>
      <c r="E60" s="42">
        <f>$B60+$C60+$D60</f>
        <v>14764049000</v>
      </c>
      <c r="F60" s="43">
        <f aca="true" t="shared" si="18" ref="F60:O60">F58</f>
        <v>14764049000</v>
      </c>
      <c r="G60" s="44">
        <f t="shared" si="18"/>
        <v>14765475000</v>
      </c>
      <c r="H60" s="43">
        <f t="shared" si="18"/>
        <v>2552906000</v>
      </c>
      <c r="I60" s="44">
        <f t="shared" si="18"/>
        <v>2730168912</v>
      </c>
      <c r="J60" s="43">
        <f t="shared" si="18"/>
        <v>3287062400</v>
      </c>
      <c r="K60" s="44">
        <f t="shared" si="18"/>
        <v>3572687688</v>
      </c>
      <c r="L60" s="43">
        <f t="shared" si="18"/>
        <v>2841984000</v>
      </c>
      <c r="M60" s="44">
        <f t="shared" si="18"/>
        <v>2886927081</v>
      </c>
      <c r="N60" s="43">
        <f t="shared" si="18"/>
        <v>0</v>
      </c>
      <c r="O60" s="44">
        <f t="shared" si="18"/>
        <v>0</v>
      </c>
      <c r="P60" s="43">
        <f>$H60+$J60+$L60+$N60</f>
        <v>8681952400</v>
      </c>
      <c r="Q60" s="44">
        <f>$I60+$K60+$M60+$O60</f>
        <v>9189783681</v>
      </c>
      <c r="R60" s="45">
        <v>28.90574114362221</v>
      </c>
      <c r="S60" s="48">
        <v>28.951101388891814</v>
      </c>
      <c r="T60" s="45">
        <f>IF($E60=0,0,($P60/$E60)*100)</f>
        <v>58.80468427055477</v>
      </c>
      <c r="U60" s="48">
        <f>IF($E60=0,0,($Q60/$E60)*100)</f>
        <v>62.244332032493254</v>
      </c>
      <c r="V60" s="43">
        <f>V58</f>
        <v>1325731000</v>
      </c>
      <c r="W60" s="44">
        <f>W58</f>
        <v>440648596</v>
      </c>
    </row>
    <row r="61" spans="1:23" ht="12.75" customHeight="1" thickBot="1">
      <c r="A61" s="41" t="s">
        <v>72</v>
      </c>
      <c r="B61" s="42">
        <f>SUM(B9:B14,B17:B19,B22:B24,B27,B30:B34,B37:B43,B46:B49,B52:B54,B58)</f>
        <v>32991309000</v>
      </c>
      <c r="C61" s="42">
        <f>SUM(C9:C14,C17:C19,C22:C24,C27,C30:C34,C37:C43,C46:C49,C52:C54,C58)</f>
        <v>281852000</v>
      </c>
      <c r="D61" s="42"/>
      <c r="E61" s="42">
        <f>$B61+$C61+$D61</f>
        <v>33273161000</v>
      </c>
      <c r="F61" s="43">
        <f aca="true" t="shared" si="19" ref="F61:O61">SUM(F9:F14,F17:F19,F22:F24,F27,F30:F34,F37:F43,F46:F49,F52:F54,F58)</f>
        <v>33254598000</v>
      </c>
      <c r="G61" s="44">
        <f t="shared" si="19"/>
        <v>25516215000</v>
      </c>
      <c r="H61" s="43">
        <f t="shared" si="19"/>
        <v>3839861000</v>
      </c>
      <c r="I61" s="44">
        <f t="shared" si="19"/>
        <v>4182893437</v>
      </c>
      <c r="J61" s="43">
        <f t="shared" si="19"/>
        <v>4906229400</v>
      </c>
      <c r="K61" s="44">
        <f t="shared" si="19"/>
        <v>5855847551</v>
      </c>
      <c r="L61" s="43">
        <f t="shared" si="19"/>
        <v>3939351000</v>
      </c>
      <c r="M61" s="44">
        <f t="shared" si="19"/>
        <v>4707298833</v>
      </c>
      <c r="N61" s="43">
        <f t="shared" si="19"/>
        <v>0</v>
      </c>
      <c r="O61" s="44">
        <f t="shared" si="19"/>
        <v>0</v>
      </c>
      <c r="P61" s="43">
        <f>$H61+$J61+$L61+$N61</f>
        <v>12685441400</v>
      </c>
      <c r="Q61" s="44">
        <f>$I61+$K61+$M61+$O61</f>
        <v>14746039821</v>
      </c>
      <c r="R61" s="45">
        <v>27.905647538415746</v>
      </c>
      <c r="S61" s="48">
        <v>38.57510405760999</v>
      </c>
      <c r="T61" s="45">
        <f>IF((+$E9+$E10+$E11+$E12+$E13+$E17+$E18+$E19+$E22+$E23+$E24+$E27+$E30+$E33+$E39+$E41+$E42+$E46+$E47+$E48+$E49+$E52+$E54+$E58)=0,0,(P61/(+$E9+$E10+$E11+$E12+$E13+$E17+$E18+$E19+$E22+$E23+$E24+$E27+$E30+$E33+$E39+$E41+$E42+$E46+$E47+$E48+$E49+$E52+$E54+$E58)*100))</f>
        <v>49.70058603512669</v>
      </c>
      <c r="U61" s="48">
        <f>IF((+$E9+$E10+$E11+$E12+$E13+$E17+$E18+$E19+$E22+$E23+$E24+$E27+$E30+$E33+$E39+$E41+$E42+$E46+$E47+$E48+$E49+$E52+$E54+$E58)=0,0,(Q61/(+$E9+$E10+$E11+$E12+$E13+$E17+$E18+$E19+$E22+$E23+$E24+$E27+$E30+$E33+$E39+$E41+$E42+$E46+$E47+$E48+$E49+$E52+$E54+$E58)*100))</f>
        <v>57.77385253626372</v>
      </c>
      <c r="V61" s="43">
        <f>SUM(V9:V14,V17:V19,V22:V24,V27,V30:V34,V37:V43,V46:V49,V52:V54,V58)</f>
        <v>3891847000</v>
      </c>
      <c r="W61" s="44">
        <f>SUM(W9:W14,W17:W19,W22:W24,W27,W30:W34,W37:W43,W46:W49,W52:W54,W58)</f>
        <v>1429976235</v>
      </c>
    </row>
    <row r="62" spans="1:23" ht="13.5" thickTop="1">
      <c r="A62" s="49"/>
      <c r="B62" s="50"/>
      <c r="C62" s="51"/>
      <c r="D62" s="51"/>
      <c r="E62" s="52"/>
      <c r="F62" s="50"/>
      <c r="G62" s="51"/>
      <c r="H62" s="51"/>
      <c r="I62" s="52"/>
      <c r="J62" s="51"/>
      <c r="K62" s="52"/>
      <c r="L62" s="51"/>
      <c r="M62" s="51"/>
      <c r="N62" s="51"/>
      <c r="O62" s="51"/>
      <c r="P62" s="51"/>
      <c r="Q62" s="51"/>
      <c r="R62" s="51"/>
      <c r="S62" s="51"/>
      <c r="T62" s="51"/>
      <c r="U62" s="52"/>
      <c r="V62" s="50"/>
      <c r="W62" s="52"/>
    </row>
    <row r="63" spans="1:23" ht="12.75">
      <c r="A63" s="53"/>
      <c r="B63" s="54"/>
      <c r="C63" s="55"/>
      <c r="D63" s="55"/>
      <c r="E63" s="56"/>
      <c r="F63" s="57" t="s">
        <v>2</v>
      </c>
      <c r="G63" s="58"/>
      <c r="H63" s="57" t="s">
        <v>3</v>
      </c>
      <c r="I63" s="59"/>
      <c r="J63" s="57" t="s">
        <v>4</v>
      </c>
      <c r="K63" s="59"/>
      <c r="L63" s="57" t="s">
        <v>5</v>
      </c>
      <c r="M63" s="57"/>
      <c r="N63" s="60" t="s">
        <v>6</v>
      </c>
      <c r="O63" s="57"/>
      <c r="P63" s="132" t="s">
        <v>7</v>
      </c>
      <c r="Q63" s="133"/>
      <c r="R63" s="134" t="s">
        <v>8</v>
      </c>
      <c r="S63" s="133"/>
      <c r="T63" s="134" t="s">
        <v>9</v>
      </c>
      <c r="U63" s="133"/>
      <c r="V63" s="132"/>
      <c r="W63" s="133"/>
    </row>
    <row r="64" spans="1:23" ht="67.5">
      <c r="A64" s="61" t="s">
        <v>73</v>
      </c>
      <c r="B64" s="62" t="s">
        <v>74</v>
      </c>
      <c r="C64" s="62" t="s">
        <v>75</v>
      </c>
      <c r="D64" s="63" t="s">
        <v>13</v>
      </c>
      <c r="E64" s="62" t="s">
        <v>14</v>
      </c>
      <c r="F64" s="62" t="s">
        <v>15</v>
      </c>
      <c r="G64" s="62" t="s">
        <v>76</v>
      </c>
      <c r="H64" s="62" t="s">
        <v>77</v>
      </c>
      <c r="I64" s="64" t="s">
        <v>18</v>
      </c>
      <c r="J64" s="62" t="s">
        <v>78</v>
      </c>
      <c r="K64" s="64" t="s">
        <v>20</v>
      </c>
      <c r="L64" s="62" t="s">
        <v>79</v>
      </c>
      <c r="M64" s="64" t="s">
        <v>22</v>
      </c>
      <c r="N64" s="62" t="s">
        <v>80</v>
      </c>
      <c r="O64" s="64" t="s">
        <v>24</v>
      </c>
      <c r="P64" s="64" t="s">
        <v>81</v>
      </c>
      <c r="Q64" s="65" t="s">
        <v>26</v>
      </c>
      <c r="R64" s="66" t="s">
        <v>81</v>
      </c>
      <c r="S64" s="67" t="s">
        <v>26</v>
      </c>
      <c r="T64" s="66" t="s">
        <v>82</v>
      </c>
      <c r="U64" s="63" t="s">
        <v>28</v>
      </c>
      <c r="V64" s="62"/>
      <c r="W64" s="64"/>
    </row>
    <row r="65" spans="1:23" ht="12.75">
      <c r="A65" s="68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70"/>
      <c r="N65" s="69"/>
      <c r="O65" s="70"/>
      <c r="P65" s="69"/>
      <c r="Q65" s="70"/>
      <c r="R65" s="69"/>
      <c r="S65" s="70"/>
      <c r="T65" s="69"/>
      <c r="U65" s="69"/>
      <c r="V65" s="69"/>
      <c r="W65" s="69"/>
    </row>
    <row r="66" spans="1:23" ht="12.75" hidden="1">
      <c r="A66" s="7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3"/>
      <c r="N66" s="72"/>
      <c r="O66" s="73"/>
      <c r="P66" s="72"/>
      <c r="Q66" s="73"/>
      <c r="R66" s="74"/>
      <c r="S66" s="75"/>
      <c r="T66" s="74"/>
      <c r="U66" s="74"/>
      <c r="V66" s="72"/>
      <c r="W66" s="72"/>
    </row>
    <row r="67" spans="1:23" ht="12.75" hidden="1">
      <c r="A67" s="76" t="s">
        <v>83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8"/>
      <c r="N67" s="77"/>
      <c r="O67" s="78"/>
      <c r="P67" s="77"/>
      <c r="Q67" s="78"/>
      <c r="R67" s="79"/>
      <c r="S67" s="80"/>
      <c r="T67" s="79"/>
      <c r="U67" s="79"/>
      <c r="V67" s="77"/>
      <c r="W67" s="77"/>
    </row>
    <row r="68" spans="1:23" ht="12.75" hidden="1">
      <c r="A68" s="81" t="s">
        <v>84</v>
      </c>
      <c r="B68" s="82">
        <f>SUM(B69:B72)</f>
        <v>0</v>
      </c>
      <c r="C68" s="82">
        <f aca="true" t="shared" si="20" ref="C68:I68">SUM(C69:C72)</f>
        <v>0</v>
      </c>
      <c r="D68" s="82">
        <f t="shared" si="20"/>
        <v>0</v>
      </c>
      <c r="E68" s="82">
        <f t="shared" si="20"/>
        <v>0</v>
      </c>
      <c r="F68" s="82">
        <f t="shared" si="20"/>
        <v>0</v>
      </c>
      <c r="G68" s="82">
        <f t="shared" si="20"/>
        <v>0</v>
      </c>
      <c r="H68" s="82">
        <f t="shared" si="20"/>
        <v>0</v>
      </c>
      <c r="I68" s="82">
        <f t="shared" si="20"/>
        <v>0</v>
      </c>
      <c r="J68" s="82">
        <f>SUM(J69:J72)</f>
        <v>0</v>
      </c>
      <c r="K68" s="82">
        <f>SUM(K69:K72)</f>
        <v>0</v>
      </c>
      <c r="L68" s="82">
        <f>SUM(L69:L72)</f>
        <v>0</v>
      </c>
      <c r="M68" s="83">
        <f>SUM(M69:M72)</f>
        <v>0</v>
      </c>
      <c r="N68" s="82"/>
      <c r="O68" s="83"/>
      <c r="P68" s="82"/>
      <c r="Q68" s="83"/>
      <c r="R68" s="84"/>
      <c r="S68" s="85"/>
      <c r="T68" s="84"/>
      <c r="U68" s="84"/>
      <c r="V68" s="82">
        <f>SUM(V69:V72)</f>
        <v>0</v>
      </c>
      <c r="W68" s="82">
        <f>SUM(W69:W72)</f>
        <v>0</v>
      </c>
    </row>
    <row r="69" spans="1:23" ht="12.75" hidden="1">
      <c r="A69" s="53" t="s">
        <v>85</v>
      </c>
      <c r="B69" s="86"/>
      <c r="C69" s="86"/>
      <c r="D69" s="86"/>
      <c r="E69" s="86">
        <f>SUM(B69:D69)</f>
        <v>0</v>
      </c>
      <c r="F69" s="86"/>
      <c r="G69" s="86"/>
      <c r="H69" s="86"/>
      <c r="I69" s="87"/>
      <c r="J69" s="86"/>
      <c r="K69" s="87"/>
      <c r="L69" s="86"/>
      <c r="M69" s="88"/>
      <c r="N69" s="86"/>
      <c r="O69" s="88"/>
      <c r="P69" s="86"/>
      <c r="Q69" s="88"/>
      <c r="R69" s="89"/>
      <c r="S69" s="90"/>
      <c r="T69" s="89"/>
      <c r="U69" s="89"/>
      <c r="V69" s="86"/>
      <c r="W69" s="86"/>
    </row>
    <row r="70" spans="1:23" ht="12.75" hidden="1">
      <c r="A70" s="53" t="s">
        <v>86</v>
      </c>
      <c r="B70" s="86"/>
      <c r="C70" s="86"/>
      <c r="D70" s="86"/>
      <c r="E70" s="86">
        <f>SUM(B70:D70)</f>
        <v>0</v>
      </c>
      <c r="F70" s="86"/>
      <c r="G70" s="86"/>
      <c r="H70" s="86"/>
      <c r="I70" s="87"/>
      <c r="J70" s="86"/>
      <c r="K70" s="87"/>
      <c r="L70" s="86"/>
      <c r="M70" s="88"/>
      <c r="N70" s="86"/>
      <c r="O70" s="88"/>
      <c r="P70" s="86"/>
      <c r="Q70" s="88"/>
      <c r="R70" s="89"/>
      <c r="S70" s="90"/>
      <c r="T70" s="89"/>
      <c r="U70" s="89"/>
      <c r="V70" s="86"/>
      <c r="W70" s="86"/>
    </row>
    <row r="71" spans="1:23" ht="12.75" hidden="1">
      <c r="A71" s="53" t="s">
        <v>87</v>
      </c>
      <c r="B71" s="86"/>
      <c r="C71" s="86"/>
      <c r="D71" s="86"/>
      <c r="E71" s="86">
        <f>SUM(B71:D71)</f>
        <v>0</v>
      </c>
      <c r="F71" s="86"/>
      <c r="G71" s="86"/>
      <c r="H71" s="86"/>
      <c r="I71" s="87"/>
      <c r="J71" s="86"/>
      <c r="K71" s="87"/>
      <c r="L71" s="86"/>
      <c r="M71" s="88"/>
      <c r="N71" s="86"/>
      <c r="O71" s="88"/>
      <c r="P71" s="86"/>
      <c r="Q71" s="88"/>
      <c r="R71" s="89"/>
      <c r="S71" s="90"/>
      <c r="T71" s="89"/>
      <c r="U71" s="89"/>
      <c r="V71" s="86"/>
      <c r="W71" s="86"/>
    </row>
    <row r="72" spans="1:23" ht="12.75" hidden="1">
      <c r="A72" s="53" t="s">
        <v>88</v>
      </c>
      <c r="B72" s="86"/>
      <c r="C72" s="86"/>
      <c r="D72" s="86"/>
      <c r="E72" s="86">
        <f>SUM(B72:D72)</f>
        <v>0</v>
      </c>
      <c r="F72" s="86"/>
      <c r="G72" s="86"/>
      <c r="H72" s="86"/>
      <c r="I72" s="87"/>
      <c r="J72" s="86"/>
      <c r="K72" s="87"/>
      <c r="L72" s="86"/>
      <c r="M72" s="88"/>
      <c r="N72" s="86"/>
      <c r="O72" s="88"/>
      <c r="P72" s="86"/>
      <c r="Q72" s="88"/>
      <c r="R72" s="89"/>
      <c r="S72" s="90"/>
      <c r="T72" s="89"/>
      <c r="U72" s="89"/>
      <c r="V72" s="86"/>
      <c r="W72" s="86"/>
    </row>
    <row r="73" spans="1:23" ht="12.75" hidden="1">
      <c r="A73" s="53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8"/>
      <c r="N73" s="86"/>
      <c r="O73" s="88"/>
      <c r="P73" s="86"/>
      <c r="Q73" s="88"/>
      <c r="R73" s="89"/>
      <c r="S73" s="90"/>
      <c r="T73" s="89"/>
      <c r="U73" s="89"/>
      <c r="V73" s="86"/>
      <c r="W73" s="86"/>
    </row>
    <row r="74" spans="1:23" ht="12.75" hidden="1">
      <c r="A74" s="91" t="s">
        <v>89</v>
      </c>
      <c r="B74" s="92">
        <f aca="true" t="shared" si="21" ref="B74:S74">+B75+B76+B77+B78+B79+B80+B81+B82+B83</f>
        <v>3977495000</v>
      </c>
      <c r="C74" s="92">
        <f t="shared" si="21"/>
        <v>445962000</v>
      </c>
      <c r="D74" s="92">
        <f t="shared" si="21"/>
        <v>0</v>
      </c>
      <c r="E74" s="92">
        <f t="shared" si="21"/>
        <v>4423457000</v>
      </c>
      <c r="F74" s="92">
        <f t="shared" si="21"/>
        <v>0</v>
      </c>
      <c r="G74" s="92">
        <f t="shared" si="21"/>
        <v>0</v>
      </c>
      <c r="H74" s="92">
        <f t="shared" si="21"/>
        <v>1872580000</v>
      </c>
      <c r="I74" s="92">
        <f t="shared" si="21"/>
        <v>0</v>
      </c>
      <c r="J74" s="92">
        <f t="shared" si="21"/>
        <v>1590142000</v>
      </c>
      <c r="K74" s="92">
        <f t="shared" si="21"/>
        <v>0</v>
      </c>
      <c r="L74" s="92">
        <f t="shared" si="21"/>
        <v>380000</v>
      </c>
      <c r="M74" s="92">
        <f t="shared" si="21"/>
        <v>380000</v>
      </c>
      <c r="N74" s="92">
        <f t="shared" si="21"/>
        <v>380000</v>
      </c>
      <c r="O74" s="92">
        <f t="shared" si="21"/>
        <v>380000</v>
      </c>
      <c r="P74" s="92">
        <f t="shared" si="21"/>
        <v>3462722000</v>
      </c>
      <c r="Q74" s="93">
        <f t="shared" si="21"/>
        <v>0</v>
      </c>
      <c r="R74" s="94">
        <f t="shared" si="21"/>
        <v>-165.05375059305536</v>
      </c>
      <c r="S74" s="94">
        <f t="shared" si="21"/>
        <v>0</v>
      </c>
      <c r="T74" s="95">
        <f>IF(SUM($E75:$E83)=0,0,(P74/SUM($E75:$E83))*100)</f>
        <v>78.28090111421903</v>
      </c>
      <c r="U74" s="96">
        <f>IF(SUM($E75:$E83)=0,0,(Q74/SUM($E75:$E83))*100)</f>
        <v>0</v>
      </c>
      <c r="V74" s="92">
        <f>+V75+V76+V77+V78+V79+V80+V81+V82+V83</f>
        <v>0</v>
      </c>
      <c r="W74" s="92">
        <f>+W75+W76+W77+W78+W79+W80+W81+W82+W83</f>
        <v>0</v>
      </c>
    </row>
    <row r="75" spans="1:23" ht="12.75">
      <c r="A75" s="97" t="s">
        <v>90</v>
      </c>
      <c r="B75" s="98">
        <v>380000</v>
      </c>
      <c r="C75" s="98">
        <v>0</v>
      </c>
      <c r="D75" s="98">
        <v>0</v>
      </c>
      <c r="E75" s="98">
        <v>380000</v>
      </c>
      <c r="F75" s="98">
        <v>0</v>
      </c>
      <c r="G75" s="98">
        <v>0</v>
      </c>
      <c r="H75" s="98">
        <v>98000</v>
      </c>
      <c r="I75" s="98">
        <v>0</v>
      </c>
      <c r="J75" s="98">
        <v>68000</v>
      </c>
      <c r="K75" s="98">
        <v>0</v>
      </c>
      <c r="L75" s="98">
        <v>380000</v>
      </c>
      <c r="M75" s="98">
        <v>380000</v>
      </c>
      <c r="N75" s="98">
        <v>380000</v>
      </c>
      <c r="O75" s="98">
        <v>380000</v>
      </c>
      <c r="P75" s="98">
        <v>166000</v>
      </c>
      <c r="Q75" s="98">
        <v>0</v>
      </c>
      <c r="R75" s="126">
        <v>-30.612244897959183</v>
      </c>
      <c r="S75" s="127">
        <v>0</v>
      </c>
      <c r="T75" s="126">
        <v>43.684210526315795</v>
      </c>
      <c r="U75" s="123">
        <v>0</v>
      </c>
      <c r="V75" s="98"/>
      <c r="W75" s="98"/>
    </row>
    <row r="76" spans="1:23" ht="12.75">
      <c r="A76" s="99" t="s">
        <v>91</v>
      </c>
      <c r="B76" s="86">
        <v>1216887000</v>
      </c>
      <c r="C76" s="86">
        <v>12366000</v>
      </c>
      <c r="D76" s="86">
        <v>0</v>
      </c>
      <c r="E76" s="86">
        <f aca="true" t="shared" si="22" ref="E76:E83">$B76+$C76+$D76</f>
        <v>1229253000</v>
      </c>
      <c r="F76" s="86">
        <v>0</v>
      </c>
      <c r="G76" s="86">
        <v>0</v>
      </c>
      <c r="H76" s="86">
        <v>412876000</v>
      </c>
      <c r="I76" s="86">
        <v>0</v>
      </c>
      <c r="J76" s="86">
        <v>445475000</v>
      </c>
      <c r="K76" s="86">
        <v>0</v>
      </c>
      <c r="L76" s="86"/>
      <c r="M76" s="86"/>
      <c r="N76" s="86"/>
      <c r="O76" s="86"/>
      <c r="P76" s="86">
        <v>858351000</v>
      </c>
      <c r="Q76" s="86">
        <v>0</v>
      </c>
      <c r="R76" s="15">
        <v>7.8955909280268175</v>
      </c>
      <c r="S76" s="17">
        <v>0</v>
      </c>
      <c r="T76" s="15">
        <v>69.82704130069237</v>
      </c>
      <c r="U76" s="124">
        <v>0</v>
      </c>
      <c r="V76" s="86"/>
      <c r="W76" s="86"/>
    </row>
    <row r="77" spans="1:23" ht="12.75">
      <c r="A77" s="99" t="s">
        <v>92</v>
      </c>
      <c r="B77" s="86">
        <v>80000</v>
      </c>
      <c r="C77" s="86">
        <v>30000</v>
      </c>
      <c r="D77" s="86">
        <v>0</v>
      </c>
      <c r="E77" s="86">
        <f t="shared" si="22"/>
        <v>110000</v>
      </c>
      <c r="F77" s="86">
        <v>0</v>
      </c>
      <c r="G77" s="86">
        <v>0</v>
      </c>
      <c r="H77" s="86">
        <v>3528000</v>
      </c>
      <c r="I77" s="86">
        <v>0</v>
      </c>
      <c r="J77" s="86">
        <v>46000</v>
      </c>
      <c r="K77" s="86">
        <v>0</v>
      </c>
      <c r="L77" s="86"/>
      <c r="M77" s="86"/>
      <c r="N77" s="86"/>
      <c r="O77" s="86"/>
      <c r="P77" s="86">
        <v>3574000</v>
      </c>
      <c r="Q77" s="86">
        <v>0</v>
      </c>
      <c r="R77" s="15">
        <v>-98.69614512471655</v>
      </c>
      <c r="S77" s="17">
        <v>0</v>
      </c>
      <c r="T77" s="15">
        <v>3249.090909090909</v>
      </c>
      <c r="U77" s="124">
        <v>0</v>
      </c>
      <c r="V77" s="86"/>
      <c r="W77" s="86"/>
    </row>
    <row r="78" spans="1:23" ht="12.75">
      <c r="A78" s="99" t="s">
        <v>93</v>
      </c>
      <c r="B78" s="86">
        <v>1432810000</v>
      </c>
      <c r="C78" s="86">
        <v>116042000</v>
      </c>
      <c r="D78" s="86">
        <v>0</v>
      </c>
      <c r="E78" s="86">
        <f t="shared" si="22"/>
        <v>1548852000</v>
      </c>
      <c r="F78" s="86">
        <v>0</v>
      </c>
      <c r="G78" s="86">
        <v>0</v>
      </c>
      <c r="H78" s="86">
        <v>836186000</v>
      </c>
      <c r="I78" s="86">
        <v>0</v>
      </c>
      <c r="J78" s="86">
        <v>510240000</v>
      </c>
      <c r="K78" s="86">
        <v>0</v>
      </c>
      <c r="L78" s="86"/>
      <c r="M78" s="86"/>
      <c r="N78" s="86"/>
      <c r="O78" s="86"/>
      <c r="P78" s="86">
        <v>1346426000</v>
      </c>
      <c r="Q78" s="86">
        <v>0</v>
      </c>
      <c r="R78" s="15">
        <v>-38.98008337857845</v>
      </c>
      <c r="S78" s="17">
        <v>0</v>
      </c>
      <c r="T78" s="15">
        <v>86.93057826054394</v>
      </c>
      <c r="U78" s="124">
        <v>0</v>
      </c>
      <c r="V78" s="86"/>
      <c r="W78" s="86"/>
    </row>
    <row r="79" spans="1:23" ht="12.75">
      <c r="A79" s="99" t="s">
        <v>94</v>
      </c>
      <c r="B79" s="86">
        <v>9135000</v>
      </c>
      <c r="C79" s="86">
        <v>5457000</v>
      </c>
      <c r="D79" s="86">
        <v>0</v>
      </c>
      <c r="E79" s="86">
        <f t="shared" si="22"/>
        <v>14592000</v>
      </c>
      <c r="F79" s="86">
        <v>0</v>
      </c>
      <c r="G79" s="86">
        <v>0</v>
      </c>
      <c r="H79" s="86">
        <v>5513000</v>
      </c>
      <c r="I79" s="86">
        <v>0</v>
      </c>
      <c r="J79" s="86">
        <v>5173000</v>
      </c>
      <c r="K79" s="86">
        <v>0</v>
      </c>
      <c r="L79" s="86"/>
      <c r="M79" s="86"/>
      <c r="N79" s="86"/>
      <c r="O79" s="86"/>
      <c r="P79" s="86">
        <v>10686000</v>
      </c>
      <c r="Q79" s="86">
        <v>0</v>
      </c>
      <c r="R79" s="15">
        <v>-6.167241066569925</v>
      </c>
      <c r="S79" s="17">
        <v>0</v>
      </c>
      <c r="T79" s="15">
        <v>73.23190789473685</v>
      </c>
      <c r="U79" s="124">
        <v>0</v>
      </c>
      <c r="V79" s="86"/>
      <c r="W79" s="86"/>
    </row>
    <row r="80" spans="1:23" ht="12.75">
      <c r="A80" s="99" t="s">
        <v>95</v>
      </c>
      <c r="B80" s="86">
        <v>636059000</v>
      </c>
      <c r="C80" s="86">
        <v>-69881000</v>
      </c>
      <c r="D80" s="86">
        <v>0</v>
      </c>
      <c r="E80" s="86">
        <f t="shared" si="22"/>
        <v>566178000</v>
      </c>
      <c r="F80" s="86">
        <v>0</v>
      </c>
      <c r="G80" s="86">
        <v>0</v>
      </c>
      <c r="H80" s="86">
        <v>218347000</v>
      </c>
      <c r="I80" s="86">
        <v>0</v>
      </c>
      <c r="J80" s="86">
        <v>108020000</v>
      </c>
      <c r="K80" s="86">
        <v>0</v>
      </c>
      <c r="L80" s="86"/>
      <c r="M80" s="86"/>
      <c r="N80" s="86"/>
      <c r="O80" s="86"/>
      <c r="P80" s="86">
        <v>326367000</v>
      </c>
      <c r="Q80" s="86">
        <v>0</v>
      </c>
      <c r="R80" s="15">
        <v>-50.528287542306515</v>
      </c>
      <c r="S80" s="17">
        <v>0</v>
      </c>
      <c r="T80" s="15">
        <v>57.64388584508758</v>
      </c>
      <c r="U80" s="124">
        <v>0</v>
      </c>
      <c r="V80" s="86"/>
      <c r="W80" s="86"/>
    </row>
    <row r="81" spans="1:23" ht="12.75">
      <c r="A81" s="99" t="s">
        <v>96</v>
      </c>
      <c r="B81" s="86">
        <v>649735000</v>
      </c>
      <c r="C81" s="86">
        <v>337250000</v>
      </c>
      <c r="D81" s="86">
        <v>0</v>
      </c>
      <c r="E81" s="86">
        <f t="shared" si="22"/>
        <v>986985000</v>
      </c>
      <c r="F81" s="86">
        <v>0</v>
      </c>
      <c r="G81" s="86">
        <v>0</v>
      </c>
      <c r="H81" s="86">
        <v>368462000</v>
      </c>
      <c r="I81" s="86">
        <v>0</v>
      </c>
      <c r="J81" s="86">
        <v>484484000</v>
      </c>
      <c r="K81" s="86">
        <v>0</v>
      </c>
      <c r="L81" s="86"/>
      <c r="M81" s="86"/>
      <c r="N81" s="86"/>
      <c r="O81" s="86"/>
      <c r="P81" s="86">
        <v>852946000</v>
      </c>
      <c r="Q81" s="86">
        <v>0</v>
      </c>
      <c r="R81" s="15">
        <v>31.488186027324396</v>
      </c>
      <c r="S81" s="17">
        <v>0</v>
      </c>
      <c r="T81" s="15">
        <v>86.41934781177018</v>
      </c>
      <c r="U81" s="124">
        <v>0</v>
      </c>
      <c r="V81" s="86"/>
      <c r="W81" s="86"/>
    </row>
    <row r="82" spans="1:23" ht="12.75">
      <c r="A82" s="99" t="s">
        <v>97</v>
      </c>
      <c r="B82" s="86">
        <v>11580000</v>
      </c>
      <c r="C82" s="86">
        <v>-465000</v>
      </c>
      <c r="D82" s="86">
        <v>0</v>
      </c>
      <c r="E82" s="86">
        <f t="shared" si="22"/>
        <v>11115000</v>
      </c>
      <c r="F82" s="86">
        <v>0</v>
      </c>
      <c r="G82" s="86">
        <v>0</v>
      </c>
      <c r="H82" s="86">
        <v>10938000</v>
      </c>
      <c r="I82" s="86">
        <v>0</v>
      </c>
      <c r="J82" s="86">
        <v>87000</v>
      </c>
      <c r="K82" s="86">
        <v>0</v>
      </c>
      <c r="L82" s="86"/>
      <c r="M82" s="86"/>
      <c r="N82" s="86"/>
      <c r="O82" s="86"/>
      <c r="P82" s="86">
        <v>11025000</v>
      </c>
      <c r="Q82" s="86">
        <v>0</v>
      </c>
      <c r="R82" s="15">
        <v>-99.2046077893582</v>
      </c>
      <c r="S82" s="17">
        <v>0</v>
      </c>
      <c r="T82" s="15">
        <v>99.19028340080972</v>
      </c>
      <c r="U82" s="124">
        <v>0</v>
      </c>
      <c r="V82" s="86"/>
      <c r="W82" s="86"/>
    </row>
    <row r="83" spans="1:23" ht="12.75">
      <c r="A83" s="100" t="s">
        <v>98</v>
      </c>
      <c r="B83" s="101">
        <v>20829000</v>
      </c>
      <c r="C83" s="101">
        <v>45163000</v>
      </c>
      <c r="D83" s="101">
        <v>0</v>
      </c>
      <c r="E83" s="101">
        <f t="shared" si="22"/>
        <v>65992000</v>
      </c>
      <c r="F83" s="101">
        <v>0</v>
      </c>
      <c r="G83" s="101">
        <v>0</v>
      </c>
      <c r="H83" s="101">
        <v>16632000</v>
      </c>
      <c r="I83" s="101">
        <v>0</v>
      </c>
      <c r="J83" s="101">
        <v>36549000</v>
      </c>
      <c r="K83" s="101">
        <v>0</v>
      </c>
      <c r="L83" s="101"/>
      <c r="M83" s="101"/>
      <c r="N83" s="101"/>
      <c r="O83" s="101"/>
      <c r="P83" s="101">
        <v>53181000</v>
      </c>
      <c r="Q83" s="101">
        <v>0</v>
      </c>
      <c r="R83" s="128">
        <v>119.75108225108224</v>
      </c>
      <c r="S83" s="129">
        <v>0</v>
      </c>
      <c r="T83" s="128">
        <v>80.58704085343678</v>
      </c>
      <c r="U83" s="125">
        <v>0</v>
      </c>
      <c r="V83" s="101"/>
      <c r="W83" s="101"/>
    </row>
    <row r="84" spans="1:23" ht="22.5" hidden="1">
      <c r="A84" s="102" t="s">
        <v>99</v>
      </c>
      <c r="B84" s="103">
        <f aca="true" t="shared" si="23" ref="B84:I84">SUM(B85:B99)</f>
        <v>0</v>
      </c>
      <c r="C84" s="103">
        <f t="shared" si="23"/>
        <v>0</v>
      </c>
      <c r="D84" s="103">
        <f t="shared" si="23"/>
        <v>0</v>
      </c>
      <c r="E84" s="103">
        <f t="shared" si="23"/>
        <v>0</v>
      </c>
      <c r="F84" s="103">
        <f t="shared" si="23"/>
        <v>0</v>
      </c>
      <c r="G84" s="103">
        <f t="shared" si="23"/>
        <v>0</v>
      </c>
      <c r="H84" s="103">
        <f t="shared" si="23"/>
        <v>0</v>
      </c>
      <c r="I84" s="103">
        <f t="shared" si="23"/>
        <v>0</v>
      </c>
      <c r="J84" s="103">
        <f>SUM(J85:J99)</f>
        <v>0</v>
      </c>
      <c r="K84" s="103">
        <f>SUM(K85:K99)</f>
        <v>0</v>
      </c>
      <c r="L84" s="103">
        <f>SUM(L85:L99)</f>
        <v>0</v>
      </c>
      <c r="M84" s="104">
        <f>SUM(M85:M99)</f>
        <v>0</v>
      </c>
      <c r="N84" s="103"/>
      <c r="O84" s="104"/>
      <c r="P84" s="103"/>
      <c r="Q84" s="104"/>
      <c r="R84" s="105" t="str">
        <f aca="true" t="shared" si="24" ref="R84:S99">IF(L84=0," ",(N84-L84)/L84)</f>
        <v> </v>
      </c>
      <c r="S84" s="105" t="str">
        <f t="shared" si="24"/>
        <v> </v>
      </c>
      <c r="T84" s="105" t="str">
        <f aca="true" t="shared" si="25" ref="T84:T102">IF(E84=0," ",(P84/E84))</f>
        <v> </v>
      </c>
      <c r="U84" s="106" t="str">
        <f aca="true" t="shared" si="26" ref="U84:U102">IF(E84=0," ",(Q84/E84))</f>
        <v> </v>
      </c>
      <c r="V84" s="103">
        <f>SUM(V85:V99)</f>
        <v>0</v>
      </c>
      <c r="W84" s="103">
        <f>SUM(W85:W99)</f>
        <v>0</v>
      </c>
    </row>
    <row r="85" spans="1:23" ht="12.75" hidden="1">
      <c r="A85" s="107"/>
      <c r="B85" s="108"/>
      <c r="C85" s="108"/>
      <c r="D85" s="108"/>
      <c r="E85" s="109">
        <f>SUM(B85:D85)</f>
        <v>0</v>
      </c>
      <c r="F85" s="108"/>
      <c r="G85" s="108"/>
      <c r="H85" s="108"/>
      <c r="I85" s="108"/>
      <c r="J85" s="108"/>
      <c r="K85" s="108"/>
      <c r="L85" s="108"/>
      <c r="M85" s="110"/>
      <c r="N85" s="108"/>
      <c r="O85" s="110"/>
      <c r="P85" s="108"/>
      <c r="Q85" s="110"/>
      <c r="R85" s="111" t="str">
        <f t="shared" si="24"/>
        <v> </v>
      </c>
      <c r="S85" s="111" t="str">
        <f t="shared" si="24"/>
        <v> </v>
      </c>
      <c r="T85" s="111" t="str">
        <f t="shared" si="25"/>
        <v> </v>
      </c>
      <c r="U85" s="112" t="str">
        <f t="shared" si="26"/>
        <v> </v>
      </c>
      <c r="V85" s="108"/>
      <c r="W85" s="108"/>
    </row>
    <row r="86" spans="1:23" ht="12.75" hidden="1">
      <c r="A86" s="107"/>
      <c r="B86" s="108"/>
      <c r="C86" s="108"/>
      <c r="D86" s="108"/>
      <c r="E86" s="109">
        <f aca="true" t="shared" si="27" ref="E86:E99">SUM(B86:D86)</f>
        <v>0</v>
      </c>
      <c r="F86" s="108"/>
      <c r="G86" s="108"/>
      <c r="H86" s="108"/>
      <c r="I86" s="108"/>
      <c r="J86" s="108"/>
      <c r="K86" s="108"/>
      <c r="L86" s="108"/>
      <c r="M86" s="110"/>
      <c r="N86" s="108"/>
      <c r="O86" s="110"/>
      <c r="P86" s="108"/>
      <c r="Q86" s="110"/>
      <c r="R86" s="111" t="str">
        <f t="shared" si="24"/>
        <v> </v>
      </c>
      <c r="S86" s="111" t="str">
        <f t="shared" si="24"/>
        <v> </v>
      </c>
      <c r="T86" s="111" t="str">
        <f t="shared" si="25"/>
        <v> </v>
      </c>
      <c r="U86" s="112" t="str">
        <f t="shared" si="26"/>
        <v> </v>
      </c>
      <c r="V86" s="108"/>
      <c r="W86" s="108"/>
    </row>
    <row r="87" spans="1:23" ht="12.75" hidden="1">
      <c r="A87" s="107"/>
      <c r="B87" s="108"/>
      <c r="C87" s="108"/>
      <c r="D87" s="108"/>
      <c r="E87" s="109">
        <f t="shared" si="27"/>
        <v>0</v>
      </c>
      <c r="F87" s="108"/>
      <c r="G87" s="108"/>
      <c r="H87" s="108"/>
      <c r="I87" s="108"/>
      <c r="J87" s="108"/>
      <c r="K87" s="108"/>
      <c r="L87" s="108"/>
      <c r="M87" s="110"/>
      <c r="N87" s="108"/>
      <c r="O87" s="110"/>
      <c r="P87" s="108"/>
      <c r="Q87" s="110"/>
      <c r="R87" s="111" t="str">
        <f t="shared" si="24"/>
        <v> </v>
      </c>
      <c r="S87" s="111" t="str">
        <f t="shared" si="24"/>
        <v> </v>
      </c>
      <c r="T87" s="111" t="str">
        <f t="shared" si="25"/>
        <v> </v>
      </c>
      <c r="U87" s="112" t="str">
        <f t="shared" si="26"/>
        <v> </v>
      </c>
      <c r="V87" s="108"/>
      <c r="W87" s="108"/>
    </row>
    <row r="88" spans="1:23" ht="12.75" hidden="1">
      <c r="A88" s="107"/>
      <c r="B88" s="108"/>
      <c r="C88" s="108"/>
      <c r="D88" s="108"/>
      <c r="E88" s="109">
        <f t="shared" si="27"/>
        <v>0</v>
      </c>
      <c r="F88" s="108"/>
      <c r="G88" s="108"/>
      <c r="H88" s="108"/>
      <c r="I88" s="108"/>
      <c r="J88" s="108"/>
      <c r="K88" s="108"/>
      <c r="L88" s="108"/>
      <c r="M88" s="110"/>
      <c r="N88" s="108"/>
      <c r="O88" s="110"/>
      <c r="P88" s="108"/>
      <c r="Q88" s="110"/>
      <c r="R88" s="111" t="str">
        <f t="shared" si="24"/>
        <v> </v>
      </c>
      <c r="S88" s="111" t="str">
        <f t="shared" si="24"/>
        <v> </v>
      </c>
      <c r="T88" s="111" t="str">
        <f t="shared" si="25"/>
        <v> </v>
      </c>
      <c r="U88" s="112" t="str">
        <f t="shared" si="26"/>
        <v> </v>
      </c>
      <c r="V88" s="108"/>
      <c r="W88" s="108"/>
    </row>
    <row r="89" spans="1:23" ht="12.75" hidden="1">
      <c r="A89" s="107"/>
      <c r="B89" s="108"/>
      <c r="C89" s="108"/>
      <c r="D89" s="108"/>
      <c r="E89" s="109">
        <f t="shared" si="27"/>
        <v>0</v>
      </c>
      <c r="F89" s="108"/>
      <c r="G89" s="108"/>
      <c r="H89" s="108"/>
      <c r="I89" s="108"/>
      <c r="J89" s="108"/>
      <c r="K89" s="108"/>
      <c r="L89" s="108"/>
      <c r="M89" s="110"/>
      <c r="N89" s="108"/>
      <c r="O89" s="110"/>
      <c r="P89" s="108"/>
      <c r="Q89" s="110"/>
      <c r="R89" s="111" t="str">
        <f t="shared" si="24"/>
        <v> </v>
      </c>
      <c r="S89" s="111" t="str">
        <f t="shared" si="24"/>
        <v> </v>
      </c>
      <c r="T89" s="111" t="str">
        <f t="shared" si="25"/>
        <v> </v>
      </c>
      <c r="U89" s="112" t="str">
        <f t="shared" si="26"/>
        <v> </v>
      </c>
      <c r="V89" s="108"/>
      <c r="W89" s="108"/>
    </row>
    <row r="90" spans="1:23" ht="12.75" hidden="1">
      <c r="A90" s="107"/>
      <c r="B90" s="108"/>
      <c r="C90" s="108"/>
      <c r="D90" s="108"/>
      <c r="E90" s="109">
        <f t="shared" si="27"/>
        <v>0</v>
      </c>
      <c r="F90" s="108"/>
      <c r="G90" s="108"/>
      <c r="H90" s="108"/>
      <c r="I90" s="108"/>
      <c r="J90" s="108"/>
      <c r="K90" s="108"/>
      <c r="L90" s="108"/>
      <c r="M90" s="110"/>
      <c r="N90" s="108"/>
      <c r="O90" s="110"/>
      <c r="P90" s="108"/>
      <c r="Q90" s="110"/>
      <c r="R90" s="111" t="str">
        <f t="shared" si="24"/>
        <v> </v>
      </c>
      <c r="S90" s="111" t="str">
        <f t="shared" si="24"/>
        <v> </v>
      </c>
      <c r="T90" s="111" t="str">
        <f t="shared" si="25"/>
        <v> </v>
      </c>
      <c r="U90" s="112" t="str">
        <f t="shared" si="26"/>
        <v> </v>
      </c>
      <c r="V90" s="108"/>
      <c r="W90" s="108"/>
    </row>
    <row r="91" spans="1:23" ht="12.75" hidden="1">
      <c r="A91" s="107"/>
      <c r="B91" s="108"/>
      <c r="C91" s="108"/>
      <c r="D91" s="108"/>
      <c r="E91" s="109">
        <f t="shared" si="27"/>
        <v>0</v>
      </c>
      <c r="F91" s="108"/>
      <c r="G91" s="108"/>
      <c r="H91" s="108"/>
      <c r="I91" s="108"/>
      <c r="J91" s="108"/>
      <c r="K91" s="108"/>
      <c r="L91" s="108"/>
      <c r="M91" s="110"/>
      <c r="N91" s="108"/>
      <c r="O91" s="110"/>
      <c r="P91" s="108"/>
      <c r="Q91" s="110"/>
      <c r="R91" s="111" t="str">
        <f t="shared" si="24"/>
        <v> </v>
      </c>
      <c r="S91" s="111" t="str">
        <f t="shared" si="24"/>
        <v> </v>
      </c>
      <c r="T91" s="111" t="str">
        <f t="shared" si="25"/>
        <v> </v>
      </c>
      <c r="U91" s="112" t="str">
        <f t="shared" si="26"/>
        <v> </v>
      </c>
      <c r="V91" s="108"/>
      <c r="W91" s="108"/>
    </row>
    <row r="92" spans="1:23" ht="12.75" hidden="1">
      <c r="A92" s="107"/>
      <c r="B92" s="108"/>
      <c r="C92" s="108"/>
      <c r="D92" s="108"/>
      <c r="E92" s="109">
        <f t="shared" si="27"/>
        <v>0</v>
      </c>
      <c r="F92" s="108"/>
      <c r="G92" s="108"/>
      <c r="H92" s="108"/>
      <c r="I92" s="108"/>
      <c r="J92" s="108"/>
      <c r="K92" s="108"/>
      <c r="L92" s="108"/>
      <c r="M92" s="110"/>
      <c r="N92" s="108"/>
      <c r="O92" s="110"/>
      <c r="P92" s="108"/>
      <c r="Q92" s="110"/>
      <c r="R92" s="111" t="str">
        <f t="shared" si="24"/>
        <v> </v>
      </c>
      <c r="S92" s="111" t="str">
        <f t="shared" si="24"/>
        <v> </v>
      </c>
      <c r="T92" s="111" t="str">
        <f t="shared" si="25"/>
        <v> </v>
      </c>
      <c r="U92" s="112" t="str">
        <f t="shared" si="26"/>
        <v> </v>
      </c>
      <c r="V92" s="108"/>
      <c r="W92" s="108"/>
    </row>
    <row r="93" spans="1:23" ht="12.75" hidden="1">
      <c r="A93" s="107"/>
      <c r="B93" s="108"/>
      <c r="C93" s="108"/>
      <c r="D93" s="108"/>
      <c r="E93" s="109">
        <f t="shared" si="27"/>
        <v>0</v>
      </c>
      <c r="F93" s="108"/>
      <c r="G93" s="108"/>
      <c r="H93" s="108"/>
      <c r="I93" s="108"/>
      <c r="J93" s="108"/>
      <c r="K93" s="108"/>
      <c r="L93" s="108"/>
      <c r="M93" s="110"/>
      <c r="N93" s="108"/>
      <c r="O93" s="110"/>
      <c r="P93" s="108"/>
      <c r="Q93" s="110"/>
      <c r="R93" s="111" t="str">
        <f t="shared" si="24"/>
        <v> </v>
      </c>
      <c r="S93" s="111" t="str">
        <f t="shared" si="24"/>
        <v> </v>
      </c>
      <c r="T93" s="111" t="str">
        <f t="shared" si="25"/>
        <v> </v>
      </c>
      <c r="U93" s="112" t="str">
        <f t="shared" si="26"/>
        <v> </v>
      </c>
      <c r="V93" s="108"/>
      <c r="W93" s="108"/>
    </row>
    <row r="94" spans="1:23" ht="12.75" hidden="1">
      <c r="A94" s="107"/>
      <c r="B94" s="108"/>
      <c r="C94" s="108"/>
      <c r="D94" s="108"/>
      <c r="E94" s="109">
        <f t="shared" si="27"/>
        <v>0</v>
      </c>
      <c r="F94" s="108"/>
      <c r="G94" s="108"/>
      <c r="H94" s="108"/>
      <c r="I94" s="108"/>
      <c r="J94" s="108"/>
      <c r="K94" s="108"/>
      <c r="L94" s="108"/>
      <c r="M94" s="110"/>
      <c r="N94" s="108"/>
      <c r="O94" s="110"/>
      <c r="P94" s="108"/>
      <c r="Q94" s="110"/>
      <c r="R94" s="111" t="str">
        <f t="shared" si="24"/>
        <v> </v>
      </c>
      <c r="S94" s="111" t="str">
        <f t="shared" si="24"/>
        <v> </v>
      </c>
      <c r="T94" s="111" t="str">
        <f t="shared" si="25"/>
        <v> </v>
      </c>
      <c r="U94" s="112" t="str">
        <f t="shared" si="26"/>
        <v> </v>
      </c>
      <c r="V94" s="108"/>
      <c r="W94" s="108"/>
    </row>
    <row r="95" spans="1:23" ht="12.75" hidden="1">
      <c r="A95" s="107"/>
      <c r="B95" s="108"/>
      <c r="C95" s="108"/>
      <c r="D95" s="108"/>
      <c r="E95" s="109">
        <f t="shared" si="27"/>
        <v>0</v>
      </c>
      <c r="F95" s="108"/>
      <c r="G95" s="108"/>
      <c r="H95" s="108"/>
      <c r="I95" s="108"/>
      <c r="J95" s="108"/>
      <c r="K95" s="108"/>
      <c r="L95" s="108"/>
      <c r="M95" s="110"/>
      <c r="N95" s="108"/>
      <c r="O95" s="110"/>
      <c r="P95" s="108"/>
      <c r="Q95" s="110"/>
      <c r="R95" s="111" t="str">
        <f t="shared" si="24"/>
        <v> </v>
      </c>
      <c r="S95" s="111" t="str">
        <f t="shared" si="24"/>
        <v> </v>
      </c>
      <c r="T95" s="111" t="str">
        <f t="shared" si="25"/>
        <v> </v>
      </c>
      <c r="U95" s="112" t="str">
        <f t="shared" si="26"/>
        <v> </v>
      </c>
      <c r="V95" s="108"/>
      <c r="W95" s="108"/>
    </row>
    <row r="96" spans="1:23" ht="12.75" hidden="1">
      <c r="A96" s="107"/>
      <c r="B96" s="108"/>
      <c r="C96" s="108"/>
      <c r="D96" s="108"/>
      <c r="E96" s="109">
        <f t="shared" si="27"/>
        <v>0</v>
      </c>
      <c r="F96" s="108"/>
      <c r="G96" s="108"/>
      <c r="H96" s="108"/>
      <c r="I96" s="108"/>
      <c r="J96" s="108"/>
      <c r="K96" s="108"/>
      <c r="L96" s="108"/>
      <c r="M96" s="110"/>
      <c r="N96" s="108"/>
      <c r="O96" s="110"/>
      <c r="P96" s="108"/>
      <c r="Q96" s="110"/>
      <c r="R96" s="111" t="str">
        <f t="shared" si="24"/>
        <v> </v>
      </c>
      <c r="S96" s="111" t="str">
        <f t="shared" si="24"/>
        <v> </v>
      </c>
      <c r="T96" s="111" t="str">
        <f t="shared" si="25"/>
        <v> </v>
      </c>
      <c r="U96" s="112" t="str">
        <f t="shared" si="26"/>
        <v> </v>
      </c>
      <c r="V96" s="108"/>
      <c r="W96" s="108"/>
    </row>
    <row r="97" spans="1:23" ht="12.75" hidden="1">
      <c r="A97" s="107"/>
      <c r="B97" s="108"/>
      <c r="C97" s="108"/>
      <c r="D97" s="108"/>
      <c r="E97" s="109">
        <f t="shared" si="27"/>
        <v>0</v>
      </c>
      <c r="F97" s="108"/>
      <c r="G97" s="108"/>
      <c r="H97" s="110"/>
      <c r="I97" s="108"/>
      <c r="J97" s="110"/>
      <c r="K97" s="108"/>
      <c r="L97" s="110"/>
      <c r="M97" s="110"/>
      <c r="N97" s="110"/>
      <c r="O97" s="110"/>
      <c r="P97" s="110"/>
      <c r="Q97" s="110"/>
      <c r="R97" s="111" t="str">
        <f t="shared" si="24"/>
        <v> </v>
      </c>
      <c r="S97" s="111" t="str">
        <f t="shared" si="24"/>
        <v> </v>
      </c>
      <c r="T97" s="111" t="str">
        <f t="shared" si="25"/>
        <v> </v>
      </c>
      <c r="U97" s="112" t="str">
        <f t="shared" si="26"/>
        <v> </v>
      </c>
      <c r="V97" s="108"/>
      <c r="W97" s="108"/>
    </row>
    <row r="98" spans="1:23" ht="12.75" hidden="1">
      <c r="A98" s="107"/>
      <c r="B98" s="108"/>
      <c r="C98" s="108"/>
      <c r="D98" s="108"/>
      <c r="E98" s="109">
        <f t="shared" si="27"/>
        <v>0</v>
      </c>
      <c r="F98" s="108"/>
      <c r="G98" s="108"/>
      <c r="H98" s="110"/>
      <c r="I98" s="108"/>
      <c r="J98" s="110"/>
      <c r="K98" s="108"/>
      <c r="L98" s="110"/>
      <c r="M98" s="110"/>
      <c r="N98" s="110"/>
      <c r="O98" s="110"/>
      <c r="P98" s="110"/>
      <c r="Q98" s="110"/>
      <c r="R98" s="111" t="str">
        <f t="shared" si="24"/>
        <v> </v>
      </c>
      <c r="S98" s="111" t="str">
        <f t="shared" si="24"/>
        <v> </v>
      </c>
      <c r="T98" s="111" t="str">
        <f t="shared" si="25"/>
        <v> </v>
      </c>
      <c r="U98" s="112" t="str">
        <f t="shared" si="26"/>
        <v> </v>
      </c>
      <c r="V98" s="108"/>
      <c r="W98" s="108"/>
    </row>
    <row r="99" spans="1:23" ht="12.75" hidden="1">
      <c r="A99" s="107"/>
      <c r="B99" s="108"/>
      <c r="C99" s="108"/>
      <c r="D99" s="108"/>
      <c r="E99" s="109">
        <f t="shared" si="27"/>
        <v>0</v>
      </c>
      <c r="F99" s="108"/>
      <c r="G99" s="108"/>
      <c r="H99" s="110"/>
      <c r="I99" s="108"/>
      <c r="J99" s="110"/>
      <c r="K99" s="108"/>
      <c r="L99" s="110"/>
      <c r="M99" s="110"/>
      <c r="N99" s="110"/>
      <c r="O99" s="110"/>
      <c r="P99" s="110"/>
      <c r="Q99" s="110"/>
      <c r="R99" s="111" t="str">
        <f t="shared" si="24"/>
        <v> </v>
      </c>
      <c r="S99" s="111" t="str">
        <f t="shared" si="24"/>
        <v> </v>
      </c>
      <c r="T99" s="111" t="str">
        <f t="shared" si="25"/>
        <v> </v>
      </c>
      <c r="U99" s="112" t="str">
        <f t="shared" si="26"/>
        <v> </v>
      </c>
      <c r="V99" s="108"/>
      <c r="W99" s="108"/>
    </row>
    <row r="100" spans="1:23" ht="12.75" hidden="1">
      <c r="A100" s="113"/>
      <c r="B100" s="114"/>
      <c r="C100" s="115"/>
      <c r="D100" s="115"/>
      <c r="E100" s="115"/>
      <c r="F100" s="114"/>
      <c r="G100" s="115"/>
      <c r="H100" s="114"/>
      <c r="I100" s="115"/>
      <c r="J100" s="114"/>
      <c r="K100" s="115"/>
      <c r="L100" s="114"/>
      <c r="M100" s="114"/>
      <c r="N100" s="114"/>
      <c r="O100" s="114"/>
      <c r="P100" s="114"/>
      <c r="Q100" s="114"/>
      <c r="R100" s="105" t="str">
        <f aca="true" t="shared" si="28" ref="R100:S102">IF(L100=0," ",(N100-L100)/L100)</f>
        <v> </v>
      </c>
      <c r="S100" s="106" t="str">
        <f t="shared" si="28"/>
        <v> </v>
      </c>
      <c r="T100" s="105" t="str">
        <f t="shared" si="25"/>
        <v> </v>
      </c>
      <c r="U100" s="106" t="str">
        <f t="shared" si="26"/>
        <v> </v>
      </c>
      <c r="V100" s="114"/>
      <c r="W100" s="115"/>
    </row>
    <row r="101" spans="1:23" ht="12.75" hidden="1">
      <c r="A101" s="113" t="s">
        <v>70</v>
      </c>
      <c r="B101" s="114">
        <f aca="true" t="shared" si="29" ref="B101:Q101">B84+B74</f>
        <v>3977495000</v>
      </c>
      <c r="C101" s="114">
        <f t="shared" si="29"/>
        <v>445962000</v>
      </c>
      <c r="D101" s="114">
        <f t="shared" si="29"/>
        <v>0</v>
      </c>
      <c r="E101" s="114">
        <f t="shared" si="29"/>
        <v>4423457000</v>
      </c>
      <c r="F101" s="114">
        <f t="shared" si="29"/>
        <v>0</v>
      </c>
      <c r="G101" s="114">
        <f t="shared" si="29"/>
        <v>0</v>
      </c>
      <c r="H101" s="114">
        <f t="shared" si="29"/>
        <v>1872580000</v>
      </c>
      <c r="I101" s="114">
        <f t="shared" si="29"/>
        <v>0</v>
      </c>
      <c r="J101" s="114">
        <f t="shared" si="29"/>
        <v>1590142000</v>
      </c>
      <c r="K101" s="114">
        <f t="shared" si="29"/>
        <v>0</v>
      </c>
      <c r="L101" s="114">
        <f t="shared" si="29"/>
        <v>380000</v>
      </c>
      <c r="M101" s="114">
        <f t="shared" si="29"/>
        <v>380000</v>
      </c>
      <c r="N101" s="114">
        <f t="shared" si="29"/>
        <v>380000</v>
      </c>
      <c r="O101" s="114">
        <f t="shared" si="29"/>
        <v>380000</v>
      </c>
      <c r="P101" s="114">
        <f t="shared" si="29"/>
        <v>3462722000</v>
      </c>
      <c r="Q101" s="114">
        <f t="shared" si="29"/>
        <v>0</v>
      </c>
      <c r="R101" s="105">
        <f t="shared" si="28"/>
        <v>0</v>
      </c>
      <c r="S101" s="106">
        <f t="shared" si="28"/>
        <v>0</v>
      </c>
      <c r="T101" s="105">
        <f t="shared" si="25"/>
        <v>0.7828090111421904</v>
      </c>
      <c r="U101" s="106">
        <f t="shared" si="26"/>
        <v>0</v>
      </c>
      <c r="V101" s="114">
        <f>V84+V74</f>
        <v>0</v>
      </c>
      <c r="W101" s="114">
        <f>W84+W74</f>
        <v>0</v>
      </c>
    </row>
    <row r="102" spans="1:23" ht="12.75" hidden="1">
      <c r="A102" s="116" t="s">
        <v>100</v>
      </c>
      <c r="B102" s="117">
        <f>B74</f>
        <v>3977495000</v>
      </c>
      <c r="C102" s="117">
        <f aca="true" t="shared" si="30" ref="C102:Q102">C74</f>
        <v>445962000</v>
      </c>
      <c r="D102" s="117">
        <f t="shared" si="30"/>
        <v>0</v>
      </c>
      <c r="E102" s="117">
        <f t="shared" si="30"/>
        <v>4423457000</v>
      </c>
      <c r="F102" s="117">
        <f t="shared" si="30"/>
        <v>0</v>
      </c>
      <c r="G102" s="117">
        <f t="shared" si="30"/>
        <v>0</v>
      </c>
      <c r="H102" s="117">
        <f t="shared" si="30"/>
        <v>1872580000</v>
      </c>
      <c r="I102" s="117">
        <f t="shared" si="30"/>
        <v>0</v>
      </c>
      <c r="J102" s="117">
        <f t="shared" si="30"/>
        <v>1590142000</v>
      </c>
      <c r="K102" s="117">
        <f t="shared" si="30"/>
        <v>0</v>
      </c>
      <c r="L102" s="117">
        <f t="shared" si="30"/>
        <v>380000</v>
      </c>
      <c r="M102" s="117">
        <f t="shared" si="30"/>
        <v>380000</v>
      </c>
      <c r="N102" s="117">
        <f t="shared" si="30"/>
        <v>380000</v>
      </c>
      <c r="O102" s="117">
        <f t="shared" si="30"/>
        <v>380000</v>
      </c>
      <c r="P102" s="117">
        <f t="shared" si="30"/>
        <v>3462722000</v>
      </c>
      <c r="Q102" s="117">
        <f t="shared" si="30"/>
        <v>0</v>
      </c>
      <c r="R102" s="105">
        <f t="shared" si="28"/>
        <v>0</v>
      </c>
      <c r="S102" s="106">
        <f t="shared" si="28"/>
        <v>0</v>
      </c>
      <c r="T102" s="105">
        <f t="shared" si="25"/>
        <v>0.7828090111421904</v>
      </c>
      <c r="U102" s="106">
        <f t="shared" si="26"/>
        <v>0</v>
      </c>
      <c r="V102" s="117">
        <f>V74</f>
        <v>0</v>
      </c>
      <c r="W102" s="117">
        <f>W74</f>
        <v>0</v>
      </c>
    </row>
    <row r="103" spans="1:23" ht="12.75">
      <c r="A103" s="118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20"/>
      <c r="S103" s="120"/>
      <c r="T103" s="120"/>
      <c r="U103" s="120"/>
      <c r="V103" s="119"/>
      <c r="W103" s="119"/>
    </row>
    <row r="104" ht="12.75">
      <c r="A104" s="121" t="s">
        <v>101</v>
      </c>
    </row>
    <row r="105" ht="12.75">
      <c r="A105" s="121" t="s">
        <v>102</v>
      </c>
    </row>
    <row r="106" spans="1:22" ht="12.75">
      <c r="A106" s="121" t="s">
        <v>103</v>
      </c>
      <c r="B106" s="122"/>
      <c r="C106" s="122"/>
      <c r="D106" s="122"/>
      <c r="E106" s="122"/>
      <c r="F106" s="122"/>
      <c r="H106" s="122"/>
      <c r="I106" s="122"/>
      <c r="J106" s="122"/>
      <c r="K106" s="122"/>
      <c r="V106" s="122"/>
    </row>
    <row r="107" spans="1:22" ht="12.75">
      <c r="A107" s="121" t="s">
        <v>104</v>
      </c>
      <c r="B107" s="122"/>
      <c r="C107" s="122"/>
      <c r="D107" s="122"/>
      <c r="E107" s="122"/>
      <c r="F107" s="122"/>
      <c r="H107" s="122"/>
      <c r="I107" s="122"/>
      <c r="J107" s="122"/>
      <c r="K107" s="122"/>
      <c r="V107" s="122"/>
    </row>
    <row r="108" spans="1:22" ht="12.75">
      <c r="A108" s="121" t="s">
        <v>105</v>
      </c>
      <c r="B108" s="122"/>
      <c r="C108" s="122"/>
      <c r="D108" s="122"/>
      <c r="E108" s="122"/>
      <c r="F108" s="122"/>
      <c r="H108" s="122"/>
      <c r="I108" s="122"/>
      <c r="J108" s="122"/>
      <c r="K108" s="122"/>
      <c r="V108" s="122"/>
    </row>
    <row r="109" ht="12.75">
      <c r="A109" s="121" t="s">
        <v>106</v>
      </c>
    </row>
    <row r="112" spans="1:23" ht="12.75">
      <c r="A112" s="122"/>
      <c r="G112" s="122"/>
      <c r="W112" s="122"/>
    </row>
    <row r="113" spans="1:23" ht="12.75">
      <c r="A113" s="122"/>
      <c r="G113" s="122"/>
      <c r="W113" s="122"/>
    </row>
    <row r="114" spans="1:23" ht="12.75">
      <c r="A114" s="122"/>
      <c r="G114" s="122"/>
      <c r="W114" s="122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P63:Q63"/>
    <mergeCell ref="R63:S63"/>
    <mergeCell ref="T63:U63"/>
    <mergeCell ref="V63:W63"/>
  </mergeCells>
  <printOptions horizontalCentered="1"/>
  <pageMargins left="0.5" right="0.25" top="0.5" bottom="0.5" header="0.5" footer="0.5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Unathi Lekonyana</cp:lastModifiedBy>
  <dcterms:created xsi:type="dcterms:W3CDTF">2014-11-04T08:46:06Z</dcterms:created>
  <dcterms:modified xsi:type="dcterms:W3CDTF">2015-05-11T11:28:15Z</dcterms:modified>
  <cp:category/>
  <cp:version/>
  <cp:contentType/>
  <cp:contentStatus/>
</cp:coreProperties>
</file>