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<sst xmlns="http://schemas.openxmlformats.org/spreadsheetml/2006/main" count="855" uniqueCount="302">
  <si>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Buffalo City(BUF)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</si>
  <si>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</si>
  <si>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</si>
  <si>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</si>
  <si>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</si>
  <si>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</si>
  <si>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</si>
  <si>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</si>
  <si>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</si>
  <si>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</si>
  <si>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</si>
  <si>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</si>
  <si>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</si>
  <si>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</si>
  <si>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</si>
  <si>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</si>
  <si>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</si>
  <si>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</si>
  <si>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</si>
  <si>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</si>
  <si>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</si>
  <si>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</si>
  <si>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</si>
  <si>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</si>
  <si>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</si>
  <si>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</si>
  <si>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</si>
  <si>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</si>
  <si>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</si>
  <si>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</si>
  <si>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</si>
  <si>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</si>
  <si>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</si>
  <si>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</si>
  <si>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</si>
  <si>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</si>
  <si>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</si>
  <si>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</si>
  <si>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</si>
  <si>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</si>
  <si>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</si>
  <si>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</si>
  <si>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</si>
  <si>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</si>
  <si>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</si>
  <si>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</si>
  <si>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</si>
  <si>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</si>
  <si>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</si>
  <si>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</si>
  <si>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</si>
  <si>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</si>
  <si>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</si>
  <si>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</si>
  <si>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</si>
  <si>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</si>
  <si>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</si>
  <si>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</si>
  <si>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</si>
  <si>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</si>
  <si>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</si>
  <si>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</si>
  <si>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</si>
  <si>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</si>
  <si>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</si>
  <si>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</si>
  <si>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</si>
  <si>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</si>
  <si>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</si>
  <si>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</si>
  <si>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Buffalo City(BUF)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</si>
  <si>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</si>
  <si>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</si>
  <si>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</si>
  <si>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</si>
  <si>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</si>
  <si>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</si>
  <si>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</si>
  <si>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</si>
  <si>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</si>
  <si>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</si>
  <si>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</si>
  <si>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</si>
  <si>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</si>
  <si>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</si>
  <si>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</si>
  <si>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</si>
  <si>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</si>
  <si>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</si>
  <si>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</si>
  <si>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</si>
  <si>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</si>
  <si>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</si>
  <si>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</si>
  <si>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</si>
  <si>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</si>
  <si>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</si>
  <si>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</si>
  <si>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</si>
  <si>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</si>
  <si>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Buffalo City(BUF)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</si>
  <si>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</si>
  <si>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</si>
  <si>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</si>
  <si>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</si>
  <si>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</si>
  <si>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</si>
  <si>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</si>
  <si>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</si>
  <si>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</si>
  <si>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</si>
  <si>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</si>
  <si>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</si>
  <si>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</si>
  <si>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</si>
  <si>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</si>
  <si>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</si>
  <si>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</si>
  <si>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</si>
  <si>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</si>
  <si>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</si>
  <si>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</si>
  <si>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</si>
  <si>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</si>
  <si>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</si>
  <si>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</si>
  <si>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</si>
  <si>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</si>
  <si>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</si>
  <si>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Buffalo City(BUF)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</si>
  <si>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</si>
  <si>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</si>
  <si>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</si>
  <si>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</si>
  <si>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</si>
  <si>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</si>
  <si>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</si>
  <si>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</si>
  <si>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</si>
  <si>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</si>
  <si>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Buffalo City(BUF)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</si>
  <si>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</si>
  <si>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</si>
  <si>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</si>
  <si>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</si>
  <si>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</si>
  <si>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</si>
  <si>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</si>
  <si>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</si>
  <si>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</si>
  <si>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</si>
  <si>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</si>
  <si>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</si>
  <si>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</si>
  <si>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</si>
  <si>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</si>
  <si>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</si>
  <si>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</si>
  <si>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</si>
  <si>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</si>
  <si>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</si>
  <si>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</si>
  <si>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</si>
  <si>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</si>
  <si>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</si>
  <si>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</si>
  <si>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</si>
  <si>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</si>
  <si>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</si>
  <si>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</si>
  <si>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</si>
  <si>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</si>
  <si>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</si>
  <si>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</si>
  <si>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Buffalo City(BUF)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</si>
  <si>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</si>
  <si>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</si>
  <si>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</si>
  <si>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</si>
  <si>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</si>
  <si>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</si>
  <si>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</si>
  <si>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</si>
  <si>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</si>
  <si>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</si>
  <si>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</si>
  <si>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</si>
  <si>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</si>
  <si>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</si>
  <si>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</si>
  <si>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</si>
  <si>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</si>
  <si>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</si>
  <si>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</si>
  <si>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</si>
  <si>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</si>
  <si>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</si>
  <si>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</si>
  <si>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</si>
  <si>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</si>
  <si>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</si>
  <si>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Buffalo City(BUF)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</si>
  <si>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</si>
  <si>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</si>
  <si>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</si>
  <si>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</si>
  <si>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</si>
  <si>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</si>
  <si>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</si>
  <si>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</si>
  <si>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</si>
  <si>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</si>
  <si>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</si>
  <si>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</si>
  <si>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</si>
  <si>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</si>
  <si>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</si>
  <si>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</si>
  <si>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</si>
  <si>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</si>
  <si>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</si>
  <si>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</si>
  <si>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</si>
  <si>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</si>
  <si>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</si>
  <si>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</si>
  <si>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Buffalo City(BUF)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</si>
  <si>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</si>
  <si>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</si>
  <si>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</si>
  <si>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</si>
  <si>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</si>
  <si>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</si>
  <si>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</si>
  <si>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</si>
  <si>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</si>
  <si>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</si>
  <si>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</si>
  <si>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</si>
  <si>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</si>
  <si>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</si>
  <si>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</si>
  <si>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</si>
  <si>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</si>
  <si>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</si>
  <si>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</si>
  <si>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</si>
  <si>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</si>
  <si>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</si>
  <si>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</si>
  <si>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</si>
  <si>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</si>
  <si>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</si>
  <si>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</si>
  <si>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</si>
  <si>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</si>
  <si>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</si>
  <si>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</si>
  <si>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</si>
  <si>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</si>
  <si>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</si>
  <si>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</si>
  <si>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Buffalo City(BUF)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</si>
  <si>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</si>
  <si>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</si>
  <si>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Buffalo City(BUF)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</si>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</sst>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672956899</v>
      </c>
      <c r="C5" s="19">
        <v>0</v>
      </c>
      <c r="D5" s="59">
        <v>797179911</v>
      </c>
      <c r="E5" s="60">
        <v>813810562</v>
      </c>
      <c r="F5" s="60">
        <v>47589632</v>
      </c>
      <c r="G5" s="60">
        <v>77109166</v>
      </c>
      <c r="H5" s="60">
        <v>72284674</v>
      </c>
      <c r="I5" s="60">
        <v>196983472</v>
      </c>
      <c r="J5" s="60">
        <v>70850568</v>
      </c>
      <c r="K5" s="60">
        <v>69150777</v>
      </c>
      <c r="L5" s="60">
        <v>69413405</v>
      </c>
      <c r="M5" s="60">
        <v>209414750</v>
      </c>
      <c r="N5" s="60">
        <v>69449854</v>
      </c>
      <c r="O5" s="60">
        <v>68516051</v>
      </c>
      <c r="P5" s="60">
        <v>68371486</v>
      </c>
      <c r="Q5" s="60">
        <v>206337391</v>
      </c>
      <c r="R5" s="60">
        <v>0</v>
      </c>
      <c r="S5" s="60">
        <v>0</v>
      </c>
      <c r="T5" s="60">
        <v>0</v>
      </c>
      <c r="U5" s="60">
        <v>0</v>
      </c>
      <c r="V5" s="60">
        <v>612735613</v>
      </c>
      <c r="W5" s="60">
        <v>729253483</v>
      </c>
      <c r="X5" s="60">
        <v>-116517870</v>
      </c>
      <c r="Y5" s="61">
        <v>-15.98</v>
      </c>
      <c r="Z5" s="62">
        <v>813810562</v>
      </c>
    </row>
    <row r="6" spans="1:26" ht="13.5">
      <c r="A6" s="58" t="s">
        <v>32</v>
      </c>
      <c r="B6" s="19">
        <v>2198959742</v>
      </c>
      <c r="C6" s="19">
        <v>0</v>
      </c>
      <c r="D6" s="59">
        <v>2420087636</v>
      </c>
      <c r="E6" s="60">
        <v>2414771878</v>
      </c>
      <c r="F6" s="60">
        <v>225068908</v>
      </c>
      <c r="G6" s="60">
        <v>192878197</v>
      </c>
      <c r="H6" s="60">
        <v>228394222</v>
      </c>
      <c r="I6" s="60">
        <v>646341327</v>
      </c>
      <c r="J6" s="60">
        <v>218163480</v>
      </c>
      <c r="K6" s="60">
        <v>206379398</v>
      </c>
      <c r="L6" s="60">
        <v>202742423</v>
      </c>
      <c r="M6" s="60">
        <v>627285301</v>
      </c>
      <c r="N6" s="60">
        <v>186739993</v>
      </c>
      <c r="O6" s="60">
        <v>191883615</v>
      </c>
      <c r="P6" s="60">
        <v>192448283</v>
      </c>
      <c r="Q6" s="60">
        <v>571071891</v>
      </c>
      <c r="R6" s="60">
        <v>0</v>
      </c>
      <c r="S6" s="60">
        <v>0</v>
      </c>
      <c r="T6" s="60">
        <v>0</v>
      </c>
      <c r="U6" s="60">
        <v>0</v>
      </c>
      <c r="V6" s="60">
        <v>1844698519</v>
      </c>
      <c r="W6" s="60">
        <v>1694822282</v>
      </c>
      <c r="X6" s="60">
        <v>149876237</v>
      </c>
      <c r="Y6" s="61">
        <v>8.84</v>
      </c>
      <c r="Z6" s="62">
        <v>2414771878</v>
      </c>
    </row>
    <row r="7" spans="1:26" ht="13.5">
      <c r="A7" s="58" t="s">
        <v>33</v>
      </c>
      <c r="B7" s="19">
        <v>96431572</v>
      </c>
      <c r="C7" s="19">
        <v>0</v>
      </c>
      <c r="D7" s="59">
        <v>77490885</v>
      </c>
      <c r="E7" s="60">
        <v>77490885</v>
      </c>
      <c r="F7" s="60">
        <v>793442</v>
      </c>
      <c r="G7" s="60">
        <v>17827257</v>
      </c>
      <c r="H7" s="60">
        <v>10517351</v>
      </c>
      <c r="I7" s="60">
        <v>29138050</v>
      </c>
      <c r="J7" s="60">
        <v>9429557</v>
      </c>
      <c r="K7" s="60">
        <v>9180097</v>
      </c>
      <c r="L7" s="60">
        <v>8592123</v>
      </c>
      <c r="M7" s="60">
        <v>27201777</v>
      </c>
      <c r="N7" s="60">
        <v>10645462</v>
      </c>
      <c r="O7" s="60">
        <v>10540668</v>
      </c>
      <c r="P7" s="60">
        <v>8437579</v>
      </c>
      <c r="Q7" s="60">
        <v>29623709</v>
      </c>
      <c r="R7" s="60">
        <v>0</v>
      </c>
      <c r="S7" s="60">
        <v>0</v>
      </c>
      <c r="T7" s="60">
        <v>0</v>
      </c>
      <c r="U7" s="60">
        <v>0</v>
      </c>
      <c r="V7" s="60">
        <v>85963536</v>
      </c>
      <c r="W7" s="60">
        <v>53496477</v>
      </c>
      <c r="X7" s="60">
        <v>32467059</v>
      </c>
      <c r="Y7" s="61">
        <v>60.69</v>
      </c>
      <c r="Z7" s="62">
        <v>77490885</v>
      </c>
    </row>
    <row r="8" spans="1:26" ht="13.5">
      <c r="A8" s="58" t="s">
        <v>34</v>
      </c>
      <c r="B8" s="19">
        <v>812166736</v>
      </c>
      <c r="C8" s="19">
        <v>0</v>
      </c>
      <c r="D8" s="59">
        <v>825736122</v>
      </c>
      <c r="E8" s="60">
        <v>929300680</v>
      </c>
      <c r="F8" s="60">
        <v>259901336</v>
      </c>
      <c r="G8" s="60">
        <v>25559883</v>
      </c>
      <c r="H8" s="60">
        <v>-27482</v>
      </c>
      <c r="I8" s="60">
        <v>285433737</v>
      </c>
      <c r="J8" s="60">
        <v>16399041</v>
      </c>
      <c r="K8" s="60">
        <v>17156553</v>
      </c>
      <c r="L8" s="60">
        <v>235525268</v>
      </c>
      <c r="M8" s="60">
        <v>269080862</v>
      </c>
      <c r="N8" s="60">
        <v>23973411</v>
      </c>
      <c r="O8" s="60">
        <v>4010532</v>
      </c>
      <c r="P8" s="60">
        <v>179801000</v>
      </c>
      <c r="Q8" s="60">
        <v>207784943</v>
      </c>
      <c r="R8" s="60">
        <v>0</v>
      </c>
      <c r="S8" s="60">
        <v>0</v>
      </c>
      <c r="T8" s="60">
        <v>0</v>
      </c>
      <c r="U8" s="60">
        <v>0</v>
      </c>
      <c r="V8" s="60">
        <v>762299542</v>
      </c>
      <c r="W8" s="60">
        <v>647727398</v>
      </c>
      <c r="X8" s="60">
        <v>114572144</v>
      </c>
      <c r="Y8" s="61">
        <v>17.69</v>
      </c>
      <c r="Z8" s="62">
        <v>929300680</v>
      </c>
    </row>
    <row r="9" spans="1:26" ht="13.5">
      <c r="A9" s="58" t="s">
        <v>35</v>
      </c>
      <c r="B9" s="19">
        <v>661338850</v>
      </c>
      <c r="C9" s="19">
        <v>0</v>
      </c>
      <c r="D9" s="59">
        <v>638051075</v>
      </c>
      <c r="E9" s="60">
        <v>636383641</v>
      </c>
      <c r="F9" s="60">
        <v>22274137</v>
      </c>
      <c r="G9" s="60">
        <v>141361969</v>
      </c>
      <c r="H9" s="60">
        <v>19150278</v>
      </c>
      <c r="I9" s="60">
        <v>182786384</v>
      </c>
      <c r="J9" s="60">
        <v>19520581</v>
      </c>
      <c r="K9" s="60">
        <v>12252297</v>
      </c>
      <c r="L9" s="60">
        <v>143287253</v>
      </c>
      <c r="M9" s="60">
        <v>175060131</v>
      </c>
      <c r="N9" s="60">
        <v>14339195</v>
      </c>
      <c r="O9" s="60">
        <v>16761591</v>
      </c>
      <c r="P9" s="60">
        <v>178235906</v>
      </c>
      <c r="Q9" s="60">
        <v>209336692</v>
      </c>
      <c r="R9" s="60">
        <v>0</v>
      </c>
      <c r="S9" s="60">
        <v>0</v>
      </c>
      <c r="T9" s="60">
        <v>0</v>
      </c>
      <c r="U9" s="60">
        <v>0</v>
      </c>
      <c r="V9" s="60">
        <v>567183207</v>
      </c>
      <c r="W9" s="60">
        <v>484587269</v>
      </c>
      <c r="X9" s="60">
        <v>82595938</v>
      </c>
      <c r="Y9" s="61">
        <v>17.04</v>
      </c>
      <c r="Z9" s="62">
        <v>636383641</v>
      </c>
    </row>
    <row r="10" spans="1:26" ht="25.5">
      <c r="A10" s="63" t="s">
        <v>277</v>
      </c>
      <c r="B10" s="64">
        <f>SUM(B5:B9)</f>
        <v>4441853799</v>
      </c>
      <c r="C10" s="64">
        <f>SUM(C5:C9)</f>
        <v>0</v>
      </c>
      <c r="D10" s="65">
        <f aca="true" t="shared" si="0" ref="D10:Z10">SUM(D5:D9)</f>
        <v>4758545629</v>
      </c>
      <c r="E10" s="66">
        <f t="shared" si="0"/>
        <v>4871757646</v>
      </c>
      <c r="F10" s="66">
        <f t="shared" si="0"/>
        <v>555627455</v>
      </c>
      <c r="G10" s="66">
        <f t="shared" si="0"/>
        <v>454736472</v>
      </c>
      <c r="H10" s="66">
        <f t="shared" si="0"/>
        <v>330319043</v>
      </c>
      <c r="I10" s="66">
        <f t="shared" si="0"/>
        <v>1340682970</v>
      </c>
      <c r="J10" s="66">
        <f t="shared" si="0"/>
        <v>334363227</v>
      </c>
      <c r="K10" s="66">
        <f t="shared" si="0"/>
        <v>314119122</v>
      </c>
      <c r="L10" s="66">
        <f t="shared" si="0"/>
        <v>659560472</v>
      </c>
      <c r="M10" s="66">
        <f t="shared" si="0"/>
        <v>1308042821</v>
      </c>
      <c r="N10" s="66">
        <f t="shared" si="0"/>
        <v>305147915</v>
      </c>
      <c r="O10" s="66">
        <f t="shared" si="0"/>
        <v>291712457</v>
      </c>
      <c r="P10" s="66">
        <f t="shared" si="0"/>
        <v>627294254</v>
      </c>
      <c r="Q10" s="66">
        <f t="shared" si="0"/>
        <v>1224154626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3872880417</v>
      </c>
      <c r="W10" s="66">
        <f t="shared" si="0"/>
        <v>3609886909</v>
      </c>
      <c r="X10" s="66">
        <f t="shared" si="0"/>
        <v>262993508</v>
      </c>
      <c r="Y10" s="67">
        <f>+IF(W10&lt;&gt;0,(X10/W10)*100,0)</f>
        <v>7.285366955521985</v>
      </c>
      <c r="Z10" s="68">
        <f t="shared" si="0"/>
        <v>4871757646</v>
      </c>
    </row>
    <row r="11" spans="1:26" ht="13.5">
      <c r="A11" s="58" t="s">
        <v>37</v>
      </c>
      <c r="B11" s="19">
        <v>1129245616</v>
      </c>
      <c r="C11" s="19">
        <v>0</v>
      </c>
      <c r="D11" s="59">
        <v>1237215012</v>
      </c>
      <c r="E11" s="60">
        <v>1241113715</v>
      </c>
      <c r="F11" s="60">
        <v>88196022</v>
      </c>
      <c r="G11" s="60">
        <v>93500071</v>
      </c>
      <c r="H11" s="60">
        <v>96390932</v>
      </c>
      <c r="I11" s="60">
        <v>278087025</v>
      </c>
      <c r="J11" s="60">
        <v>96325564</v>
      </c>
      <c r="K11" s="60">
        <v>110260218</v>
      </c>
      <c r="L11" s="60">
        <v>99390919</v>
      </c>
      <c r="M11" s="60">
        <v>305976701</v>
      </c>
      <c r="N11" s="60">
        <v>122660959</v>
      </c>
      <c r="O11" s="60">
        <v>97111660</v>
      </c>
      <c r="P11" s="60">
        <v>97734706</v>
      </c>
      <c r="Q11" s="60">
        <v>317507325</v>
      </c>
      <c r="R11" s="60">
        <v>0</v>
      </c>
      <c r="S11" s="60">
        <v>0</v>
      </c>
      <c r="T11" s="60">
        <v>0</v>
      </c>
      <c r="U11" s="60">
        <v>0</v>
      </c>
      <c r="V11" s="60">
        <v>901571051</v>
      </c>
      <c r="W11" s="60">
        <v>832307112</v>
      </c>
      <c r="X11" s="60">
        <v>69263939</v>
      </c>
      <c r="Y11" s="61">
        <v>8.32</v>
      </c>
      <c r="Z11" s="62">
        <v>1241113715</v>
      </c>
    </row>
    <row r="12" spans="1:26" ht="13.5">
      <c r="A12" s="58" t="s">
        <v>38</v>
      </c>
      <c r="B12" s="19">
        <v>45087767</v>
      </c>
      <c r="C12" s="19">
        <v>0</v>
      </c>
      <c r="D12" s="59">
        <v>52254295</v>
      </c>
      <c r="E12" s="60">
        <v>52254295</v>
      </c>
      <c r="F12" s="60">
        <v>3783085</v>
      </c>
      <c r="G12" s="60">
        <v>3752553</v>
      </c>
      <c r="H12" s="60">
        <v>3752553</v>
      </c>
      <c r="I12" s="60">
        <v>11288191</v>
      </c>
      <c r="J12" s="60">
        <v>3809878</v>
      </c>
      <c r="K12" s="60">
        <v>3789939</v>
      </c>
      <c r="L12" s="60">
        <v>3766261</v>
      </c>
      <c r="M12" s="60">
        <v>11366078</v>
      </c>
      <c r="N12" s="60">
        <v>3752553</v>
      </c>
      <c r="O12" s="60">
        <v>3719841</v>
      </c>
      <c r="P12" s="60">
        <v>3768382</v>
      </c>
      <c r="Q12" s="60">
        <v>11240776</v>
      </c>
      <c r="R12" s="60">
        <v>0</v>
      </c>
      <c r="S12" s="60">
        <v>0</v>
      </c>
      <c r="T12" s="60">
        <v>0</v>
      </c>
      <c r="U12" s="60">
        <v>0</v>
      </c>
      <c r="V12" s="60">
        <v>33895045</v>
      </c>
      <c r="W12" s="60">
        <v>35088240</v>
      </c>
      <c r="X12" s="60">
        <v>-1193195</v>
      </c>
      <c r="Y12" s="61">
        <v>-3.4</v>
      </c>
      <c r="Z12" s="62">
        <v>52254295</v>
      </c>
    </row>
    <row r="13" spans="1:26" ht="13.5">
      <c r="A13" s="58" t="s">
        <v>278</v>
      </c>
      <c r="B13" s="19">
        <v>644159375</v>
      </c>
      <c r="C13" s="19">
        <v>0</v>
      </c>
      <c r="D13" s="59">
        <v>709999995</v>
      </c>
      <c r="E13" s="60">
        <v>709999995</v>
      </c>
      <c r="F13" s="60">
        <v>59166667</v>
      </c>
      <c r="G13" s="60">
        <v>59166667</v>
      </c>
      <c r="H13" s="60">
        <v>59166668</v>
      </c>
      <c r="I13" s="60">
        <v>177500002</v>
      </c>
      <c r="J13" s="60">
        <v>59166666</v>
      </c>
      <c r="K13" s="60">
        <v>59166667</v>
      </c>
      <c r="L13" s="60">
        <v>59166666</v>
      </c>
      <c r="M13" s="60">
        <v>177499999</v>
      </c>
      <c r="N13" s="60">
        <v>59166666</v>
      </c>
      <c r="O13" s="60">
        <v>59185140</v>
      </c>
      <c r="P13" s="60">
        <v>59166666</v>
      </c>
      <c r="Q13" s="60">
        <v>177518472</v>
      </c>
      <c r="R13" s="60">
        <v>0</v>
      </c>
      <c r="S13" s="60">
        <v>0</v>
      </c>
      <c r="T13" s="60">
        <v>0</v>
      </c>
      <c r="U13" s="60">
        <v>0</v>
      </c>
      <c r="V13" s="60">
        <v>532518473</v>
      </c>
      <c r="W13" s="60">
        <v>312400463</v>
      </c>
      <c r="X13" s="60">
        <v>220118010</v>
      </c>
      <c r="Y13" s="61">
        <v>70.46</v>
      </c>
      <c r="Z13" s="62">
        <v>709999995</v>
      </c>
    </row>
    <row r="14" spans="1:26" ht="13.5">
      <c r="A14" s="58" t="s">
        <v>40</v>
      </c>
      <c r="B14" s="19">
        <v>65775074</v>
      </c>
      <c r="C14" s="19">
        <v>0</v>
      </c>
      <c r="D14" s="59">
        <v>59248068</v>
      </c>
      <c r="E14" s="60">
        <v>59248068</v>
      </c>
      <c r="F14" s="60">
        <v>4937339</v>
      </c>
      <c r="G14" s="60">
        <v>4937339</v>
      </c>
      <c r="H14" s="60">
        <v>4603490</v>
      </c>
      <c r="I14" s="60">
        <v>14478168</v>
      </c>
      <c r="J14" s="60">
        <v>5370309</v>
      </c>
      <c r="K14" s="60">
        <v>5370309</v>
      </c>
      <c r="L14" s="60">
        <v>5370312</v>
      </c>
      <c r="M14" s="60">
        <v>16110930</v>
      </c>
      <c r="N14" s="60">
        <v>4568340</v>
      </c>
      <c r="O14" s="60">
        <v>4568340</v>
      </c>
      <c r="P14" s="60">
        <v>4568340</v>
      </c>
      <c r="Q14" s="60">
        <v>13705020</v>
      </c>
      <c r="R14" s="60">
        <v>0</v>
      </c>
      <c r="S14" s="60">
        <v>0</v>
      </c>
      <c r="T14" s="60">
        <v>0</v>
      </c>
      <c r="U14" s="60">
        <v>0</v>
      </c>
      <c r="V14" s="60">
        <v>44294118</v>
      </c>
      <c r="W14" s="60">
        <v>26069150</v>
      </c>
      <c r="X14" s="60">
        <v>18224968</v>
      </c>
      <c r="Y14" s="61">
        <v>69.91</v>
      </c>
      <c r="Z14" s="62">
        <v>59248068</v>
      </c>
    </row>
    <row r="15" spans="1:26" ht="13.5">
      <c r="A15" s="58" t="s">
        <v>41</v>
      </c>
      <c r="B15" s="19">
        <v>1110464178</v>
      </c>
      <c r="C15" s="19">
        <v>0</v>
      </c>
      <c r="D15" s="59">
        <v>1201856097</v>
      </c>
      <c r="E15" s="60">
        <v>1214784417</v>
      </c>
      <c r="F15" s="60">
        <v>143484067</v>
      </c>
      <c r="G15" s="60">
        <v>136354897</v>
      </c>
      <c r="H15" s="60">
        <v>90152749</v>
      </c>
      <c r="I15" s="60">
        <v>369991713</v>
      </c>
      <c r="J15" s="60">
        <v>96974011</v>
      </c>
      <c r="K15" s="60">
        <v>90092922</v>
      </c>
      <c r="L15" s="60">
        <v>82811701</v>
      </c>
      <c r="M15" s="60">
        <v>269878634</v>
      </c>
      <c r="N15" s="60">
        <v>89217198</v>
      </c>
      <c r="O15" s="60">
        <v>85147587</v>
      </c>
      <c r="P15" s="60">
        <v>86331379</v>
      </c>
      <c r="Q15" s="60">
        <v>260696164</v>
      </c>
      <c r="R15" s="60">
        <v>0</v>
      </c>
      <c r="S15" s="60">
        <v>0</v>
      </c>
      <c r="T15" s="60">
        <v>0</v>
      </c>
      <c r="U15" s="60">
        <v>0</v>
      </c>
      <c r="V15" s="60">
        <v>900566511</v>
      </c>
      <c r="W15" s="60">
        <v>855306393</v>
      </c>
      <c r="X15" s="60">
        <v>45260118</v>
      </c>
      <c r="Y15" s="61">
        <v>5.29</v>
      </c>
      <c r="Z15" s="62">
        <v>1214784417</v>
      </c>
    </row>
    <row r="16" spans="1:26" ht="13.5">
      <c r="A16" s="69" t="s">
        <v>42</v>
      </c>
      <c r="B16" s="19">
        <v>145871188</v>
      </c>
      <c r="C16" s="19">
        <v>0</v>
      </c>
      <c r="D16" s="59">
        <v>204012958</v>
      </c>
      <c r="E16" s="60">
        <v>196742958</v>
      </c>
      <c r="F16" s="60">
        <v>611791</v>
      </c>
      <c r="G16" s="60">
        <v>13263267</v>
      </c>
      <c r="H16" s="60">
        <v>18013249</v>
      </c>
      <c r="I16" s="60">
        <v>31888307</v>
      </c>
      <c r="J16" s="60">
        <v>14962217</v>
      </c>
      <c r="K16" s="60">
        <v>26004261</v>
      </c>
      <c r="L16" s="60">
        <v>22169648</v>
      </c>
      <c r="M16" s="60">
        <v>63136126</v>
      </c>
      <c r="N16" s="60">
        <v>27788067</v>
      </c>
      <c r="O16" s="60">
        <v>20002312</v>
      </c>
      <c r="P16" s="60">
        <v>11093837</v>
      </c>
      <c r="Q16" s="60">
        <v>58884216</v>
      </c>
      <c r="R16" s="60">
        <v>0</v>
      </c>
      <c r="S16" s="60">
        <v>0</v>
      </c>
      <c r="T16" s="60">
        <v>0</v>
      </c>
      <c r="U16" s="60">
        <v>0</v>
      </c>
      <c r="V16" s="60">
        <v>153908649</v>
      </c>
      <c r="W16" s="60">
        <v>122054115</v>
      </c>
      <c r="X16" s="60">
        <v>31854534</v>
      </c>
      <c r="Y16" s="61">
        <v>26.1</v>
      </c>
      <c r="Z16" s="62">
        <v>196742958</v>
      </c>
    </row>
    <row r="17" spans="1:26" ht="13.5">
      <c r="A17" s="58" t="s">
        <v>43</v>
      </c>
      <c r="B17" s="19">
        <v>1387786607</v>
      </c>
      <c r="C17" s="19">
        <v>0</v>
      </c>
      <c r="D17" s="59">
        <v>1282319039</v>
      </c>
      <c r="E17" s="60">
        <v>1416274481</v>
      </c>
      <c r="F17" s="60">
        <v>69719935</v>
      </c>
      <c r="G17" s="60">
        <v>101502372</v>
      </c>
      <c r="H17" s="60">
        <v>104653283</v>
      </c>
      <c r="I17" s="60">
        <v>275875590</v>
      </c>
      <c r="J17" s="60">
        <v>135542652</v>
      </c>
      <c r="K17" s="60">
        <v>109055571</v>
      </c>
      <c r="L17" s="60">
        <v>129023469</v>
      </c>
      <c r="M17" s="60">
        <v>373621692</v>
      </c>
      <c r="N17" s="60">
        <v>76387831</v>
      </c>
      <c r="O17" s="60">
        <v>86822601</v>
      </c>
      <c r="P17" s="60">
        <v>119340552</v>
      </c>
      <c r="Q17" s="60">
        <v>282550984</v>
      </c>
      <c r="R17" s="60">
        <v>0</v>
      </c>
      <c r="S17" s="60">
        <v>0</v>
      </c>
      <c r="T17" s="60">
        <v>0</v>
      </c>
      <c r="U17" s="60">
        <v>0</v>
      </c>
      <c r="V17" s="60">
        <v>932048266</v>
      </c>
      <c r="W17" s="60">
        <v>826867626</v>
      </c>
      <c r="X17" s="60">
        <v>105180640</v>
      </c>
      <c r="Y17" s="61">
        <v>12.72</v>
      </c>
      <c r="Z17" s="62">
        <v>1416274481</v>
      </c>
    </row>
    <row r="18" spans="1:26" ht="13.5">
      <c r="A18" s="70" t="s">
        <v>44</v>
      </c>
      <c r="B18" s="71">
        <f>SUM(B11:B17)</f>
        <v>4528389805</v>
      </c>
      <c r="C18" s="71">
        <f>SUM(C11:C17)</f>
        <v>0</v>
      </c>
      <c r="D18" s="72">
        <f aca="true" t="shared" si="1" ref="D18:Z18">SUM(D11:D17)</f>
        <v>4746905464</v>
      </c>
      <c r="E18" s="73">
        <f t="shared" si="1"/>
        <v>4890417929</v>
      </c>
      <c r="F18" s="73">
        <f t="shared" si="1"/>
        <v>369898906</v>
      </c>
      <c r="G18" s="73">
        <f t="shared" si="1"/>
        <v>412477166</v>
      </c>
      <c r="H18" s="73">
        <f t="shared" si="1"/>
        <v>376732924</v>
      </c>
      <c r="I18" s="73">
        <f t="shared" si="1"/>
        <v>1159108996</v>
      </c>
      <c r="J18" s="73">
        <f t="shared" si="1"/>
        <v>412151297</v>
      </c>
      <c r="K18" s="73">
        <f t="shared" si="1"/>
        <v>403739887</v>
      </c>
      <c r="L18" s="73">
        <f t="shared" si="1"/>
        <v>401698976</v>
      </c>
      <c r="M18" s="73">
        <f t="shared" si="1"/>
        <v>1217590160</v>
      </c>
      <c r="N18" s="73">
        <f t="shared" si="1"/>
        <v>383541614</v>
      </c>
      <c r="O18" s="73">
        <f t="shared" si="1"/>
        <v>356557481</v>
      </c>
      <c r="P18" s="73">
        <f t="shared" si="1"/>
        <v>382003862</v>
      </c>
      <c r="Q18" s="73">
        <f t="shared" si="1"/>
        <v>1122102957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3498802113</v>
      </c>
      <c r="W18" s="73">
        <f t="shared" si="1"/>
        <v>3010093099</v>
      </c>
      <c r="X18" s="73">
        <f t="shared" si="1"/>
        <v>488709014</v>
      </c>
      <c r="Y18" s="67">
        <f>+IF(W18&lt;&gt;0,(X18/W18)*100,0)</f>
        <v>16.235677699216573</v>
      </c>
      <c r="Z18" s="74">
        <f t="shared" si="1"/>
        <v>4890417929</v>
      </c>
    </row>
    <row r="19" spans="1:26" ht="13.5">
      <c r="A19" s="70" t="s">
        <v>45</v>
      </c>
      <c r="B19" s="75">
        <f>+B10-B18</f>
        <v>-86536006</v>
      </c>
      <c r="C19" s="75">
        <f>+C10-C18</f>
        <v>0</v>
      </c>
      <c r="D19" s="76">
        <f aca="true" t="shared" si="2" ref="D19:Z19">+D10-D18</f>
        <v>11640165</v>
      </c>
      <c r="E19" s="77">
        <f t="shared" si="2"/>
        <v>-18660283</v>
      </c>
      <c r="F19" s="77">
        <f t="shared" si="2"/>
        <v>185728549</v>
      </c>
      <c r="G19" s="77">
        <f t="shared" si="2"/>
        <v>42259306</v>
      </c>
      <c r="H19" s="77">
        <f t="shared" si="2"/>
        <v>-46413881</v>
      </c>
      <c r="I19" s="77">
        <f t="shared" si="2"/>
        <v>181573974</v>
      </c>
      <c r="J19" s="77">
        <f t="shared" si="2"/>
        <v>-77788070</v>
      </c>
      <c r="K19" s="77">
        <f t="shared" si="2"/>
        <v>-89620765</v>
      </c>
      <c r="L19" s="77">
        <f t="shared" si="2"/>
        <v>257861496</v>
      </c>
      <c r="M19" s="77">
        <f t="shared" si="2"/>
        <v>90452661</v>
      </c>
      <c r="N19" s="77">
        <f t="shared" si="2"/>
        <v>-78393699</v>
      </c>
      <c r="O19" s="77">
        <f t="shared" si="2"/>
        <v>-64845024</v>
      </c>
      <c r="P19" s="77">
        <f t="shared" si="2"/>
        <v>245290392</v>
      </c>
      <c r="Q19" s="77">
        <f t="shared" si="2"/>
        <v>102051669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374078304</v>
      </c>
      <c r="W19" s="77">
        <f>IF(E10=E18,0,W10-W18)</f>
        <v>599793810</v>
      </c>
      <c r="X19" s="77">
        <f t="shared" si="2"/>
        <v>-225715506</v>
      </c>
      <c r="Y19" s="78">
        <f>+IF(W19&lt;&gt;0,(X19/W19)*100,0)</f>
        <v>-37.632183299790974</v>
      </c>
      <c r="Z19" s="79">
        <f t="shared" si="2"/>
        <v>-18660283</v>
      </c>
    </row>
    <row r="20" spans="1:26" ht="13.5">
      <c r="A20" s="58" t="s">
        <v>46</v>
      </c>
      <c r="B20" s="19">
        <v>734502789</v>
      </c>
      <c r="C20" s="19">
        <v>0</v>
      </c>
      <c r="D20" s="59">
        <v>700781834</v>
      </c>
      <c r="E20" s="60">
        <v>720858714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308351657</v>
      </c>
      <c r="X20" s="60">
        <v>-308351657</v>
      </c>
      <c r="Y20" s="61">
        <v>-100</v>
      </c>
      <c r="Z20" s="62">
        <v>720858714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647966783</v>
      </c>
      <c r="C22" s="86">
        <f>SUM(C19:C21)</f>
        <v>0</v>
      </c>
      <c r="D22" s="87">
        <f aca="true" t="shared" si="3" ref="D22:Z22">SUM(D19:D21)</f>
        <v>712421999</v>
      </c>
      <c r="E22" s="88">
        <f t="shared" si="3"/>
        <v>702198431</v>
      </c>
      <c r="F22" s="88">
        <f t="shared" si="3"/>
        <v>185728549</v>
      </c>
      <c r="G22" s="88">
        <f t="shared" si="3"/>
        <v>42259306</v>
      </c>
      <c r="H22" s="88">
        <f t="shared" si="3"/>
        <v>-46413881</v>
      </c>
      <c r="I22" s="88">
        <f t="shared" si="3"/>
        <v>181573974</v>
      </c>
      <c r="J22" s="88">
        <f t="shared" si="3"/>
        <v>-77788070</v>
      </c>
      <c r="K22" s="88">
        <f t="shared" si="3"/>
        <v>-89620765</v>
      </c>
      <c r="L22" s="88">
        <f t="shared" si="3"/>
        <v>257861496</v>
      </c>
      <c r="M22" s="88">
        <f t="shared" si="3"/>
        <v>90452661</v>
      </c>
      <c r="N22" s="88">
        <f t="shared" si="3"/>
        <v>-78393699</v>
      </c>
      <c r="O22" s="88">
        <f t="shared" si="3"/>
        <v>-64845024</v>
      </c>
      <c r="P22" s="88">
        <f t="shared" si="3"/>
        <v>245290392</v>
      </c>
      <c r="Q22" s="88">
        <f t="shared" si="3"/>
        <v>102051669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374078304</v>
      </c>
      <c r="W22" s="88">
        <f t="shared" si="3"/>
        <v>908145467</v>
      </c>
      <c r="X22" s="88">
        <f t="shared" si="3"/>
        <v>-534067163</v>
      </c>
      <c r="Y22" s="89">
        <f>+IF(W22&lt;&gt;0,(X22/W22)*100,0)</f>
        <v>-58.808548014257724</v>
      </c>
      <c r="Z22" s="90">
        <f t="shared" si="3"/>
        <v>702198431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647966783</v>
      </c>
      <c r="C24" s="75">
        <f>SUM(C22:C23)</f>
        <v>0</v>
      </c>
      <c r="D24" s="76">
        <f aca="true" t="shared" si="4" ref="D24:Z24">SUM(D22:D23)</f>
        <v>712421999</v>
      </c>
      <c r="E24" s="77">
        <f t="shared" si="4"/>
        <v>702198431</v>
      </c>
      <c r="F24" s="77">
        <f t="shared" si="4"/>
        <v>185728549</v>
      </c>
      <c r="G24" s="77">
        <f t="shared" si="4"/>
        <v>42259306</v>
      </c>
      <c r="H24" s="77">
        <f t="shared" si="4"/>
        <v>-46413881</v>
      </c>
      <c r="I24" s="77">
        <f t="shared" si="4"/>
        <v>181573974</v>
      </c>
      <c r="J24" s="77">
        <f t="shared" si="4"/>
        <v>-77788070</v>
      </c>
      <c r="K24" s="77">
        <f t="shared" si="4"/>
        <v>-89620765</v>
      </c>
      <c r="L24" s="77">
        <f t="shared" si="4"/>
        <v>257861496</v>
      </c>
      <c r="M24" s="77">
        <f t="shared" si="4"/>
        <v>90452661</v>
      </c>
      <c r="N24" s="77">
        <f t="shared" si="4"/>
        <v>-78393699</v>
      </c>
      <c r="O24" s="77">
        <f t="shared" si="4"/>
        <v>-64845024</v>
      </c>
      <c r="P24" s="77">
        <f t="shared" si="4"/>
        <v>245290392</v>
      </c>
      <c r="Q24" s="77">
        <f t="shared" si="4"/>
        <v>102051669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374078304</v>
      </c>
      <c r="W24" s="77">
        <f t="shared" si="4"/>
        <v>908145467</v>
      </c>
      <c r="X24" s="77">
        <f t="shared" si="4"/>
        <v>-534067163</v>
      </c>
      <c r="Y24" s="78">
        <f>+IF(W24&lt;&gt;0,(X24/W24)*100,0)</f>
        <v>-58.808548014257724</v>
      </c>
      <c r="Z24" s="79">
        <f t="shared" si="4"/>
        <v>702198431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844194485</v>
      </c>
      <c r="C27" s="22">
        <v>0</v>
      </c>
      <c r="D27" s="99">
        <v>942007423</v>
      </c>
      <c r="E27" s="100">
        <v>1168745004</v>
      </c>
      <c r="F27" s="100">
        <v>4279296</v>
      </c>
      <c r="G27" s="100">
        <v>36998452</v>
      </c>
      <c r="H27" s="100">
        <v>63771348</v>
      </c>
      <c r="I27" s="100">
        <v>105049096</v>
      </c>
      <c r="J27" s="100">
        <v>82385307</v>
      </c>
      <c r="K27" s="100">
        <v>52978432</v>
      </c>
      <c r="L27" s="100">
        <v>123416514</v>
      </c>
      <c r="M27" s="100">
        <v>258780253</v>
      </c>
      <c r="N27" s="100">
        <v>30396944</v>
      </c>
      <c r="O27" s="100">
        <v>47087499</v>
      </c>
      <c r="P27" s="100">
        <v>104078328</v>
      </c>
      <c r="Q27" s="100">
        <v>181562771</v>
      </c>
      <c r="R27" s="100">
        <v>0</v>
      </c>
      <c r="S27" s="100">
        <v>0</v>
      </c>
      <c r="T27" s="100">
        <v>0</v>
      </c>
      <c r="U27" s="100">
        <v>0</v>
      </c>
      <c r="V27" s="100">
        <v>545392120</v>
      </c>
      <c r="W27" s="100">
        <v>876558753</v>
      </c>
      <c r="X27" s="100">
        <v>-331166633</v>
      </c>
      <c r="Y27" s="101">
        <v>-37.78</v>
      </c>
      <c r="Z27" s="102">
        <v>1168745004</v>
      </c>
    </row>
    <row r="28" spans="1:26" ht="13.5">
      <c r="A28" s="103" t="s">
        <v>46</v>
      </c>
      <c r="B28" s="19">
        <v>734502788</v>
      </c>
      <c r="C28" s="19">
        <v>0</v>
      </c>
      <c r="D28" s="59">
        <v>700781726</v>
      </c>
      <c r="E28" s="60">
        <v>720399854</v>
      </c>
      <c r="F28" s="60">
        <v>4259119</v>
      </c>
      <c r="G28" s="60">
        <v>31353266</v>
      </c>
      <c r="H28" s="60">
        <v>45053607</v>
      </c>
      <c r="I28" s="60">
        <v>80665992</v>
      </c>
      <c r="J28" s="60">
        <v>55395834</v>
      </c>
      <c r="K28" s="60">
        <v>43807868</v>
      </c>
      <c r="L28" s="60">
        <v>92427215</v>
      </c>
      <c r="M28" s="60">
        <v>191630917</v>
      </c>
      <c r="N28" s="60">
        <v>14394493</v>
      </c>
      <c r="O28" s="60">
        <v>39485082</v>
      </c>
      <c r="P28" s="60">
        <v>74286394</v>
      </c>
      <c r="Q28" s="60">
        <v>128165969</v>
      </c>
      <c r="R28" s="60">
        <v>0</v>
      </c>
      <c r="S28" s="60">
        <v>0</v>
      </c>
      <c r="T28" s="60">
        <v>0</v>
      </c>
      <c r="U28" s="60">
        <v>0</v>
      </c>
      <c r="V28" s="60">
        <v>400462878</v>
      </c>
      <c r="W28" s="60">
        <v>540299891</v>
      </c>
      <c r="X28" s="60">
        <v>-139837013</v>
      </c>
      <c r="Y28" s="61">
        <v>-25.88</v>
      </c>
      <c r="Z28" s="62">
        <v>720399854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458860</v>
      </c>
      <c r="F29" s="60">
        <v>0</v>
      </c>
      <c r="G29" s="60">
        <v>0</v>
      </c>
      <c r="H29" s="60">
        <v>0</v>
      </c>
      <c r="I29" s="60">
        <v>0</v>
      </c>
      <c r="J29" s="60">
        <v>9981990</v>
      </c>
      <c r="K29" s="60">
        <v>0</v>
      </c>
      <c r="L29" s="60">
        <v>0</v>
      </c>
      <c r="M29" s="60">
        <v>9981990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9981990</v>
      </c>
      <c r="W29" s="60">
        <v>344145</v>
      </c>
      <c r="X29" s="60">
        <v>9637845</v>
      </c>
      <c r="Y29" s="61">
        <v>2800.52</v>
      </c>
      <c r="Z29" s="62">
        <v>458860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109691697</v>
      </c>
      <c r="C31" s="19">
        <v>0</v>
      </c>
      <c r="D31" s="59">
        <v>241225697</v>
      </c>
      <c r="E31" s="60">
        <v>447886290</v>
      </c>
      <c r="F31" s="60">
        <v>20177</v>
      </c>
      <c r="G31" s="60">
        <v>5645186</v>
      </c>
      <c r="H31" s="60">
        <v>18717741</v>
      </c>
      <c r="I31" s="60">
        <v>24383104</v>
      </c>
      <c r="J31" s="60">
        <v>17007483</v>
      </c>
      <c r="K31" s="60">
        <v>9170564</v>
      </c>
      <c r="L31" s="60">
        <v>30989299</v>
      </c>
      <c r="M31" s="60">
        <v>57167346</v>
      </c>
      <c r="N31" s="60">
        <v>16002451</v>
      </c>
      <c r="O31" s="60">
        <v>7602417</v>
      </c>
      <c r="P31" s="60">
        <v>29791934</v>
      </c>
      <c r="Q31" s="60">
        <v>53396802</v>
      </c>
      <c r="R31" s="60">
        <v>0</v>
      </c>
      <c r="S31" s="60">
        <v>0</v>
      </c>
      <c r="T31" s="60">
        <v>0</v>
      </c>
      <c r="U31" s="60">
        <v>0</v>
      </c>
      <c r="V31" s="60">
        <v>134947252</v>
      </c>
      <c r="W31" s="60">
        <v>335914718</v>
      </c>
      <c r="X31" s="60">
        <v>-200967466</v>
      </c>
      <c r="Y31" s="61">
        <v>-59.83</v>
      </c>
      <c r="Z31" s="62">
        <v>447886290</v>
      </c>
    </row>
    <row r="32" spans="1:26" ht="13.5">
      <c r="A32" s="70" t="s">
        <v>54</v>
      </c>
      <c r="B32" s="22">
        <f>SUM(B28:B31)</f>
        <v>844194485</v>
      </c>
      <c r="C32" s="22">
        <f>SUM(C28:C31)</f>
        <v>0</v>
      </c>
      <c r="D32" s="99">
        <f aca="true" t="shared" si="5" ref="D32:Z32">SUM(D28:D31)</f>
        <v>942007423</v>
      </c>
      <c r="E32" s="100">
        <f t="shared" si="5"/>
        <v>1168745004</v>
      </c>
      <c r="F32" s="100">
        <f t="shared" si="5"/>
        <v>4279296</v>
      </c>
      <c r="G32" s="100">
        <f t="shared" si="5"/>
        <v>36998452</v>
      </c>
      <c r="H32" s="100">
        <f t="shared" si="5"/>
        <v>63771348</v>
      </c>
      <c r="I32" s="100">
        <f t="shared" si="5"/>
        <v>105049096</v>
      </c>
      <c r="J32" s="100">
        <f t="shared" si="5"/>
        <v>82385307</v>
      </c>
      <c r="K32" s="100">
        <f t="shared" si="5"/>
        <v>52978432</v>
      </c>
      <c r="L32" s="100">
        <f t="shared" si="5"/>
        <v>123416514</v>
      </c>
      <c r="M32" s="100">
        <f t="shared" si="5"/>
        <v>258780253</v>
      </c>
      <c r="N32" s="100">
        <f t="shared" si="5"/>
        <v>30396944</v>
      </c>
      <c r="O32" s="100">
        <f t="shared" si="5"/>
        <v>47087499</v>
      </c>
      <c r="P32" s="100">
        <f t="shared" si="5"/>
        <v>104078328</v>
      </c>
      <c r="Q32" s="100">
        <f t="shared" si="5"/>
        <v>181562771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545392120</v>
      </c>
      <c r="W32" s="100">
        <f t="shared" si="5"/>
        <v>876558754</v>
      </c>
      <c r="X32" s="100">
        <f t="shared" si="5"/>
        <v>-331166634</v>
      </c>
      <c r="Y32" s="101">
        <f>+IF(W32&lt;&gt;0,(X32/W32)*100,0)</f>
        <v>-37.78031221396028</v>
      </c>
      <c r="Z32" s="102">
        <f t="shared" si="5"/>
        <v>1168745004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2846976740</v>
      </c>
      <c r="C35" s="19">
        <v>0</v>
      </c>
      <c r="D35" s="59">
        <v>2651937000</v>
      </c>
      <c r="E35" s="60">
        <v>2398236000</v>
      </c>
      <c r="F35" s="60">
        <v>2943522561</v>
      </c>
      <c r="G35" s="60">
        <v>3198171199</v>
      </c>
      <c r="H35" s="60">
        <v>3057418639</v>
      </c>
      <c r="I35" s="60">
        <v>3057418639</v>
      </c>
      <c r="J35" s="60">
        <v>2979846864</v>
      </c>
      <c r="K35" s="60">
        <v>2846738901</v>
      </c>
      <c r="L35" s="60">
        <v>3294666414</v>
      </c>
      <c r="M35" s="60">
        <v>3294666414</v>
      </c>
      <c r="N35" s="60">
        <v>3233385611</v>
      </c>
      <c r="O35" s="60">
        <v>3141086455</v>
      </c>
      <c r="P35" s="60">
        <v>3548349872</v>
      </c>
      <c r="Q35" s="60">
        <v>3548349872</v>
      </c>
      <c r="R35" s="60">
        <v>0</v>
      </c>
      <c r="S35" s="60">
        <v>0</v>
      </c>
      <c r="T35" s="60">
        <v>0</v>
      </c>
      <c r="U35" s="60">
        <v>0</v>
      </c>
      <c r="V35" s="60">
        <v>3548349872</v>
      </c>
      <c r="W35" s="60">
        <v>1798677000</v>
      </c>
      <c r="X35" s="60">
        <v>1749672872</v>
      </c>
      <c r="Y35" s="61">
        <v>97.28</v>
      </c>
      <c r="Z35" s="62">
        <v>2398236000</v>
      </c>
    </row>
    <row r="36" spans="1:26" ht="13.5">
      <c r="A36" s="58" t="s">
        <v>57</v>
      </c>
      <c r="B36" s="19">
        <v>10775303126</v>
      </c>
      <c r="C36" s="19">
        <v>0</v>
      </c>
      <c r="D36" s="59">
        <v>12429377000</v>
      </c>
      <c r="E36" s="60">
        <v>12429377000</v>
      </c>
      <c r="F36" s="60">
        <v>10738451819</v>
      </c>
      <c r="G36" s="60">
        <v>10795675452</v>
      </c>
      <c r="H36" s="60">
        <v>10681946801</v>
      </c>
      <c r="I36" s="60">
        <v>10681946801</v>
      </c>
      <c r="J36" s="60">
        <v>10705165441</v>
      </c>
      <c r="K36" s="60">
        <v>10655569140</v>
      </c>
      <c r="L36" s="60">
        <v>10719818988</v>
      </c>
      <c r="M36" s="60">
        <v>10719818988</v>
      </c>
      <c r="N36" s="60">
        <v>10691049265</v>
      </c>
      <c r="O36" s="60">
        <v>10678970098</v>
      </c>
      <c r="P36" s="60">
        <v>10723670054</v>
      </c>
      <c r="Q36" s="60">
        <v>10723670054</v>
      </c>
      <c r="R36" s="60">
        <v>0</v>
      </c>
      <c r="S36" s="60">
        <v>0</v>
      </c>
      <c r="T36" s="60">
        <v>0</v>
      </c>
      <c r="U36" s="60">
        <v>0</v>
      </c>
      <c r="V36" s="60">
        <v>10723670054</v>
      </c>
      <c r="W36" s="60">
        <v>9322032750</v>
      </c>
      <c r="X36" s="60">
        <v>1401637304</v>
      </c>
      <c r="Y36" s="61">
        <v>15.04</v>
      </c>
      <c r="Z36" s="62">
        <v>12429377000</v>
      </c>
    </row>
    <row r="37" spans="1:26" ht="13.5">
      <c r="A37" s="58" t="s">
        <v>58</v>
      </c>
      <c r="B37" s="19">
        <v>1088772484</v>
      </c>
      <c r="C37" s="19">
        <v>0</v>
      </c>
      <c r="D37" s="59">
        <v>985433000</v>
      </c>
      <c r="E37" s="60">
        <v>985433000</v>
      </c>
      <c r="F37" s="60">
        <v>1051867246</v>
      </c>
      <c r="G37" s="60">
        <v>1078376496</v>
      </c>
      <c r="H37" s="60">
        <v>859332779</v>
      </c>
      <c r="I37" s="60">
        <v>859332779</v>
      </c>
      <c r="J37" s="60">
        <v>811791468</v>
      </c>
      <c r="K37" s="60">
        <v>758058534</v>
      </c>
      <c r="L37" s="60">
        <v>941584301</v>
      </c>
      <c r="M37" s="60">
        <v>941584301</v>
      </c>
      <c r="N37" s="60">
        <v>910962376</v>
      </c>
      <c r="O37" s="60">
        <v>875951459</v>
      </c>
      <c r="P37" s="60">
        <v>1092428941</v>
      </c>
      <c r="Q37" s="60">
        <v>1092428941</v>
      </c>
      <c r="R37" s="60">
        <v>0</v>
      </c>
      <c r="S37" s="60">
        <v>0</v>
      </c>
      <c r="T37" s="60">
        <v>0</v>
      </c>
      <c r="U37" s="60">
        <v>0</v>
      </c>
      <c r="V37" s="60">
        <v>1092428941</v>
      </c>
      <c r="W37" s="60">
        <v>739074750</v>
      </c>
      <c r="X37" s="60">
        <v>353354191</v>
      </c>
      <c r="Y37" s="61">
        <v>47.81</v>
      </c>
      <c r="Z37" s="62">
        <v>985433000</v>
      </c>
    </row>
    <row r="38" spans="1:26" ht="13.5">
      <c r="A38" s="58" t="s">
        <v>59</v>
      </c>
      <c r="B38" s="19">
        <v>988124041</v>
      </c>
      <c r="C38" s="19">
        <v>0</v>
      </c>
      <c r="D38" s="59">
        <v>1091135000</v>
      </c>
      <c r="E38" s="60">
        <v>1091135000</v>
      </c>
      <c r="F38" s="60">
        <v>1000775907</v>
      </c>
      <c r="G38" s="60">
        <v>1002803665</v>
      </c>
      <c r="H38" s="60">
        <v>987150303</v>
      </c>
      <c r="I38" s="60">
        <v>987150303</v>
      </c>
      <c r="J38" s="60">
        <v>987150303</v>
      </c>
      <c r="K38" s="60">
        <v>987150303</v>
      </c>
      <c r="L38" s="60">
        <v>976253798</v>
      </c>
      <c r="M38" s="60">
        <v>976253798</v>
      </c>
      <c r="N38" s="60">
        <v>976253798</v>
      </c>
      <c r="O38" s="60">
        <v>976253798</v>
      </c>
      <c r="P38" s="60">
        <v>959861339</v>
      </c>
      <c r="Q38" s="60">
        <v>959861339</v>
      </c>
      <c r="R38" s="60">
        <v>0</v>
      </c>
      <c r="S38" s="60">
        <v>0</v>
      </c>
      <c r="T38" s="60">
        <v>0</v>
      </c>
      <c r="U38" s="60">
        <v>0</v>
      </c>
      <c r="V38" s="60">
        <v>959861339</v>
      </c>
      <c r="W38" s="60">
        <v>818351250</v>
      </c>
      <c r="X38" s="60">
        <v>141510089</v>
      </c>
      <c r="Y38" s="61">
        <v>17.29</v>
      </c>
      <c r="Z38" s="62">
        <v>1091135000</v>
      </c>
    </row>
    <row r="39" spans="1:26" ht="13.5">
      <c r="A39" s="58" t="s">
        <v>60</v>
      </c>
      <c r="B39" s="19">
        <v>11545383341</v>
      </c>
      <c r="C39" s="19">
        <v>0</v>
      </c>
      <c r="D39" s="59">
        <v>13004746000</v>
      </c>
      <c r="E39" s="60">
        <v>12751045000</v>
      </c>
      <c r="F39" s="60">
        <v>11629331227</v>
      </c>
      <c r="G39" s="60">
        <v>11912666489</v>
      </c>
      <c r="H39" s="60">
        <v>11892882356</v>
      </c>
      <c r="I39" s="60">
        <v>11892882356</v>
      </c>
      <c r="J39" s="60">
        <v>11886070533</v>
      </c>
      <c r="K39" s="60">
        <v>11757099202</v>
      </c>
      <c r="L39" s="60">
        <v>12096647302</v>
      </c>
      <c r="M39" s="60">
        <v>12096647302</v>
      </c>
      <c r="N39" s="60">
        <v>12037218701</v>
      </c>
      <c r="O39" s="60">
        <v>11967851295</v>
      </c>
      <c r="P39" s="60">
        <v>12219729644</v>
      </c>
      <c r="Q39" s="60">
        <v>12219729644</v>
      </c>
      <c r="R39" s="60">
        <v>0</v>
      </c>
      <c r="S39" s="60">
        <v>0</v>
      </c>
      <c r="T39" s="60">
        <v>0</v>
      </c>
      <c r="U39" s="60">
        <v>0</v>
      </c>
      <c r="V39" s="60">
        <v>12219729644</v>
      </c>
      <c r="W39" s="60">
        <v>9563283750</v>
      </c>
      <c r="X39" s="60">
        <v>2656445894</v>
      </c>
      <c r="Y39" s="61">
        <v>27.78</v>
      </c>
      <c r="Z39" s="62">
        <v>12751045000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1456969496</v>
      </c>
      <c r="C42" s="19">
        <v>0</v>
      </c>
      <c r="D42" s="59">
        <v>1439865659</v>
      </c>
      <c r="E42" s="60">
        <v>1412901324</v>
      </c>
      <c r="F42" s="60">
        <v>187888979</v>
      </c>
      <c r="G42" s="60">
        <v>38659239</v>
      </c>
      <c r="H42" s="60">
        <v>-72642108</v>
      </c>
      <c r="I42" s="60">
        <v>153906110</v>
      </c>
      <c r="J42" s="60">
        <v>63941058</v>
      </c>
      <c r="K42" s="60">
        <v>-58118320</v>
      </c>
      <c r="L42" s="60">
        <v>522881237</v>
      </c>
      <c r="M42" s="60">
        <v>528703975</v>
      </c>
      <c r="N42" s="60">
        <v>-27875788</v>
      </c>
      <c r="O42" s="60">
        <v>-1942725</v>
      </c>
      <c r="P42" s="60">
        <v>487646787</v>
      </c>
      <c r="Q42" s="60">
        <v>457828274</v>
      </c>
      <c r="R42" s="60">
        <v>0</v>
      </c>
      <c r="S42" s="60">
        <v>0</v>
      </c>
      <c r="T42" s="60">
        <v>0</v>
      </c>
      <c r="U42" s="60">
        <v>0</v>
      </c>
      <c r="V42" s="60">
        <v>1140438359</v>
      </c>
      <c r="W42" s="60">
        <v>824879923</v>
      </c>
      <c r="X42" s="60">
        <v>315558436</v>
      </c>
      <c r="Y42" s="61">
        <v>38.26</v>
      </c>
      <c r="Z42" s="62">
        <v>1412901324</v>
      </c>
    </row>
    <row r="43" spans="1:26" ht="13.5">
      <c r="A43" s="58" t="s">
        <v>63</v>
      </c>
      <c r="B43" s="19">
        <v>-842058095</v>
      </c>
      <c r="C43" s="19">
        <v>0</v>
      </c>
      <c r="D43" s="59">
        <v>-942007422</v>
      </c>
      <c r="E43" s="60">
        <v>-1168745004</v>
      </c>
      <c r="F43" s="60">
        <v>-4259119</v>
      </c>
      <c r="G43" s="60">
        <v>-37018629</v>
      </c>
      <c r="H43" s="60">
        <v>-63771349</v>
      </c>
      <c r="I43" s="60">
        <v>-105049097</v>
      </c>
      <c r="J43" s="60">
        <v>-82385307</v>
      </c>
      <c r="K43" s="60">
        <v>-52978431</v>
      </c>
      <c r="L43" s="60">
        <v>-123416514</v>
      </c>
      <c r="M43" s="60">
        <v>-258780252</v>
      </c>
      <c r="N43" s="60">
        <v>-30396945</v>
      </c>
      <c r="O43" s="60">
        <v>-47087499</v>
      </c>
      <c r="P43" s="60">
        <v>-104078328</v>
      </c>
      <c r="Q43" s="60">
        <v>-181562772</v>
      </c>
      <c r="R43" s="60">
        <v>0</v>
      </c>
      <c r="S43" s="60">
        <v>0</v>
      </c>
      <c r="T43" s="60">
        <v>0</v>
      </c>
      <c r="U43" s="60">
        <v>0</v>
      </c>
      <c r="V43" s="60">
        <v>-545392121</v>
      </c>
      <c r="W43" s="60">
        <v>-742036201</v>
      </c>
      <c r="X43" s="60">
        <v>196644080</v>
      </c>
      <c r="Y43" s="61">
        <v>-26.5</v>
      </c>
      <c r="Z43" s="62">
        <v>-1168745004</v>
      </c>
    </row>
    <row r="44" spans="1:26" ht="13.5">
      <c r="A44" s="58" t="s">
        <v>64</v>
      </c>
      <c r="B44" s="19">
        <v>-293793292</v>
      </c>
      <c r="C44" s="19">
        <v>0</v>
      </c>
      <c r="D44" s="59">
        <v>-54633002</v>
      </c>
      <c r="E44" s="60">
        <v>-54633002</v>
      </c>
      <c r="F44" s="60">
        <v>0</v>
      </c>
      <c r="G44" s="60">
        <v>0</v>
      </c>
      <c r="H44" s="60">
        <v>-15653361</v>
      </c>
      <c r="I44" s="60">
        <v>-15653361</v>
      </c>
      <c r="J44" s="60">
        <v>0</v>
      </c>
      <c r="K44" s="60">
        <v>0</v>
      </c>
      <c r="L44" s="60">
        <v>-10896505</v>
      </c>
      <c r="M44" s="60">
        <v>-10896505</v>
      </c>
      <c r="N44" s="60">
        <v>0</v>
      </c>
      <c r="O44" s="60">
        <v>0</v>
      </c>
      <c r="P44" s="60">
        <v>-16392458</v>
      </c>
      <c r="Q44" s="60">
        <v>-16392458</v>
      </c>
      <c r="R44" s="60">
        <v>0</v>
      </c>
      <c r="S44" s="60">
        <v>0</v>
      </c>
      <c r="T44" s="60">
        <v>0</v>
      </c>
      <c r="U44" s="60">
        <v>0</v>
      </c>
      <c r="V44" s="60">
        <v>-42942324</v>
      </c>
      <c r="W44" s="60">
        <v>-31931741</v>
      </c>
      <c r="X44" s="60">
        <v>-11010583</v>
      </c>
      <c r="Y44" s="61">
        <v>34.48</v>
      </c>
      <c r="Z44" s="62">
        <v>-54633002</v>
      </c>
    </row>
    <row r="45" spans="1:26" ht="13.5">
      <c r="A45" s="70" t="s">
        <v>65</v>
      </c>
      <c r="B45" s="22">
        <v>2164432906</v>
      </c>
      <c r="C45" s="22">
        <v>0</v>
      </c>
      <c r="D45" s="99">
        <v>1313269129</v>
      </c>
      <c r="E45" s="100">
        <v>1059567212</v>
      </c>
      <c r="F45" s="100">
        <v>2348062772</v>
      </c>
      <c r="G45" s="100">
        <v>2349703382</v>
      </c>
      <c r="H45" s="100">
        <v>2197636564</v>
      </c>
      <c r="I45" s="100">
        <v>2197636564</v>
      </c>
      <c r="J45" s="100">
        <v>2179192315</v>
      </c>
      <c r="K45" s="100">
        <v>2068095564</v>
      </c>
      <c r="L45" s="100">
        <v>2456663782</v>
      </c>
      <c r="M45" s="100">
        <v>2456663782</v>
      </c>
      <c r="N45" s="100">
        <v>2398391049</v>
      </c>
      <c r="O45" s="100">
        <v>2349360825</v>
      </c>
      <c r="P45" s="100">
        <v>2716536826</v>
      </c>
      <c r="Q45" s="100">
        <v>2716536826</v>
      </c>
      <c r="R45" s="100">
        <v>0</v>
      </c>
      <c r="S45" s="100">
        <v>0</v>
      </c>
      <c r="T45" s="100">
        <v>0</v>
      </c>
      <c r="U45" s="100">
        <v>0</v>
      </c>
      <c r="V45" s="100">
        <v>2716536826</v>
      </c>
      <c r="W45" s="100">
        <v>920955875</v>
      </c>
      <c r="X45" s="100">
        <v>1795580951</v>
      </c>
      <c r="Y45" s="101">
        <v>194.97</v>
      </c>
      <c r="Z45" s="102">
        <v>1059567212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221440698</v>
      </c>
      <c r="C49" s="52">
        <v>0</v>
      </c>
      <c r="D49" s="129">
        <v>65979623</v>
      </c>
      <c r="E49" s="54">
        <v>42803700</v>
      </c>
      <c r="F49" s="54">
        <v>0</v>
      </c>
      <c r="G49" s="54">
        <v>0</v>
      </c>
      <c r="H49" s="54">
        <v>0</v>
      </c>
      <c r="I49" s="54">
        <v>39931874</v>
      </c>
      <c r="J49" s="54">
        <v>0</v>
      </c>
      <c r="K49" s="54">
        <v>0</v>
      </c>
      <c r="L49" s="54">
        <v>0</v>
      </c>
      <c r="M49" s="54">
        <v>44116603</v>
      </c>
      <c r="N49" s="54">
        <v>0</v>
      </c>
      <c r="O49" s="54">
        <v>0</v>
      </c>
      <c r="P49" s="54">
        <v>0</v>
      </c>
      <c r="Q49" s="54">
        <v>38759385</v>
      </c>
      <c r="R49" s="54">
        <v>0</v>
      </c>
      <c r="S49" s="54">
        <v>0</v>
      </c>
      <c r="T49" s="54">
        <v>0</v>
      </c>
      <c r="U49" s="54">
        <v>0</v>
      </c>
      <c r="V49" s="54">
        <v>204984935</v>
      </c>
      <c r="W49" s="54">
        <v>705640257</v>
      </c>
      <c r="X49" s="54">
        <v>1363657075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353088857</v>
      </c>
      <c r="C51" s="52">
        <v>0</v>
      </c>
      <c r="D51" s="129">
        <v>19916790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373005647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93.55883626255904</v>
      </c>
      <c r="E58" s="7">
        <f t="shared" si="6"/>
        <v>93.4559151722312</v>
      </c>
      <c r="F58" s="7">
        <f t="shared" si="6"/>
        <v>98.09939851480864</v>
      </c>
      <c r="G58" s="7">
        <f t="shared" si="6"/>
        <v>98.8947686109532</v>
      </c>
      <c r="H58" s="7">
        <f t="shared" si="6"/>
        <v>99.4127580197573</v>
      </c>
      <c r="I58" s="7">
        <f t="shared" si="6"/>
        <v>98.82233351666612</v>
      </c>
      <c r="J58" s="7">
        <f t="shared" si="6"/>
        <v>99.39008983925265</v>
      </c>
      <c r="K58" s="7">
        <f t="shared" si="6"/>
        <v>99.47318104745894</v>
      </c>
      <c r="L58" s="7">
        <f t="shared" si="6"/>
        <v>99.40949884254752</v>
      </c>
      <c r="M58" s="7">
        <f t="shared" si="6"/>
        <v>99.42377084901631</v>
      </c>
      <c r="N58" s="7">
        <f t="shared" si="6"/>
        <v>135.6644094463008</v>
      </c>
      <c r="O58" s="7">
        <f t="shared" si="6"/>
        <v>63.79207838137497</v>
      </c>
      <c r="P58" s="7">
        <f t="shared" si="6"/>
        <v>99.41717095395558</v>
      </c>
      <c r="Q58" s="7">
        <f t="shared" si="6"/>
        <v>99.43730601197332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99.22192432366242</v>
      </c>
      <c r="W58" s="7">
        <f t="shared" si="6"/>
        <v>93.65999848992482</v>
      </c>
      <c r="X58" s="7">
        <f t="shared" si="6"/>
        <v>0</v>
      </c>
      <c r="Y58" s="7">
        <f t="shared" si="6"/>
        <v>0</v>
      </c>
      <c r="Z58" s="8">
        <f t="shared" si="6"/>
        <v>93.4559151722312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93.5000000395397</v>
      </c>
      <c r="E59" s="10">
        <f t="shared" si="7"/>
        <v>93.44114558198619</v>
      </c>
      <c r="F59" s="10">
        <f t="shared" si="7"/>
        <v>100</v>
      </c>
      <c r="G59" s="10">
        <f t="shared" si="7"/>
        <v>100.00000129686268</v>
      </c>
      <c r="H59" s="10">
        <f t="shared" si="7"/>
        <v>100</v>
      </c>
      <c r="I59" s="10">
        <f t="shared" si="7"/>
        <v>100.00000050765681</v>
      </c>
      <c r="J59" s="10">
        <f t="shared" si="7"/>
        <v>100</v>
      </c>
      <c r="K59" s="10">
        <f t="shared" si="7"/>
        <v>100.00000144611533</v>
      </c>
      <c r="L59" s="10">
        <f t="shared" si="7"/>
        <v>99.99999855935607</v>
      </c>
      <c r="M59" s="10">
        <f t="shared" si="7"/>
        <v>100</v>
      </c>
      <c r="N59" s="10">
        <f t="shared" si="7"/>
        <v>100.00000143988782</v>
      </c>
      <c r="O59" s="10">
        <f t="shared" si="7"/>
        <v>100</v>
      </c>
      <c r="P59" s="10">
        <f t="shared" si="7"/>
        <v>100</v>
      </c>
      <c r="Q59" s="10">
        <f t="shared" si="7"/>
        <v>100.00000048464312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100.00000032640506</v>
      </c>
      <c r="W59" s="10">
        <f t="shared" si="7"/>
        <v>94.50786682918438</v>
      </c>
      <c r="X59" s="10">
        <f t="shared" si="7"/>
        <v>0</v>
      </c>
      <c r="Y59" s="10">
        <f t="shared" si="7"/>
        <v>0</v>
      </c>
      <c r="Z59" s="11">
        <f t="shared" si="7"/>
        <v>93.44114558198619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93.5000000553699</v>
      </c>
      <c r="E60" s="13">
        <f t="shared" si="7"/>
        <v>93.38126373525706</v>
      </c>
      <c r="F60" s="13">
        <f t="shared" si="7"/>
        <v>97.67654402090936</v>
      </c>
      <c r="G60" s="13">
        <f t="shared" si="7"/>
        <v>98.43823612681324</v>
      </c>
      <c r="H60" s="13">
        <f t="shared" si="7"/>
        <v>99.21844432649439</v>
      </c>
      <c r="I60" s="13">
        <f t="shared" si="7"/>
        <v>98.44869783485159</v>
      </c>
      <c r="J60" s="13">
        <f t="shared" si="7"/>
        <v>99.18406417059353</v>
      </c>
      <c r="K60" s="13">
        <f t="shared" si="7"/>
        <v>99.29071747752651</v>
      </c>
      <c r="L60" s="13">
        <f t="shared" si="7"/>
        <v>99.19857473539221</v>
      </c>
      <c r="M60" s="13">
        <f t="shared" si="7"/>
        <v>99.22384344217242</v>
      </c>
      <c r="N60" s="13">
        <f t="shared" si="7"/>
        <v>149.54344889581313</v>
      </c>
      <c r="O60" s="13">
        <f t="shared" si="7"/>
        <v>50.278885979920695</v>
      </c>
      <c r="P60" s="13">
        <f t="shared" si="7"/>
        <v>99.20082217621032</v>
      </c>
      <c r="Q60" s="13">
        <f t="shared" si="7"/>
        <v>99.2247487453379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98.95252992285836</v>
      </c>
      <c r="W60" s="13">
        <f t="shared" si="7"/>
        <v>93.2220920022103</v>
      </c>
      <c r="X60" s="13">
        <f t="shared" si="7"/>
        <v>0</v>
      </c>
      <c r="Y60" s="13">
        <f t="shared" si="7"/>
        <v>0</v>
      </c>
      <c r="Z60" s="14">
        <f t="shared" si="7"/>
        <v>93.38126373525706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93.50000000264636</v>
      </c>
      <c r="E61" s="13">
        <f t="shared" si="7"/>
        <v>93.36722492336014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98.96148105521412</v>
      </c>
      <c r="P61" s="13">
        <f t="shared" si="7"/>
        <v>99.14769283930781</v>
      </c>
      <c r="Q61" s="13">
        <f t="shared" si="7"/>
        <v>99.39555050718764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99.80109308950715</v>
      </c>
      <c r="W61" s="13">
        <f t="shared" si="7"/>
        <v>92.21430100099685</v>
      </c>
      <c r="X61" s="13">
        <f t="shared" si="7"/>
        <v>0</v>
      </c>
      <c r="Y61" s="13">
        <f t="shared" si="7"/>
        <v>0</v>
      </c>
      <c r="Z61" s="14">
        <f t="shared" si="7"/>
        <v>93.36722492336014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93.50000011332568</v>
      </c>
      <c r="E62" s="13">
        <f t="shared" si="7"/>
        <v>91.3617694880738</v>
      </c>
      <c r="F62" s="13">
        <f t="shared" si="7"/>
        <v>100</v>
      </c>
      <c r="G62" s="13">
        <f t="shared" si="7"/>
        <v>100</v>
      </c>
      <c r="H62" s="13">
        <f t="shared" si="7"/>
        <v>100.00000298941008</v>
      </c>
      <c r="I62" s="13">
        <f t="shared" si="7"/>
        <v>100.00000096469508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806.8872231436302</v>
      </c>
      <c r="O62" s="13">
        <f t="shared" si="7"/>
        <v>-34.02861547436222</v>
      </c>
      <c r="P62" s="13">
        <f t="shared" si="7"/>
        <v>99.32384327626033</v>
      </c>
      <c r="Q62" s="13">
        <f t="shared" si="7"/>
        <v>99.48875794163851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99.87464800038214</v>
      </c>
      <c r="W62" s="13">
        <f t="shared" si="7"/>
        <v>93.49999960168059</v>
      </c>
      <c r="X62" s="13">
        <f t="shared" si="7"/>
        <v>0</v>
      </c>
      <c r="Y62" s="13">
        <f t="shared" si="7"/>
        <v>0</v>
      </c>
      <c r="Z62" s="14">
        <f t="shared" si="7"/>
        <v>91.3617694880738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93.5000001102963</v>
      </c>
      <c r="E63" s="13">
        <f t="shared" si="7"/>
        <v>92.78718639536825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99.99999619349485</v>
      </c>
      <c r="K63" s="13">
        <f t="shared" si="7"/>
        <v>100</v>
      </c>
      <c r="L63" s="13">
        <f t="shared" si="7"/>
        <v>100</v>
      </c>
      <c r="M63" s="13">
        <f t="shared" si="7"/>
        <v>99.99999873060077</v>
      </c>
      <c r="N63" s="13">
        <f t="shared" si="7"/>
        <v>166.1147291068256</v>
      </c>
      <c r="O63" s="13">
        <f t="shared" si="7"/>
        <v>34.01915244529135</v>
      </c>
      <c r="P63" s="13">
        <f t="shared" si="7"/>
        <v>100</v>
      </c>
      <c r="Q63" s="13">
        <f t="shared" si="7"/>
        <v>99.99999845565851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99.99999909056376</v>
      </c>
      <c r="W63" s="13">
        <f t="shared" si="7"/>
        <v>101.48697107495721</v>
      </c>
      <c r="X63" s="13">
        <f t="shared" si="7"/>
        <v>0</v>
      </c>
      <c r="Y63" s="13">
        <f t="shared" si="7"/>
        <v>0</v>
      </c>
      <c r="Z63" s="14">
        <f t="shared" si="7"/>
        <v>92.78718639536825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93.50000007349895</v>
      </c>
      <c r="E64" s="13">
        <f t="shared" si="7"/>
        <v>93.50000008229844</v>
      </c>
      <c r="F64" s="13">
        <f t="shared" si="7"/>
        <v>100</v>
      </c>
      <c r="G64" s="13">
        <f t="shared" si="7"/>
        <v>100</v>
      </c>
      <c r="H64" s="13">
        <f t="shared" si="7"/>
        <v>99.99999542242041</v>
      </c>
      <c r="I64" s="13">
        <f t="shared" si="7"/>
        <v>99.99999847600289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246.4619010711044</v>
      </c>
      <c r="O64" s="13">
        <f t="shared" si="7"/>
        <v>-48.15500118719051</v>
      </c>
      <c r="P64" s="13">
        <f t="shared" si="7"/>
        <v>100</v>
      </c>
      <c r="Q64" s="13">
        <f t="shared" si="7"/>
        <v>99.99999845967575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99.99999898155379</v>
      </c>
      <c r="W64" s="13">
        <f t="shared" si="7"/>
        <v>95.7514124135629</v>
      </c>
      <c r="X64" s="13">
        <f t="shared" si="7"/>
        <v>0</v>
      </c>
      <c r="Y64" s="13">
        <f t="shared" si="7"/>
        <v>0</v>
      </c>
      <c r="Z64" s="14">
        <f t="shared" si="7"/>
        <v>93.50000008229844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93.50000276973678</v>
      </c>
      <c r="E65" s="13">
        <f t="shared" si="7"/>
        <v>306.9009977626236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56.81244452159685</v>
      </c>
      <c r="X65" s="13">
        <f t="shared" si="7"/>
        <v>0</v>
      </c>
      <c r="Y65" s="13">
        <f t="shared" si="7"/>
        <v>0</v>
      </c>
      <c r="Z65" s="14">
        <f t="shared" si="7"/>
        <v>306.9009977626236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100.10798001074042</v>
      </c>
      <c r="I66" s="16">
        <f t="shared" si="7"/>
        <v>100.03833861895093</v>
      </c>
      <c r="J66" s="16">
        <f t="shared" si="7"/>
        <v>100</v>
      </c>
      <c r="K66" s="16">
        <f t="shared" si="7"/>
        <v>99.89647765211315</v>
      </c>
      <c r="L66" s="16">
        <f t="shared" si="7"/>
        <v>100</v>
      </c>
      <c r="M66" s="16">
        <f t="shared" si="7"/>
        <v>99.96570500058816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2899094146</v>
      </c>
      <c r="C67" s="24"/>
      <c r="D67" s="25">
        <v>3246138439</v>
      </c>
      <c r="E67" s="26">
        <v>3257965592</v>
      </c>
      <c r="F67" s="26">
        <v>275143266</v>
      </c>
      <c r="G67" s="26">
        <v>272549353</v>
      </c>
      <c r="H67" s="26">
        <v>303457188</v>
      </c>
      <c r="I67" s="26">
        <v>851149807</v>
      </c>
      <c r="J67" s="26">
        <v>291858394</v>
      </c>
      <c r="K67" s="26">
        <v>278428100</v>
      </c>
      <c r="L67" s="26">
        <v>275161188</v>
      </c>
      <c r="M67" s="26">
        <v>845447682</v>
      </c>
      <c r="N67" s="26">
        <v>259411092</v>
      </c>
      <c r="O67" s="26">
        <v>263496679</v>
      </c>
      <c r="P67" s="26">
        <v>263885956</v>
      </c>
      <c r="Q67" s="26">
        <v>786793727</v>
      </c>
      <c r="R67" s="26"/>
      <c r="S67" s="26"/>
      <c r="T67" s="26"/>
      <c r="U67" s="26"/>
      <c r="V67" s="26">
        <v>2483391216</v>
      </c>
      <c r="W67" s="26">
        <v>2442739292</v>
      </c>
      <c r="X67" s="26"/>
      <c r="Y67" s="25"/>
      <c r="Z67" s="27">
        <v>3257965592</v>
      </c>
    </row>
    <row r="68" spans="1:26" ht="13.5" hidden="1">
      <c r="A68" s="37" t="s">
        <v>31</v>
      </c>
      <c r="B68" s="19">
        <v>672956899</v>
      </c>
      <c r="C68" s="19"/>
      <c r="D68" s="20">
        <v>796667651</v>
      </c>
      <c r="E68" s="21">
        <v>813810562</v>
      </c>
      <c r="F68" s="21">
        <v>47589632</v>
      </c>
      <c r="G68" s="21">
        <v>77109166</v>
      </c>
      <c r="H68" s="21">
        <v>72284674</v>
      </c>
      <c r="I68" s="21">
        <v>196983472</v>
      </c>
      <c r="J68" s="21">
        <v>70850568</v>
      </c>
      <c r="K68" s="21">
        <v>69150777</v>
      </c>
      <c r="L68" s="21">
        <v>69413405</v>
      </c>
      <c r="M68" s="21">
        <v>209414750</v>
      </c>
      <c r="N68" s="21">
        <v>69449854</v>
      </c>
      <c r="O68" s="21">
        <v>68516051</v>
      </c>
      <c r="P68" s="21">
        <v>68371486</v>
      </c>
      <c r="Q68" s="21">
        <v>206337391</v>
      </c>
      <c r="R68" s="21"/>
      <c r="S68" s="21"/>
      <c r="T68" s="21"/>
      <c r="U68" s="21"/>
      <c r="V68" s="21">
        <v>612735613</v>
      </c>
      <c r="W68" s="21">
        <v>728245506</v>
      </c>
      <c r="X68" s="21"/>
      <c r="Y68" s="20"/>
      <c r="Z68" s="23">
        <v>813810562</v>
      </c>
    </row>
    <row r="69" spans="1:26" ht="13.5" hidden="1">
      <c r="A69" s="38" t="s">
        <v>32</v>
      </c>
      <c r="B69" s="19">
        <v>2198959742</v>
      </c>
      <c r="C69" s="19"/>
      <c r="D69" s="20">
        <v>2420087636</v>
      </c>
      <c r="E69" s="21">
        <v>2414771878</v>
      </c>
      <c r="F69" s="21">
        <v>225068908</v>
      </c>
      <c r="G69" s="21">
        <v>192878197</v>
      </c>
      <c r="H69" s="21">
        <v>228394222</v>
      </c>
      <c r="I69" s="21">
        <v>646341327</v>
      </c>
      <c r="J69" s="21">
        <v>218163480</v>
      </c>
      <c r="K69" s="21">
        <v>206379398</v>
      </c>
      <c r="L69" s="21">
        <v>202742423</v>
      </c>
      <c r="M69" s="21">
        <v>627285301</v>
      </c>
      <c r="N69" s="21">
        <v>186739993</v>
      </c>
      <c r="O69" s="21">
        <v>191883615</v>
      </c>
      <c r="P69" s="21">
        <v>192448283</v>
      </c>
      <c r="Q69" s="21">
        <v>571071891</v>
      </c>
      <c r="R69" s="21"/>
      <c r="S69" s="21"/>
      <c r="T69" s="21"/>
      <c r="U69" s="21"/>
      <c r="V69" s="21">
        <v>1844698519</v>
      </c>
      <c r="W69" s="21">
        <v>1694822282</v>
      </c>
      <c r="X69" s="21"/>
      <c r="Y69" s="20"/>
      <c r="Z69" s="23">
        <v>2414771878</v>
      </c>
    </row>
    <row r="70" spans="1:26" ht="13.5" hidden="1">
      <c r="A70" s="39" t="s">
        <v>103</v>
      </c>
      <c r="B70" s="19">
        <v>1383883601</v>
      </c>
      <c r="C70" s="19"/>
      <c r="D70" s="20">
        <v>1511514216</v>
      </c>
      <c r="E70" s="21">
        <v>1480416822</v>
      </c>
      <c r="F70" s="21">
        <v>136344000</v>
      </c>
      <c r="G70" s="21">
        <v>117701847</v>
      </c>
      <c r="H70" s="21">
        <v>136605632</v>
      </c>
      <c r="I70" s="21">
        <v>390651479</v>
      </c>
      <c r="J70" s="21">
        <v>134736397</v>
      </c>
      <c r="K70" s="21">
        <v>114858498</v>
      </c>
      <c r="L70" s="21">
        <v>107071525</v>
      </c>
      <c r="M70" s="21">
        <v>356666420</v>
      </c>
      <c r="N70" s="21">
        <v>130712677</v>
      </c>
      <c r="O70" s="21">
        <v>110401934</v>
      </c>
      <c r="P70" s="21">
        <v>125423210</v>
      </c>
      <c r="Q70" s="21">
        <v>366537821</v>
      </c>
      <c r="R70" s="21"/>
      <c r="S70" s="21"/>
      <c r="T70" s="21"/>
      <c r="U70" s="21"/>
      <c r="V70" s="21">
        <v>1113855720</v>
      </c>
      <c r="W70" s="21">
        <v>1062327917</v>
      </c>
      <c r="X70" s="21"/>
      <c r="Y70" s="20"/>
      <c r="Z70" s="23">
        <v>1480416822</v>
      </c>
    </row>
    <row r="71" spans="1:26" ht="13.5" hidden="1">
      <c r="A71" s="39" t="s">
        <v>104</v>
      </c>
      <c r="B71" s="19">
        <v>325359981</v>
      </c>
      <c r="C71" s="19"/>
      <c r="D71" s="20">
        <v>370613268</v>
      </c>
      <c r="E71" s="21">
        <v>379287100</v>
      </c>
      <c r="F71" s="21">
        <v>39967189</v>
      </c>
      <c r="G71" s="21">
        <v>30241093</v>
      </c>
      <c r="H71" s="21">
        <v>33451416</v>
      </c>
      <c r="I71" s="21">
        <v>103659698</v>
      </c>
      <c r="J71" s="21">
        <v>33413117</v>
      </c>
      <c r="K71" s="21">
        <v>43061878</v>
      </c>
      <c r="L71" s="21">
        <v>44658491</v>
      </c>
      <c r="M71" s="21">
        <v>121133486</v>
      </c>
      <c r="N71" s="21">
        <v>6317626</v>
      </c>
      <c r="O71" s="21">
        <v>33430793</v>
      </c>
      <c r="P71" s="21">
        <v>33273351</v>
      </c>
      <c r="Q71" s="21">
        <v>73021770</v>
      </c>
      <c r="R71" s="21"/>
      <c r="S71" s="21"/>
      <c r="T71" s="21"/>
      <c r="U71" s="21"/>
      <c r="V71" s="21">
        <v>297814954</v>
      </c>
      <c r="W71" s="21">
        <v>256075892</v>
      </c>
      <c r="X71" s="21"/>
      <c r="Y71" s="20"/>
      <c r="Z71" s="23">
        <v>379287100</v>
      </c>
    </row>
    <row r="72" spans="1:26" ht="13.5" hidden="1">
      <c r="A72" s="39" t="s">
        <v>105</v>
      </c>
      <c r="B72" s="19">
        <v>248672891</v>
      </c>
      <c r="C72" s="19"/>
      <c r="D72" s="20">
        <v>271994620</v>
      </c>
      <c r="E72" s="21">
        <v>289478824</v>
      </c>
      <c r="F72" s="21">
        <v>21427632</v>
      </c>
      <c r="G72" s="21">
        <v>20252349</v>
      </c>
      <c r="H72" s="21">
        <v>34706540</v>
      </c>
      <c r="I72" s="21">
        <v>76386521</v>
      </c>
      <c r="J72" s="21">
        <v>26270817</v>
      </c>
      <c r="K72" s="21">
        <v>25085137</v>
      </c>
      <c r="L72" s="21">
        <v>27421468</v>
      </c>
      <c r="M72" s="21">
        <v>78777422</v>
      </c>
      <c r="N72" s="21">
        <v>26359745</v>
      </c>
      <c r="O72" s="21">
        <v>26413233</v>
      </c>
      <c r="P72" s="21">
        <v>11979540</v>
      </c>
      <c r="Q72" s="21">
        <v>64752518</v>
      </c>
      <c r="R72" s="21"/>
      <c r="S72" s="21"/>
      <c r="T72" s="21"/>
      <c r="U72" s="21"/>
      <c r="V72" s="21">
        <v>219916461</v>
      </c>
      <c r="W72" s="21">
        <v>177207482</v>
      </c>
      <c r="X72" s="21"/>
      <c r="Y72" s="20"/>
      <c r="Z72" s="23">
        <v>289478824</v>
      </c>
    </row>
    <row r="73" spans="1:26" ht="13.5" hidden="1">
      <c r="A73" s="39" t="s">
        <v>106</v>
      </c>
      <c r="B73" s="19">
        <v>228894570</v>
      </c>
      <c r="C73" s="19"/>
      <c r="D73" s="20">
        <v>251704249</v>
      </c>
      <c r="E73" s="21">
        <v>261244311</v>
      </c>
      <c r="F73" s="21">
        <v>22100710</v>
      </c>
      <c r="G73" s="21">
        <v>21670606</v>
      </c>
      <c r="H73" s="21">
        <v>21845606</v>
      </c>
      <c r="I73" s="21">
        <v>65616922</v>
      </c>
      <c r="J73" s="21">
        <v>21963076</v>
      </c>
      <c r="K73" s="21">
        <v>21910072</v>
      </c>
      <c r="L73" s="21">
        <v>21966110</v>
      </c>
      <c r="M73" s="21">
        <v>65839258</v>
      </c>
      <c r="N73" s="21">
        <v>21821309</v>
      </c>
      <c r="O73" s="21">
        <v>21571938</v>
      </c>
      <c r="P73" s="21">
        <v>21528149</v>
      </c>
      <c r="Q73" s="21">
        <v>64921396</v>
      </c>
      <c r="R73" s="21"/>
      <c r="S73" s="21"/>
      <c r="T73" s="21"/>
      <c r="U73" s="21"/>
      <c r="V73" s="21">
        <v>196377576</v>
      </c>
      <c r="W73" s="21">
        <v>174325181</v>
      </c>
      <c r="X73" s="21"/>
      <c r="Y73" s="20"/>
      <c r="Z73" s="23">
        <v>261244311</v>
      </c>
    </row>
    <row r="74" spans="1:26" ht="13.5" hidden="1">
      <c r="A74" s="39" t="s">
        <v>107</v>
      </c>
      <c r="B74" s="19">
        <v>12148699</v>
      </c>
      <c r="C74" s="19"/>
      <c r="D74" s="20">
        <v>14261283</v>
      </c>
      <c r="E74" s="21">
        <v>4344821</v>
      </c>
      <c r="F74" s="21">
        <v>5229377</v>
      </c>
      <c r="G74" s="21">
        <v>3012302</v>
      </c>
      <c r="H74" s="21">
        <v>1785028</v>
      </c>
      <c r="I74" s="21">
        <v>10026707</v>
      </c>
      <c r="J74" s="21">
        <v>1780073</v>
      </c>
      <c r="K74" s="21">
        <v>1463813</v>
      </c>
      <c r="L74" s="21">
        <v>1624829</v>
      </c>
      <c r="M74" s="21">
        <v>4868715</v>
      </c>
      <c r="N74" s="21">
        <v>1528636</v>
      </c>
      <c r="O74" s="21">
        <v>65717</v>
      </c>
      <c r="P74" s="21">
        <v>244033</v>
      </c>
      <c r="Q74" s="21">
        <v>1838386</v>
      </c>
      <c r="R74" s="21"/>
      <c r="S74" s="21"/>
      <c r="T74" s="21"/>
      <c r="U74" s="21"/>
      <c r="V74" s="21">
        <v>16733808</v>
      </c>
      <c r="W74" s="21">
        <v>24885810</v>
      </c>
      <c r="X74" s="21"/>
      <c r="Y74" s="20"/>
      <c r="Z74" s="23">
        <v>4344821</v>
      </c>
    </row>
    <row r="75" spans="1:26" ht="13.5" hidden="1">
      <c r="A75" s="40" t="s">
        <v>110</v>
      </c>
      <c r="B75" s="28">
        <v>27177505</v>
      </c>
      <c r="C75" s="28"/>
      <c r="D75" s="29">
        <v>29383152</v>
      </c>
      <c r="E75" s="30">
        <v>29383152</v>
      </c>
      <c r="F75" s="30">
        <v>2484726</v>
      </c>
      <c r="G75" s="30">
        <v>2561990</v>
      </c>
      <c r="H75" s="30">
        <v>2778292</v>
      </c>
      <c r="I75" s="30">
        <v>7825008</v>
      </c>
      <c r="J75" s="30">
        <v>2844346</v>
      </c>
      <c r="K75" s="30">
        <v>2897925</v>
      </c>
      <c r="L75" s="30">
        <v>3005360</v>
      </c>
      <c r="M75" s="30">
        <v>8747631</v>
      </c>
      <c r="N75" s="30">
        <v>3221245</v>
      </c>
      <c r="O75" s="30">
        <v>3097013</v>
      </c>
      <c r="P75" s="30">
        <v>3066187</v>
      </c>
      <c r="Q75" s="30">
        <v>9384445</v>
      </c>
      <c r="R75" s="30"/>
      <c r="S75" s="30"/>
      <c r="T75" s="30"/>
      <c r="U75" s="30"/>
      <c r="V75" s="30">
        <v>25957084</v>
      </c>
      <c r="W75" s="30">
        <v>19671504</v>
      </c>
      <c r="X75" s="30"/>
      <c r="Y75" s="29"/>
      <c r="Z75" s="31">
        <v>29383152</v>
      </c>
    </row>
    <row r="76" spans="1:26" ht="13.5" hidden="1">
      <c r="A76" s="42" t="s">
        <v>286</v>
      </c>
      <c r="B76" s="32">
        <v>2899094146</v>
      </c>
      <c r="C76" s="32"/>
      <c r="D76" s="33">
        <v>3037049347</v>
      </c>
      <c r="E76" s="34">
        <v>3044761560</v>
      </c>
      <c r="F76" s="34">
        <v>269913889</v>
      </c>
      <c r="G76" s="34">
        <v>269537052</v>
      </c>
      <c r="H76" s="34">
        <v>301675160</v>
      </c>
      <c r="I76" s="34">
        <v>841126101</v>
      </c>
      <c r="J76" s="34">
        <v>290078320</v>
      </c>
      <c r="K76" s="34">
        <v>276961288</v>
      </c>
      <c r="L76" s="34">
        <v>273536358</v>
      </c>
      <c r="M76" s="34">
        <v>840575966</v>
      </c>
      <c r="N76" s="34">
        <v>351928526</v>
      </c>
      <c r="O76" s="34">
        <v>168090008</v>
      </c>
      <c r="P76" s="34">
        <v>262347952</v>
      </c>
      <c r="Q76" s="34">
        <v>782366486</v>
      </c>
      <c r="R76" s="34"/>
      <c r="S76" s="34"/>
      <c r="T76" s="34"/>
      <c r="U76" s="34"/>
      <c r="V76" s="34">
        <v>2464068553</v>
      </c>
      <c r="W76" s="34">
        <v>2287869584</v>
      </c>
      <c r="X76" s="34"/>
      <c r="Y76" s="33"/>
      <c r="Z76" s="35">
        <v>3044761560</v>
      </c>
    </row>
    <row r="77" spans="1:26" ht="13.5" hidden="1">
      <c r="A77" s="37" t="s">
        <v>31</v>
      </c>
      <c r="B77" s="19">
        <v>672956899</v>
      </c>
      <c r="C77" s="19"/>
      <c r="D77" s="20">
        <v>744884254</v>
      </c>
      <c r="E77" s="21">
        <v>760433912</v>
      </c>
      <c r="F77" s="21">
        <v>47589632</v>
      </c>
      <c r="G77" s="21">
        <v>77109167</v>
      </c>
      <c r="H77" s="21">
        <v>72284674</v>
      </c>
      <c r="I77" s="21">
        <v>196983473</v>
      </c>
      <c r="J77" s="21">
        <v>70850568</v>
      </c>
      <c r="K77" s="21">
        <v>69150778</v>
      </c>
      <c r="L77" s="21">
        <v>69413404</v>
      </c>
      <c r="M77" s="21">
        <v>209414750</v>
      </c>
      <c r="N77" s="21">
        <v>69449855</v>
      </c>
      <c r="O77" s="21">
        <v>68516051</v>
      </c>
      <c r="P77" s="21">
        <v>68371486</v>
      </c>
      <c r="Q77" s="21">
        <v>206337392</v>
      </c>
      <c r="R77" s="21"/>
      <c r="S77" s="21"/>
      <c r="T77" s="21"/>
      <c r="U77" s="21"/>
      <c r="V77" s="21">
        <v>612735615</v>
      </c>
      <c r="W77" s="21">
        <v>688249293</v>
      </c>
      <c r="X77" s="21"/>
      <c r="Y77" s="20"/>
      <c r="Z77" s="23">
        <v>760433912</v>
      </c>
    </row>
    <row r="78" spans="1:26" ht="13.5" hidden="1">
      <c r="A78" s="38" t="s">
        <v>32</v>
      </c>
      <c r="B78" s="19">
        <v>2198959742</v>
      </c>
      <c r="C78" s="19"/>
      <c r="D78" s="20">
        <v>2262781941</v>
      </c>
      <c r="E78" s="21">
        <v>2254944496</v>
      </c>
      <c r="F78" s="21">
        <v>219839531</v>
      </c>
      <c r="G78" s="21">
        <v>189865895</v>
      </c>
      <c r="H78" s="21">
        <v>226609194</v>
      </c>
      <c r="I78" s="21">
        <v>636314620</v>
      </c>
      <c r="J78" s="21">
        <v>216383406</v>
      </c>
      <c r="K78" s="21">
        <v>204915585</v>
      </c>
      <c r="L78" s="21">
        <v>201117594</v>
      </c>
      <c r="M78" s="21">
        <v>622416585</v>
      </c>
      <c r="N78" s="21">
        <v>279257426</v>
      </c>
      <c r="O78" s="21">
        <v>96476944</v>
      </c>
      <c r="P78" s="21">
        <v>190910279</v>
      </c>
      <c r="Q78" s="21">
        <v>566644649</v>
      </c>
      <c r="R78" s="21"/>
      <c r="S78" s="21"/>
      <c r="T78" s="21"/>
      <c r="U78" s="21"/>
      <c r="V78" s="21">
        <v>1825375854</v>
      </c>
      <c r="W78" s="21">
        <v>1579948787</v>
      </c>
      <c r="X78" s="21"/>
      <c r="Y78" s="20"/>
      <c r="Z78" s="23">
        <v>2254944496</v>
      </c>
    </row>
    <row r="79" spans="1:26" ht="13.5" hidden="1">
      <c r="A79" s="39" t="s">
        <v>103</v>
      </c>
      <c r="B79" s="19">
        <v>1383883601</v>
      </c>
      <c r="C79" s="19"/>
      <c r="D79" s="20">
        <v>1413265792</v>
      </c>
      <c r="E79" s="21">
        <v>1382224104</v>
      </c>
      <c r="F79" s="21">
        <v>136344000</v>
      </c>
      <c r="G79" s="21">
        <v>117701847</v>
      </c>
      <c r="H79" s="21">
        <v>136605632</v>
      </c>
      <c r="I79" s="21">
        <v>390651479</v>
      </c>
      <c r="J79" s="21">
        <v>134736397</v>
      </c>
      <c r="K79" s="21">
        <v>114858498</v>
      </c>
      <c r="L79" s="21">
        <v>107071525</v>
      </c>
      <c r="M79" s="21">
        <v>356666420</v>
      </c>
      <c r="N79" s="21">
        <v>130712677</v>
      </c>
      <c r="O79" s="21">
        <v>109255389</v>
      </c>
      <c r="P79" s="21">
        <v>124354219</v>
      </c>
      <c r="Q79" s="21">
        <v>364322285</v>
      </c>
      <c r="R79" s="21"/>
      <c r="S79" s="21"/>
      <c r="T79" s="21"/>
      <c r="U79" s="21"/>
      <c r="V79" s="21">
        <v>1111640184</v>
      </c>
      <c r="W79" s="21">
        <v>979618263</v>
      </c>
      <c r="X79" s="21"/>
      <c r="Y79" s="20"/>
      <c r="Z79" s="23">
        <v>1382224104</v>
      </c>
    </row>
    <row r="80" spans="1:26" ht="13.5" hidden="1">
      <c r="A80" s="39" t="s">
        <v>104</v>
      </c>
      <c r="B80" s="19">
        <v>325359981</v>
      </c>
      <c r="C80" s="19"/>
      <c r="D80" s="20">
        <v>346523406</v>
      </c>
      <c r="E80" s="21">
        <v>346523406</v>
      </c>
      <c r="F80" s="21">
        <v>39967189</v>
      </c>
      <c r="G80" s="21">
        <v>30241093</v>
      </c>
      <c r="H80" s="21">
        <v>33451417</v>
      </c>
      <c r="I80" s="21">
        <v>103659699</v>
      </c>
      <c r="J80" s="21">
        <v>33413117</v>
      </c>
      <c r="K80" s="21">
        <v>43061878</v>
      </c>
      <c r="L80" s="21">
        <v>44658491</v>
      </c>
      <c r="M80" s="21">
        <v>121133486</v>
      </c>
      <c r="N80" s="21">
        <v>50976117</v>
      </c>
      <c r="O80" s="21">
        <v>-11376036</v>
      </c>
      <c r="P80" s="21">
        <v>33048371</v>
      </c>
      <c r="Q80" s="21">
        <v>72648452</v>
      </c>
      <c r="R80" s="21"/>
      <c r="S80" s="21"/>
      <c r="T80" s="21"/>
      <c r="U80" s="21"/>
      <c r="V80" s="21">
        <v>297441637</v>
      </c>
      <c r="W80" s="21">
        <v>239430958</v>
      </c>
      <c r="X80" s="21"/>
      <c r="Y80" s="20"/>
      <c r="Z80" s="23">
        <v>346523406</v>
      </c>
    </row>
    <row r="81" spans="1:26" ht="13.5" hidden="1">
      <c r="A81" s="39" t="s">
        <v>105</v>
      </c>
      <c r="B81" s="19">
        <v>248672891</v>
      </c>
      <c r="C81" s="19"/>
      <c r="D81" s="20">
        <v>254314970</v>
      </c>
      <c r="E81" s="21">
        <v>268599256</v>
      </c>
      <c r="F81" s="21">
        <v>21427632</v>
      </c>
      <c r="G81" s="21">
        <v>20252349</v>
      </c>
      <c r="H81" s="21">
        <v>34706540</v>
      </c>
      <c r="I81" s="21">
        <v>76386521</v>
      </c>
      <c r="J81" s="21">
        <v>26270816</v>
      </c>
      <c r="K81" s="21">
        <v>25085137</v>
      </c>
      <c r="L81" s="21">
        <v>27421468</v>
      </c>
      <c r="M81" s="21">
        <v>78777421</v>
      </c>
      <c r="N81" s="21">
        <v>43787419</v>
      </c>
      <c r="O81" s="21">
        <v>8985558</v>
      </c>
      <c r="P81" s="21">
        <v>11979540</v>
      </c>
      <c r="Q81" s="21">
        <v>64752517</v>
      </c>
      <c r="R81" s="21"/>
      <c r="S81" s="21"/>
      <c r="T81" s="21"/>
      <c r="U81" s="21"/>
      <c r="V81" s="21">
        <v>219916459</v>
      </c>
      <c r="W81" s="21">
        <v>179842506</v>
      </c>
      <c r="X81" s="21"/>
      <c r="Y81" s="20"/>
      <c r="Z81" s="23">
        <v>268599256</v>
      </c>
    </row>
    <row r="82" spans="1:26" ht="13.5" hidden="1">
      <c r="A82" s="39" t="s">
        <v>106</v>
      </c>
      <c r="B82" s="19">
        <v>228894570</v>
      </c>
      <c r="C82" s="19"/>
      <c r="D82" s="20">
        <v>235343473</v>
      </c>
      <c r="E82" s="21">
        <v>244263431</v>
      </c>
      <c r="F82" s="21">
        <v>22100710</v>
      </c>
      <c r="G82" s="21">
        <v>21670606</v>
      </c>
      <c r="H82" s="21">
        <v>21845605</v>
      </c>
      <c r="I82" s="21">
        <v>65616921</v>
      </c>
      <c r="J82" s="21">
        <v>21963076</v>
      </c>
      <c r="K82" s="21">
        <v>21910072</v>
      </c>
      <c r="L82" s="21">
        <v>21966110</v>
      </c>
      <c r="M82" s="21">
        <v>65839258</v>
      </c>
      <c r="N82" s="21">
        <v>53781213</v>
      </c>
      <c r="O82" s="21">
        <v>-10387967</v>
      </c>
      <c r="P82" s="21">
        <v>21528149</v>
      </c>
      <c r="Q82" s="21">
        <v>64921395</v>
      </c>
      <c r="R82" s="21"/>
      <c r="S82" s="21"/>
      <c r="T82" s="21"/>
      <c r="U82" s="21"/>
      <c r="V82" s="21">
        <v>196377574</v>
      </c>
      <c r="W82" s="21">
        <v>166918823</v>
      </c>
      <c r="X82" s="21"/>
      <c r="Y82" s="20"/>
      <c r="Z82" s="23">
        <v>244263431</v>
      </c>
    </row>
    <row r="83" spans="1:26" ht="13.5" hidden="1">
      <c r="A83" s="39" t="s">
        <v>107</v>
      </c>
      <c r="B83" s="19">
        <v>12148699</v>
      </c>
      <c r="C83" s="19"/>
      <c r="D83" s="20">
        <v>13334300</v>
      </c>
      <c r="E83" s="21">
        <v>13334299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14138237</v>
      </c>
      <c r="X83" s="21"/>
      <c r="Y83" s="20"/>
      <c r="Z83" s="23">
        <v>13334299</v>
      </c>
    </row>
    <row r="84" spans="1:26" ht="13.5" hidden="1">
      <c r="A84" s="40" t="s">
        <v>110</v>
      </c>
      <c r="B84" s="28">
        <v>27177505</v>
      </c>
      <c r="C84" s="28"/>
      <c r="D84" s="29">
        <v>29383152</v>
      </c>
      <c r="E84" s="30">
        <v>29383152</v>
      </c>
      <c r="F84" s="30">
        <v>2484726</v>
      </c>
      <c r="G84" s="30">
        <v>2561990</v>
      </c>
      <c r="H84" s="30">
        <v>2781292</v>
      </c>
      <c r="I84" s="30">
        <v>7828008</v>
      </c>
      <c r="J84" s="30">
        <v>2844346</v>
      </c>
      <c r="K84" s="30">
        <v>2894925</v>
      </c>
      <c r="L84" s="30">
        <v>3005360</v>
      </c>
      <c r="M84" s="30">
        <v>8744631</v>
      </c>
      <c r="N84" s="30">
        <v>3221245</v>
      </c>
      <c r="O84" s="30">
        <v>3097013</v>
      </c>
      <c r="P84" s="30">
        <v>3066187</v>
      </c>
      <c r="Q84" s="30">
        <v>9384445</v>
      </c>
      <c r="R84" s="30"/>
      <c r="S84" s="30"/>
      <c r="T84" s="30"/>
      <c r="U84" s="30"/>
      <c r="V84" s="30">
        <v>25957084</v>
      </c>
      <c r="W84" s="30">
        <v>19671504</v>
      </c>
      <c r="X84" s="30"/>
      <c r="Y84" s="29"/>
      <c r="Z84" s="31">
        <v>29383152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280184369</v>
      </c>
      <c r="F5" s="358">
        <f t="shared" si="0"/>
        <v>280184370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210138278</v>
      </c>
      <c r="Y5" s="358">
        <f t="shared" si="0"/>
        <v>-210138278</v>
      </c>
      <c r="Z5" s="359">
        <f>+IF(X5&lt;&gt;0,+(Y5/X5)*100,0)</f>
        <v>-100</v>
      </c>
      <c r="AA5" s="360">
        <f>+AA6+AA8+AA11+AA13+AA15</f>
        <v>280184370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86548645</v>
      </c>
      <c r="F6" s="59">
        <f t="shared" si="1"/>
        <v>86548645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64911484</v>
      </c>
      <c r="Y6" s="59">
        <f t="shared" si="1"/>
        <v>-64911484</v>
      </c>
      <c r="Z6" s="61">
        <f>+IF(X6&lt;&gt;0,+(Y6/X6)*100,0)</f>
        <v>-100</v>
      </c>
      <c r="AA6" s="62">
        <f t="shared" si="1"/>
        <v>86548645</v>
      </c>
    </row>
    <row r="7" spans="1:27" ht="13.5">
      <c r="A7" s="291" t="s">
        <v>228</v>
      </c>
      <c r="B7" s="142"/>
      <c r="C7" s="60"/>
      <c r="D7" s="340"/>
      <c r="E7" s="60">
        <v>86548645</v>
      </c>
      <c r="F7" s="59">
        <v>86548645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64911484</v>
      </c>
      <c r="Y7" s="59">
        <v>-64911484</v>
      </c>
      <c r="Z7" s="61">
        <v>-100</v>
      </c>
      <c r="AA7" s="62">
        <v>86548645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111151192</v>
      </c>
      <c r="F8" s="59">
        <f t="shared" si="2"/>
        <v>111151193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83363395</v>
      </c>
      <c r="Y8" s="59">
        <f t="shared" si="2"/>
        <v>-83363395</v>
      </c>
      <c r="Z8" s="61">
        <f>+IF(X8&lt;&gt;0,+(Y8/X8)*100,0)</f>
        <v>-100</v>
      </c>
      <c r="AA8" s="62">
        <f>SUM(AA9:AA10)</f>
        <v>111151193</v>
      </c>
    </row>
    <row r="9" spans="1:27" ht="13.5">
      <c r="A9" s="291" t="s">
        <v>229</v>
      </c>
      <c r="B9" s="142"/>
      <c r="C9" s="60"/>
      <c r="D9" s="340"/>
      <c r="E9" s="60">
        <v>107010989</v>
      </c>
      <c r="F9" s="59">
        <v>107010989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80258242</v>
      </c>
      <c r="Y9" s="59">
        <v>-80258242</v>
      </c>
      <c r="Z9" s="61">
        <v>-100</v>
      </c>
      <c r="AA9" s="62">
        <v>107010989</v>
      </c>
    </row>
    <row r="10" spans="1:27" ht="13.5">
      <c r="A10" s="291" t="s">
        <v>230</v>
      </c>
      <c r="B10" s="142"/>
      <c r="C10" s="60"/>
      <c r="D10" s="340"/>
      <c r="E10" s="60">
        <v>4140203</v>
      </c>
      <c r="F10" s="59">
        <v>4140204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3105153</v>
      </c>
      <c r="Y10" s="59">
        <v>-3105153</v>
      </c>
      <c r="Z10" s="61">
        <v>-100</v>
      </c>
      <c r="AA10" s="62">
        <v>4140204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37061327</v>
      </c>
      <c r="F11" s="364">
        <f t="shared" si="3"/>
        <v>37061327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27795995</v>
      </c>
      <c r="Y11" s="364">
        <f t="shared" si="3"/>
        <v>-27795995</v>
      </c>
      <c r="Z11" s="365">
        <f>+IF(X11&lt;&gt;0,+(Y11/X11)*100,0)</f>
        <v>-100</v>
      </c>
      <c r="AA11" s="366">
        <f t="shared" si="3"/>
        <v>37061327</v>
      </c>
    </row>
    <row r="12" spans="1:27" ht="13.5">
      <c r="A12" s="291" t="s">
        <v>231</v>
      </c>
      <c r="B12" s="136"/>
      <c r="C12" s="60"/>
      <c r="D12" s="340"/>
      <c r="E12" s="60">
        <v>37061327</v>
      </c>
      <c r="F12" s="59">
        <v>37061327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27795995</v>
      </c>
      <c r="Y12" s="59">
        <v>-27795995</v>
      </c>
      <c r="Z12" s="61">
        <v>-100</v>
      </c>
      <c r="AA12" s="62">
        <v>37061327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25286865</v>
      </c>
      <c r="F13" s="342">
        <f t="shared" si="4"/>
        <v>25286865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18965149</v>
      </c>
      <c r="Y13" s="342">
        <f t="shared" si="4"/>
        <v>-18965149</v>
      </c>
      <c r="Z13" s="335">
        <f>+IF(X13&lt;&gt;0,+(Y13/X13)*100,0)</f>
        <v>-100</v>
      </c>
      <c r="AA13" s="273">
        <f t="shared" si="4"/>
        <v>25286865</v>
      </c>
    </row>
    <row r="14" spans="1:27" ht="13.5">
      <c r="A14" s="291" t="s">
        <v>232</v>
      </c>
      <c r="B14" s="136"/>
      <c r="C14" s="60"/>
      <c r="D14" s="340"/>
      <c r="E14" s="60">
        <v>25286865</v>
      </c>
      <c r="F14" s="59">
        <v>25286865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18965149</v>
      </c>
      <c r="Y14" s="59">
        <v>-18965149</v>
      </c>
      <c r="Z14" s="61">
        <v>-100</v>
      </c>
      <c r="AA14" s="62">
        <v>25286865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20136340</v>
      </c>
      <c r="F15" s="59">
        <f t="shared" si="5"/>
        <v>20136340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15102255</v>
      </c>
      <c r="Y15" s="59">
        <f t="shared" si="5"/>
        <v>-15102255</v>
      </c>
      <c r="Z15" s="61">
        <f>+IF(X15&lt;&gt;0,+(Y15/X15)*100,0)</f>
        <v>-100</v>
      </c>
      <c r="AA15" s="62">
        <f>SUM(AA16:AA20)</f>
        <v>20136340</v>
      </c>
    </row>
    <row r="16" spans="1:27" ht="13.5">
      <c r="A16" s="291" t="s">
        <v>233</v>
      </c>
      <c r="B16" s="300"/>
      <c r="C16" s="60"/>
      <c r="D16" s="340"/>
      <c r="E16" s="60">
        <v>20136340</v>
      </c>
      <c r="F16" s="59">
        <v>20136340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15102255</v>
      </c>
      <c r="Y16" s="59">
        <v>-15102255</v>
      </c>
      <c r="Z16" s="61">
        <v>-100</v>
      </c>
      <c r="AA16" s="62">
        <v>20136340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16749419</v>
      </c>
      <c r="F22" s="345">
        <f t="shared" si="6"/>
        <v>16749419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12562066</v>
      </c>
      <c r="Y22" s="345">
        <f t="shared" si="6"/>
        <v>-12562066</v>
      </c>
      <c r="Z22" s="336">
        <f>+IF(X22&lt;&gt;0,+(Y22/X22)*100,0)</f>
        <v>-100</v>
      </c>
      <c r="AA22" s="350">
        <f>SUM(AA23:AA32)</f>
        <v>16749419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900857</v>
      </c>
      <c r="F24" s="59">
        <v>900857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675643</v>
      </c>
      <c r="Y24" s="59">
        <v>-675643</v>
      </c>
      <c r="Z24" s="61">
        <v>-100</v>
      </c>
      <c r="AA24" s="62">
        <v>900857</v>
      </c>
    </row>
    <row r="25" spans="1:27" ht="13.5">
      <c r="A25" s="361" t="s">
        <v>238</v>
      </c>
      <c r="B25" s="142"/>
      <c r="C25" s="60"/>
      <c r="D25" s="340"/>
      <c r="E25" s="60">
        <v>2741336</v>
      </c>
      <c r="F25" s="59">
        <v>2741336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2056002</v>
      </c>
      <c r="Y25" s="59">
        <v>-2056002</v>
      </c>
      <c r="Z25" s="61">
        <v>-100</v>
      </c>
      <c r="AA25" s="62">
        <v>2741336</v>
      </c>
    </row>
    <row r="26" spans="1:27" ht="13.5">
      <c r="A26" s="361" t="s">
        <v>239</v>
      </c>
      <c r="B26" s="302"/>
      <c r="C26" s="362"/>
      <c r="D26" s="363"/>
      <c r="E26" s="362">
        <v>264896</v>
      </c>
      <c r="F26" s="364">
        <v>264896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198672</v>
      </c>
      <c r="Y26" s="364">
        <v>-198672</v>
      </c>
      <c r="Z26" s="365">
        <v>-100</v>
      </c>
      <c r="AA26" s="366">
        <v>264896</v>
      </c>
    </row>
    <row r="27" spans="1:27" ht="13.5">
      <c r="A27" s="361" t="s">
        <v>240</v>
      </c>
      <c r="B27" s="147"/>
      <c r="C27" s="60"/>
      <c r="D27" s="340"/>
      <c r="E27" s="60">
        <v>3069408</v>
      </c>
      <c r="F27" s="59">
        <v>3069408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2302056</v>
      </c>
      <c r="Y27" s="59">
        <v>-2302056</v>
      </c>
      <c r="Z27" s="61">
        <v>-100</v>
      </c>
      <c r="AA27" s="62">
        <v>3069408</v>
      </c>
    </row>
    <row r="28" spans="1:27" ht="13.5">
      <c r="A28" s="361" t="s">
        <v>241</v>
      </c>
      <c r="B28" s="147"/>
      <c r="C28" s="275"/>
      <c r="D28" s="341"/>
      <c r="E28" s="275">
        <v>1960430</v>
      </c>
      <c r="F28" s="342">
        <v>1960430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1470323</v>
      </c>
      <c r="Y28" s="342">
        <v>-1470323</v>
      </c>
      <c r="Z28" s="335">
        <v>-100</v>
      </c>
      <c r="AA28" s="273">
        <v>1960430</v>
      </c>
    </row>
    <row r="29" spans="1:27" ht="13.5">
      <c r="A29" s="361" t="s">
        <v>242</v>
      </c>
      <c r="B29" s="147"/>
      <c r="C29" s="60"/>
      <c r="D29" s="340"/>
      <c r="E29" s="60">
        <v>2491225</v>
      </c>
      <c r="F29" s="59">
        <v>2491225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1868419</v>
      </c>
      <c r="Y29" s="59">
        <v>-1868419</v>
      </c>
      <c r="Z29" s="61">
        <v>-100</v>
      </c>
      <c r="AA29" s="62">
        <v>2491225</v>
      </c>
    </row>
    <row r="30" spans="1:27" ht="13.5">
      <c r="A30" s="361" t="s">
        <v>243</v>
      </c>
      <c r="B30" s="136"/>
      <c r="C30" s="60"/>
      <c r="D30" s="340"/>
      <c r="E30" s="60">
        <v>100509</v>
      </c>
      <c r="F30" s="59">
        <v>100509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75382</v>
      </c>
      <c r="Y30" s="59">
        <v>-75382</v>
      </c>
      <c r="Z30" s="61">
        <v>-100</v>
      </c>
      <c r="AA30" s="62">
        <v>100509</v>
      </c>
    </row>
    <row r="31" spans="1:27" ht="13.5">
      <c r="A31" s="361" t="s">
        <v>244</v>
      </c>
      <c r="B31" s="300"/>
      <c r="C31" s="60"/>
      <c r="D31" s="340"/>
      <c r="E31" s="60">
        <v>66833</v>
      </c>
      <c r="F31" s="59">
        <v>66833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50125</v>
      </c>
      <c r="Y31" s="59">
        <v>-50125</v>
      </c>
      <c r="Z31" s="61">
        <v>-100</v>
      </c>
      <c r="AA31" s="62">
        <v>66833</v>
      </c>
    </row>
    <row r="32" spans="1:27" ht="13.5">
      <c r="A32" s="361" t="s">
        <v>93</v>
      </c>
      <c r="B32" s="136"/>
      <c r="C32" s="60"/>
      <c r="D32" s="340"/>
      <c r="E32" s="60">
        <v>5153925</v>
      </c>
      <c r="F32" s="59">
        <v>5153925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3865444</v>
      </c>
      <c r="Y32" s="59">
        <v>-3865444</v>
      </c>
      <c r="Z32" s="61">
        <v>-100</v>
      </c>
      <c r="AA32" s="62">
        <v>5153925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35315030</v>
      </c>
      <c r="F40" s="345">
        <f t="shared" si="9"/>
        <v>35315030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26486273</v>
      </c>
      <c r="Y40" s="345">
        <f t="shared" si="9"/>
        <v>-26486273</v>
      </c>
      <c r="Z40" s="336">
        <f>+IF(X40&lt;&gt;0,+(Y40/X40)*100,0)</f>
        <v>-100</v>
      </c>
      <c r="AA40" s="350">
        <f>SUM(AA41:AA49)</f>
        <v>35315030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3773749</v>
      </c>
      <c r="F42" s="53">
        <f t="shared" si="10"/>
        <v>3773749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2830312</v>
      </c>
      <c r="Y42" s="53">
        <f t="shared" si="10"/>
        <v>-2830312</v>
      </c>
      <c r="Z42" s="94">
        <f>+IF(X42&lt;&gt;0,+(Y42/X42)*100,0)</f>
        <v>-100</v>
      </c>
      <c r="AA42" s="95">
        <f>+AA62</f>
        <v>3773749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1005807</v>
      </c>
      <c r="F44" s="53">
        <v>1005807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754355</v>
      </c>
      <c r="Y44" s="53">
        <v>-754355</v>
      </c>
      <c r="Z44" s="94">
        <v>-100</v>
      </c>
      <c r="AA44" s="95">
        <v>1005807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868465</v>
      </c>
      <c r="F46" s="53">
        <v>868465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651349</v>
      </c>
      <c r="Y46" s="53">
        <v>-651349</v>
      </c>
      <c r="Z46" s="94">
        <v>-100</v>
      </c>
      <c r="AA46" s="95">
        <v>868465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9818093</v>
      </c>
      <c r="F48" s="53">
        <v>9818093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7363570</v>
      </c>
      <c r="Y48" s="53">
        <v>-7363570</v>
      </c>
      <c r="Z48" s="94">
        <v>-100</v>
      </c>
      <c r="AA48" s="95">
        <v>9818093</v>
      </c>
    </row>
    <row r="49" spans="1:27" ht="13.5">
      <c r="A49" s="361" t="s">
        <v>93</v>
      </c>
      <c r="B49" s="136"/>
      <c r="C49" s="54"/>
      <c r="D49" s="368"/>
      <c r="E49" s="54">
        <v>19848916</v>
      </c>
      <c r="F49" s="53">
        <v>19848916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14886687</v>
      </c>
      <c r="Y49" s="53">
        <v>-14886687</v>
      </c>
      <c r="Z49" s="94">
        <v>-100</v>
      </c>
      <c r="AA49" s="95">
        <v>19848916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332248818</v>
      </c>
      <c r="F60" s="264">
        <f t="shared" si="14"/>
        <v>332248819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249186617</v>
      </c>
      <c r="Y60" s="264">
        <f t="shared" si="14"/>
        <v>-249186617</v>
      </c>
      <c r="Z60" s="337">
        <f>+IF(X60&lt;&gt;0,+(Y60/X60)*100,0)</f>
        <v>-100</v>
      </c>
      <c r="AA60" s="232">
        <f>+AA57+AA54+AA51+AA40+AA37+AA34+AA22+AA5</f>
        <v>332248819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3773749</v>
      </c>
      <c r="F62" s="349">
        <f t="shared" si="15"/>
        <v>3773749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2830312</v>
      </c>
      <c r="Y62" s="349">
        <f t="shared" si="15"/>
        <v>-2830312</v>
      </c>
      <c r="Z62" s="338">
        <f>+IF(X62&lt;&gt;0,+(Y62/X62)*100,0)</f>
        <v>-100</v>
      </c>
      <c r="AA62" s="351">
        <f>SUM(AA63:AA66)</f>
        <v>3773749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3773749</v>
      </c>
      <c r="F64" s="59">
        <v>3773749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2830312</v>
      </c>
      <c r="Y64" s="59">
        <v>-2830312</v>
      </c>
      <c r="Z64" s="61">
        <v>-100</v>
      </c>
      <c r="AA64" s="62">
        <v>3773749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1702351833</v>
      </c>
      <c r="D5" s="153">
        <f>SUM(D6:D8)</f>
        <v>0</v>
      </c>
      <c r="E5" s="154">
        <f t="shared" si="0"/>
        <v>1766425338</v>
      </c>
      <c r="F5" s="100">
        <f t="shared" si="0"/>
        <v>1806220017</v>
      </c>
      <c r="G5" s="100">
        <f t="shared" si="0"/>
        <v>227614220</v>
      </c>
      <c r="H5" s="100">
        <f t="shared" si="0"/>
        <v>228526420</v>
      </c>
      <c r="I5" s="100">
        <f t="shared" si="0"/>
        <v>88904376</v>
      </c>
      <c r="J5" s="100">
        <f t="shared" si="0"/>
        <v>545045016</v>
      </c>
      <c r="K5" s="100">
        <f t="shared" si="0"/>
        <v>90580086</v>
      </c>
      <c r="L5" s="100">
        <f t="shared" si="0"/>
        <v>87917153</v>
      </c>
      <c r="M5" s="100">
        <f t="shared" si="0"/>
        <v>349310851</v>
      </c>
      <c r="N5" s="100">
        <f t="shared" si="0"/>
        <v>527808090</v>
      </c>
      <c r="O5" s="100">
        <f t="shared" si="0"/>
        <v>89752640</v>
      </c>
      <c r="P5" s="100">
        <f t="shared" si="0"/>
        <v>87776262</v>
      </c>
      <c r="Q5" s="100">
        <f t="shared" si="0"/>
        <v>351101654</v>
      </c>
      <c r="R5" s="100">
        <f t="shared" si="0"/>
        <v>528630556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1601483662</v>
      </c>
      <c r="X5" s="100">
        <f t="shared" si="0"/>
        <v>1495844327</v>
      </c>
      <c r="Y5" s="100">
        <f t="shared" si="0"/>
        <v>105639335</v>
      </c>
      <c r="Z5" s="137">
        <f>+IF(X5&lt;&gt;0,+(Y5/X5)*100,0)</f>
        <v>7.062187762002322</v>
      </c>
      <c r="AA5" s="153">
        <f>SUM(AA6:AA8)</f>
        <v>1806220017</v>
      </c>
    </row>
    <row r="6" spans="1:27" ht="13.5">
      <c r="A6" s="138" t="s">
        <v>75</v>
      </c>
      <c r="B6" s="136"/>
      <c r="C6" s="155">
        <v>137300523</v>
      </c>
      <c r="D6" s="155"/>
      <c r="E6" s="156">
        <v>34832401</v>
      </c>
      <c r="F6" s="60">
        <v>43127660</v>
      </c>
      <c r="G6" s="60"/>
      <c r="H6" s="60">
        <v>2736</v>
      </c>
      <c r="I6" s="60"/>
      <c r="J6" s="60">
        <v>2736</v>
      </c>
      <c r="K6" s="60">
        <v>3181791</v>
      </c>
      <c r="L6" s="60">
        <v>2516974</v>
      </c>
      <c r="M6" s="60">
        <v>2757247</v>
      </c>
      <c r="N6" s="60">
        <v>8456012</v>
      </c>
      <c r="O6" s="60">
        <v>2340540</v>
      </c>
      <c r="P6" s="60">
        <v>2680322</v>
      </c>
      <c r="Q6" s="60"/>
      <c r="R6" s="60">
        <v>5020862</v>
      </c>
      <c r="S6" s="60"/>
      <c r="T6" s="60"/>
      <c r="U6" s="60"/>
      <c r="V6" s="60"/>
      <c r="W6" s="60">
        <v>13479610</v>
      </c>
      <c r="X6" s="60">
        <v>19067983</v>
      </c>
      <c r="Y6" s="60">
        <v>-5588373</v>
      </c>
      <c r="Z6" s="140">
        <v>-29.31</v>
      </c>
      <c r="AA6" s="155">
        <v>43127660</v>
      </c>
    </row>
    <row r="7" spans="1:27" ht="13.5">
      <c r="A7" s="138" t="s">
        <v>76</v>
      </c>
      <c r="B7" s="136"/>
      <c r="C7" s="157">
        <v>1557187993</v>
      </c>
      <c r="D7" s="157"/>
      <c r="E7" s="158">
        <v>1719752694</v>
      </c>
      <c r="F7" s="159">
        <v>1751234114</v>
      </c>
      <c r="G7" s="159">
        <v>227584346</v>
      </c>
      <c r="H7" s="159">
        <v>228495628</v>
      </c>
      <c r="I7" s="159">
        <v>88881240</v>
      </c>
      <c r="J7" s="159">
        <v>544961214</v>
      </c>
      <c r="K7" s="159">
        <v>86802006</v>
      </c>
      <c r="L7" s="159">
        <v>84422301</v>
      </c>
      <c r="M7" s="159">
        <v>345999916</v>
      </c>
      <c r="N7" s="159">
        <v>517224223</v>
      </c>
      <c r="O7" s="159">
        <v>85063143</v>
      </c>
      <c r="P7" s="159">
        <v>84764021</v>
      </c>
      <c r="Q7" s="159">
        <v>351072377</v>
      </c>
      <c r="R7" s="159">
        <v>520899541</v>
      </c>
      <c r="S7" s="159"/>
      <c r="T7" s="159"/>
      <c r="U7" s="159"/>
      <c r="V7" s="159"/>
      <c r="W7" s="159">
        <v>1583084978</v>
      </c>
      <c r="X7" s="159">
        <v>1469054475</v>
      </c>
      <c r="Y7" s="159">
        <v>114030503</v>
      </c>
      <c r="Z7" s="141">
        <v>7.76</v>
      </c>
      <c r="AA7" s="157">
        <v>1751234114</v>
      </c>
    </row>
    <row r="8" spans="1:27" ht="13.5">
      <c r="A8" s="138" t="s">
        <v>77</v>
      </c>
      <c r="B8" s="136"/>
      <c r="C8" s="155">
        <v>7863317</v>
      </c>
      <c r="D8" s="155"/>
      <c r="E8" s="156">
        <v>11840243</v>
      </c>
      <c r="F8" s="60">
        <v>11858243</v>
      </c>
      <c r="G8" s="60">
        <v>29874</v>
      </c>
      <c r="H8" s="60">
        <v>28056</v>
      </c>
      <c r="I8" s="60">
        <v>23136</v>
      </c>
      <c r="J8" s="60">
        <v>81066</v>
      </c>
      <c r="K8" s="60">
        <v>596289</v>
      </c>
      <c r="L8" s="60">
        <v>977878</v>
      </c>
      <c r="M8" s="60">
        <v>553688</v>
      </c>
      <c r="N8" s="60">
        <v>2127855</v>
      </c>
      <c r="O8" s="60">
        <v>2348957</v>
      </c>
      <c r="P8" s="60">
        <v>331919</v>
      </c>
      <c r="Q8" s="60">
        <v>29277</v>
      </c>
      <c r="R8" s="60">
        <v>2710153</v>
      </c>
      <c r="S8" s="60"/>
      <c r="T8" s="60"/>
      <c r="U8" s="60"/>
      <c r="V8" s="60"/>
      <c r="W8" s="60">
        <v>4919074</v>
      </c>
      <c r="X8" s="60">
        <v>7721869</v>
      </c>
      <c r="Y8" s="60">
        <v>-2802795</v>
      </c>
      <c r="Z8" s="140">
        <v>-36.3</v>
      </c>
      <c r="AA8" s="155">
        <v>11858243</v>
      </c>
    </row>
    <row r="9" spans="1:27" ht="13.5">
      <c r="A9" s="135" t="s">
        <v>78</v>
      </c>
      <c r="B9" s="136"/>
      <c r="C9" s="153">
        <f aca="true" t="shared" si="1" ref="C9:Y9">SUM(C10:C14)</f>
        <v>222023835</v>
      </c>
      <c r="D9" s="153">
        <f>SUM(D10:D14)</f>
        <v>0</v>
      </c>
      <c r="E9" s="154">
        <f t="shared" si="1"/>
        <v>215350132</v>
      </c>
      <c r="F9" s="100">
        <f t="shared" si="1"/>
        <v>497867050</v>
      </c>
      <c r="G9" s="100">
        <f t="shared" si="1"/>
        <v>12794597</v>
      </c>
      <c r="H9" s="100">
        <f t="shared" si="1"/>
        <v>27358640</v>
      </c>
      <c r="I9" s="100">
        <f t="shared" si="1"/>
        <v>6293747</v>
      </c>
      <c r="J9" s="100">
        <f t="shared" si="1"/>
        <v>46446984</v>
      </c>
      <c r="K9" s="100">
        <f t="shared" si="1"/>
        <v>18705008</v>
      </c>
      <c r="L9" s="100">
        <f t="shared" si="1"/>
        <v>18635506</v>
      </c>
      <c r="M9" s="100">
        <f t="shared" si="1"/>
        <v>26686159</v>
      </c>
      <c r="N9" s="100">
        <f t="shared" si="1"/>
        <v>64026673</v>
      </c>
      <c r="O9" s="100">
        <f t="shared" si="1"/>
        <v>26009367</v>
      </c>
      <c r="P9" s="100">
        <f t="shared" si="1"/>
        <v>6968527</v>
      </c>
      <c r="Q9" s="100">
        <f t="shared" si="1"/>
        <v>11229336</v>
      </c>
      <c r="R9" s="100">
        <f t="shared" si="1"/>
        <v>44207230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154680887</v>
      </c>
      <c r="X9" s="100">
        <f t="shared" si="1"/>
        <v>144360002</v>
      </c>
      <c r="Y9" s="100">
        <f t="shared" si="1"/>
        <v>10320885</v>
      </c>
      <c r="Z9" s="137">
        <f>+IF(X9&lt;&gt;0,+(Y9/X9)*100,0)</f>
        <v>7.149407631623612</v>
      </c>
      <c r="AA9" s="153">
        <f>SUM(AA10:AA14)</f>
        <v>497867050</v>
      </c>
    </row>
    <row r="10" spans="1:27" ht="13.5">
      <c r="A10" s="138" t="s">
        <v>79</v>
      </c>
      <c r="B10" s="136"/>
      <c r="C10" s="155">
        <v>62620273</v>
      </c>
      <c r="D10" s="155"/>
      <c r="E10" s="156">
        <v>19284363</v>
      </c>
      <c r="F10" s="60">
        <v>31950200</v>
      </c>
      <c r="G10" s="60">
        <v>755747</v>
      </c>
      <c r="H10" s="60">
        <v>930631</v>
      </c>
      <c r="I10" s="60">
        <v>867366</v>
      </c>
      <c r="J10" s="60">
        <v>2553744</v>
      </c>
      <c r="K10" s="60">
        <v>1373191</v>
      </c>
      <c r="L10" s="60">
        <v>768283</v>
      </c>
      <c r="M10" s="60">
        <v>847037</v>
      </c>
      <c r="N10" s="60">
        <v>2988511</v>
      </c>
      <c r="O10" s="60">
        <v>835864</v>
      </c>
      <c r="P10" s="60">
        <v>763169</v>
      </c>
      <c r="Q10" s="60">
        <v>966861</v>
      </c>
      <c r="R10" s="60">
        <v>2565894</v>
      </c>
      <c r="S10" s="60"/>
      <c r="T10" s="60"/>
      <c r="U10" s="60"/>
      <c r="V10" s="60"/>
      <c r="W10" s="60">
        <v>8108149</v>
      </c>
      <c r="X10" s="60">
        <v>11220701</v>
      </c>
      <c r="Y10" s="60">
        <v>-3112552</v>
      </c>
      <c r="Z10" s="140">
        <v>-27.74</v>
      </c>
      <c r="AA10" s="155">
        <v>31950200</v>
      </c>
    </row>
    <row r="11" spans="1:27" ht="13.5">
      <c r="A11" s="138" t="s">
        <v>80</v>
      </c>
      <c r="B11" s="136"/>
      <c r="C11" s="155">
        <v>15819787</v>
      </c>
      <c r="D11" s="155"/>
      <c r="E11" s="156">
        <v>5179360</v>
      </c>
      <c r="F11" s="60">
        <v>20010594</v>
      </c>
      <c r="G11" s="60">
        <v>79987</v>
      </c>
      <c r="H11" s="60">
        <v>100089</v>
      </c>
      <c r="I11" s="60">
        <v>97986</v>
      </c>
      <c r="J11" s="60">
        <v>278062</v>
      </c>
      <c r="K11" s="60">
        <v>271847</v>
      </c>
      <c r="L11" s="60">
        <v>331353</v>
      </c>
      <c r="M11" s="60">
        <v>188082</v>
      </c>
      <c r="N11" s="60">
        <v>791282</v>
      </c>
      <c r="O11" s="60">
        <v>1629368</v>
      </c>
      <c r="P11" s="60">
        <v>137207</v>
      </c>
      <c r="Q11" s="60">
        <v>370354</v>
      </c>
      <c r="R11" s="60">
        <v>2136929</v>
      </c>
      <c r="S11" s="60"/>
      <c r="T11" s="60"/>
      <c r="U11" s="60"/>
      <c r="V11" s="60"/>
      <c r="W11" s="60">
        <v>3206273</v>
      </c>
      <c r="X11" s="60">
        <v>2962679</v>
      </c>
      <c r="Y11" s="60">
        <v>243594</v>
      </c>
      <c r="Z11" s="140">
        <v>8.22</v>
      </c>
      <c r="AA11" s="155">
        <v>20010594</v>
      </c>
    </row>
    <row r="12" spans="1:27" ht="13.5">
      <c r="A12" s="138" t="s">
        <v>81</v>
      </c>
      <c r="B12" s="136"/>
      <c r="C12" s="155">
        <v>84164950</v>
      </c>
      <c r="D12" s="155"/>
      <c r="E12" s="156">
        <v>82658780</v>
      </c>
      <c r="F12" s="60">
        <v>85951282</v>
      </c>
      <c r="G12" s="60">
        <v>11484383</v>
      </c>
      <c r="H12" s="60">
        <v>7638535</v>
      </c>
      <c r="I12" s="60">
        <v>5275368</v>
      </c>
      <c r="J12" s="60">
        <v>24398286</v>
      </c>
      <c r="K12" s="60">
        <v>5040661</v>
      </c>
      <c r="L12" s="60">
        <v>5135797</v>
      </c>
      <c r="M12" s="60">
        <v>10675317</v>
      </c>
      <c r="N12" s="60">
        <v>20851775</v>
      </c>
      <c r="O12" s="60">
        <v>5052275</v>
      </c>
      <c r="P12" s="60">
        <v>5282391</v>
      </c>
      <c r="Q12" s="60">
        <v>9811664</v>
      </c>
      <c r="R12" s="60">
        <v>20146330</v>
      </c>
      <c r="S12" s="60"/>
      <c r="T12" s="60"/>
      <c r="U12" s="60"/>
      <c r="V12" s="60"/>
      <c r="W12" s="60">
        <v>65396391</v>
      </c>
      <c r="X12" s="60">
        <v>60833096</v>
      </c>
      <c r="Y12" s="60">
        <v>4563295</v>
      </c>
      <c r="Z12" s="140">
        <v>7.5</v>
      </c>
      <c r="AA12" s="155">
        <v>85951282</v>
      </c>
    </row>
    <row r="13" spans="1:27" ht="13.5">
      <c r="A13" s="138" t="s">
        <v>82</v>
      </c>
      <c r="B13" s="136"/>
      <c r="C13" s="155">
        <v>59171074</v>
      </c>
      <c r="D13" s="155"/>
      <c r="E13" s="156">
        <v>105579439</v>
      </c>
      <c r="F13" s="60">
        <v>357431784</v>
      </c>
      <c r="G13" s="60">
        <v>80074</v>
      </c>
      <c r="H13" s="60">
        <v>18689385</v>
      </c>
      <c r="I13" s="60">
        <v>53027</v>
      </c>
      <c r="J13" s="60">
        <v>18822486</v>
      </c>
      <c r="K13" s="60">
        <v>12019309</v>
      </c>
      <c r="L13" s="60">
        <v>12400073</v>
      </c>
      <c r="M13" s="60">
        <v>14975723</v>
      </c>
      <c r="N13" s="60">
        <v>39395105</v>
      </c>
      <c r="O13" s="60">
        <v>17938725</v>
      </c>
      <c r="P13" s="60">
        <v>785760</v>
      </c>
      <c r="Q13" s="60">
        <v>80457</v>
      </c>
      <c r="R13" s="60">
        <v>18804942</v>
      </c>
      <c r="S13" s="60"/>
      <c r="T13" s="60"/>
      <c r="U13" s="60"/>
      <c r="V13" s="60"/>
      <c r="W13" s="60">
        <v>77022533</v>
      </c>
      <c r="X13" s="60">
        <v>68165873</v>
      </c>
      <c r="Y13" s="60">
        <v>8856660</v>
      </c>
      <c r="Z13" s="140">
        <v>12.99</v>
      </c>
      <c r="AA13" s="155">
        <v>357431784</v>
      </c>
    </row>
    <row r="14" spans="1:27" ht="13.5">
      <c r="A14" s="138" t="s">
        <v>83</v>
      </c>
      <c r="B14" s="136"/>
      <c r="C14" s="157">
        <v>247751</v>
      </c>
      <c r="D14" s="157"/>
      <c r="E14" s="158">
        <v>2648190</v>
      </c>
      <c r="F14" s="159">
        <v>2523190</v>
      </c>
      <c r="G14" s="159">
        <v>394406</v>
      </c>
      <c r="H14" s="159"/>
      <c r="I14" s="159"/>
      <c r="J14" s="159">
        <v>394406</v>
      </c>
      <c r="K14" s="159"/>
      <c r="L14" s="159"/>
      <c r="M14" s="159"/>
      <c r="N14" s="159"/>
      <c r="O14" s="159">
        <v>553135</v>
      </c>
      <c r="P14" s="159"/>
      <c r="Q14" s="159"/>
      <c r="R14" s="159">
        <v>553135</v>
      </c>
      <c r="S14" s="159"/>
      <c r="T14" s="159"/>
      <c r="U14" s="159"/>
      <c r="V14" s="159"/>
      <c r="W14" s="159">
        <v>947541</v>
      </c>
      <c r="X14" s="159">
        <v>1177653</v>
      </c>
      <c r="Y14" s="159">
        <v>-230112</v>
      </c>
      <c r="Z14" s="141">
        <v>-19.54</v>
      </c>
      <c r="AA14" s="157">
        <v>2523190</v>
      </c>
    </row>
    <row r="15" spans="1:27" ht="13.5">
      <c r="A15" s="135" t="s">
        <v>84</v>
      </c>
      <c r="B15" s="142"/>
      <c r="C15" s="153">
        <f aca="true" t="shared" si="2" ref="C15:Y15">SUM(C16:C18)</f>
        <v>208771784</v>
      </c>
      <c r="D15" s="153">
        <f>SUM(D16:D18)</f>
        <v>0</v>
      </c>
      <c r="E15" s="154">
        <f t="shared" si="2"/>
        <v>94341288</v>
      </c>
      <c r="F15" s="100">
        <f t="shared" si="2"/>
        <v>142605992</v>
      </c>
      <c r="G15" s="100">
        <f t="shared" si="2"/>
        <v>9087233</v>
      </c>
      <c r="H15" s="100">
        <f t="shared" si="2"/>
        <v>6014811</v>
      </c>
      <c r="I15" s="100">
        <f t="shared" si="2"/>
        <v>4292134</v>
      </c>
      <c r="J15" s="100">
        <f t="shared" si="2"/>
        <v>19394178</v>
      </c>
      <c r="K15" s="100">
        <f t="shared" si="2"/>
        <v>7968748</v>
      </c>
      <c r="L15" s="100">
        <f t="shared" si="2"/>
        <v>-926982</v>
      </c>
      <c r="M15" s="100">
        <f t="shared" si="2"/>
        <v>8413927</v>
      </c>
      <c r="N15" s="100">
        <f t="shared" si="2"/>
        <v>15455693</v>
      </c>
      <c r="O15" s="100">
        <f t="shared" si="2"/>
        <v>3456244</v>
      </c>
      <c r="P15" s="100">
        <f t="shared" si="2"/>
        <v>3922612</v>
      </c>
      <c r="Q15" s="100">
        <f t="shared" si="2"/>
        <v>12119621</v>
      </c>
      <c r="R15" s="100">
        <f t="shared" si="2"/>
        <v>19498477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54348348</v>
      </c>
      <c r="X15" s="100">
        <f t="shared" si="2"/>
        <v>63130814</v>
      </c>
      <c r="Y15" s="100">
        <f t="shared" si="2"/>
        <v>-8782466</v>
      </c>
      <c r="Z15" s="137">
        <f>+IF(X15&lt;&gt;0,+(Y15/X15)*100,0)</f>
        <v>-13.911536131943429</v>
      </c>
      <c r="AA15" s="153">
        <f>SUM(AA16:AA18)</f>
        <v>142605992</v>
      </c>
    </row>
    <row r="16" spans="1:27" ht="13.5">
      <c r="A16" s="138" t="s">
        <v>85</v>
      </c>
      <c r="B16" s="136"/>
      <c r="C16" s="155">
        <v>25234895</v>
      </c>
      <c r="D16" s="155"/>
      <c r="E16" s="156">
        <v>24322953</v>
      </c>
      <c r="F16" s="60">
        <v>40470788</v>
      </c>
      <c r="G16" s="60">
        <v>1182744</v>
      </c>
      <c r="H16" s="60">
        <v>1846527</v>
      </c>
      <c r="I16" s="60">
        <v>1029002</v>
      </c>
      <c r="J16" s="60">
        <v>4058273</v>
      </c>
      <c r="K16" s="60">
        <v>1832582</v>
      </c>
      <c r="L16" s="60">
        <v>2065300</v>
      </c>
      <c r="M16" s="60">
        <v>1271475</v>
      </c>
      <c r="N16" s="60">
        <v>5169357</v>
      </c>
      <c r="O16" s="60">
        <v>2453807</v>
      </c>
      <c r="P16" s="60">
        <v>1277217</v>
      </c>
      <c r="Q16" s="60">
        <v>1542997</v>
      </c>
      <c r="R16" s="60">
        <v>5274021</v>
      </c>
      <c r="S16" s="60"/>
      <c r="T16" s="60"/>
      <c r="U16" s="60"/>
      <c r="V16" s="60"/>
      <c r="W16" s="60">
        <v>14501651</v>
      </c>
      <c r="X16" s="60">
        <v>15272121</v>
      </c>
      <c r="Y16" s="60">
        <v>-770470</v>
      </c>
      <c r="Z16" s="140">
        <v>-5.04</v>
      </c>
      <c r="AA16" s="155">
        <v>40470788</v>
      </c>
    </row>
    <row r="17" spans="1:27" ht="13.5">
      <c r="A17" s="138" t="s">
        <v>86</v>
      </c>
      <c r="B17" s="136"/>
      <c r="C17" s="155">
        <v>182238114</v>
      </c>
      <c r="D17" s="155"/>
      <c r="E17" s="156">
        <v>69657680</v>
      </c>
      <c r="F17" s="60">
        <v>97971498</v>
      </c>
      <c r="G17" s="60">
        <v>7893623</v>
      </c>
      <c r="H17" s="60">
        <v>4159331</v>
      </c>
      <c r="I17" s="60">
        <v>3256890</v>
      </c>
      <c r="J17" s="60">
        <v>15309844</v>
      </c>
      <c r="K17" s="60">
        <v>6110773</v>
      </c>
      <c r="L17" s="60">
        <v>-3012330</v>
      </c>
      <c r="M17" s="60">
        <v>7104698</v>
      </c>
      <c r="N17" s="60">
        <v>10203141</v>
      </c>
      <c r="O17" s="60">
        <v>932215</v>
      </c>
      <c r="P17" s="60">
        <v>2649892</v>
      </c>
      <c r="Q17" s="60">
        <v>10555479</v>
      </c>
      <c r="R17" s="60">
        <v>14137586</v>
      </c>
      <c r="S17" s="60"/>
      <c r="T17" s="60"/>
      <c r="U17" s="60"/>
      <c r="V17" s="60"/>
      <c r="W17" s="60">
        <v>39650571</v>
      </c>
      <c r="X17" s="60">
        <v>47653110</v>
      </c>
      <c r="Y17" s="60">
        <v>-8002539</v>
      </c>
      <c r="Z17" s="140">
        <v>-16.79</v>
      </c>
      <c r="AA17" s="155">
        <v>97971498</v>
      </c>
    </row>
    <row r="18" spans="1:27" ht="13.5">
      <c r="A18" s="138" t="s">
        <v>87</v>
      </c>
      <c r="B18" s="136"/>
      <c r="C18" s="155">
        <v>1298775</v>
      </c>
      <c r="D18" s="155"/>
      <c r="E18" s="156">
        <v>360655</v>
      </c>
      <c r="F18" s="60">
        <v>4163706</v>
      </c>
      <c r="G18" s="60">
        <v>10866</v>
      </c>
      <c r="H18" s="60">
        <v>8953</v>
      </c>
      <c r="I18" s="60">
        <v>6242</v>
      </c>
      <c r="J18" s="60">
        <v>26061</v>
      </c>
      <c r="K18" s="60">
        <v>25393</v>
      </c>
      <c r="L18" s="60">
        <v>20048</v>
      </c>
      <c r="M18" s="60">
        <v>37754</v>
      </c>
      <c r="N18" s="60">
        <v>83195</v>
      </c>
      <c r="O18" s="60">
        <v>70222</v>
      </c>
      <c r="P18" s="60">
        <v>-4497</v>
      </c>
      <c r="Q18" s="60">
        <v>21145</v>
      </c>
      <c r="R18" s="60">
        <v>86870</v>
      </c>
      <c r="S18" s="60"/>
      <c r="T18" s="60"/>
      <c r="U18" s="60"/>
      <c r="V18" s="60"/>
      <c r="W18" s="60">
        <v>196126</v>
      </c>
      <c r="X18" s="60">
        <v>205583</v>
      </c>
      <c r="Y18" s="60">
        <v>-9457</v>
      </c>
      <c r="Z18" s="140">
        <v>-4.6</v>
      </c>
      <c r="AA18" s="155">
        <v>4163706</v>
      </c>
    </row>
    <row r="19" spans="1:27" ht="13.5">
      <c r="A19" s="135" t="s">
        <v>88</v>
      </c>
      <c r="B19" s="142"/>
      <c r="C19" s="153">
        <f aca="true" t="shared" si="3" ref="C19:Y19">SUM(C20:C23)</f>
        <v>3024404190</v>
      </c>
      <c r="D19" s="153">
        <f>SUM(D20:D23)</f>
        <v>0</v>
      </c>
      <c r="E19" s="154">
        <f t="shared" si="3"/>
        <v>2660508561</v>
      </c>
      <c r="F19" s="100">
        <f t="shared" si="3"/>
        <v>3124003157</v>
      </c>
      <c r="G19" s="100">
        <f t="shared" si="3"/>
        <v>306131405</v>
      </c>
      <c r="H19" s="100">
        <f t="shared" si="3"/>
        <v>191280709</v>
      </c>
      <c r="I19" s="100">
        <f t="shared" si="3"/>
        <v>227816904</v>
      </c>
      <c r="J19" s="100">
        <f t="shared" si="3"/>
        <v>725229018</v>
      </c>
      <c r="K19" s="100">
        <f t="shared" si="3"/>
        <v>217109385</v>
      </c>
      <c r="L19" s="100">
        <f t="shared" si="3"/>
        <v>206933720</v>
      </c>
      <c r="M19" s="100">
        <f t="shared" si="3"/>
        <v>273600852</v>
      </c>
      <c r="N19" s="100">
        <f t="shared" si="3"/>
        <v>697643957</v>
      </c>
      <c r="O19" s="100">
        <f t="shared" si="3"/>
        <v>185929664</v>
      </c>
      <c r="P19" s="100">
        <f t="shared" si="3"/>
        <v>193045056</v>
      </c>
      <c r="Q19" s="100">
        <f t="shared" si="3"/>
        <v>252843643</v>
      </c>
      <c r="R19" s="100">
        <f t="shared" si="3"/>
        <v>631818363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2054691338</v>
      </c>
      <c r="X19" s="100">
        <f t="shared" si="3"/>
        <v>1893554855</v>
      </c>
      <c r="Y19" s="100">
        <f t="shared" si="3"/>
        <v>161136483</v>
      </c>
      <c r="Z19" s="137">
        <f>+IF(X19&lt;&gt;0,+(Y19/X19)*100,0)</f>
        <v>8.509734089536055</v>
      </c>
      <c r="AA19" s="153">
        <f>SUM(AA20:AA23)</f>
        <v>3124003157</v>
      </c>
    </row>
    <row r="20" spans="1:27" ht="13.5">
      <c r="A20" s="138" t="s">
        <v>89</v>
      </c>
      <c r="B20" s="136"/>
      <c r="C20" s="155">
        <v>1501739145</v>
      </c>
      <c r="D20" s="155"/>
      <c r="E20" s="156">
        <v>1574259739</v>
      </c>
      <c r="F20" s="60">
        <v>1589346345</v>
      </c>
      <c r="G20" s="60">
        <v>153041065</v>
      </c>
      <c r="H20" s="60">
        <v>118786560</v>
      </c>
      <c r="I20" s="60">
        <v>137388723</v>
      </c>
      <c r="J20" s="60">
        <v>409216348</v>
      </c>
      <c r="K20" s="60">
        <v>135389318</v>
      </c>
      <c r="L20" s="60">
        <v>115819622</v>
      </c>
      <c r="M20" s="60">
        <v>121636789</v>
      </c>
      <c r="N20" s="60">
        <v>372845729</v>
      </c>
      <c r="O20" s="60">
        <v>131375492</v>
      </c>
      <c r="P20" s="60">
        <v>111373915</v>
      </c>
      <c r="Q20" s="60">
        <v>137363923</v>
      </c>
      <c r="R20" s="60">
        <v>380113330</v>
      </c>
      <c r="S20" s="60"/>
      <c r="T20" s="60"/>
      <c r="U20" s="60"/>
      <c r="V20" s="60"/>
      <c r="W20" s="60">
        <v>1162175407</v>
      </c>
      <c r="X20" s="60">
        <v>1112081242</v>
      </c>
      <c r="Y20" s="60">
        <v>50094165</v>
      </c>
      <c r="Z20" s="140">
        <v>4.5</v>
      </c>
      <c r="AA20" s="155">
        <v>1589346345</v>
      </c>
    </row>
    <row r="21" spans="1:27" ht="13.5">
      <c r="A21" s="138" t="s">
        <v>90</v>
      </c>
      <c r="B21" s="136"/>
      <c r="C21" s="155">
        <v>451208945</v>
      </c>
      <c r="D21" s="155"/>
      <c r="E21" s="156">
        <v>442170896</v>
      </c>
      <c r="F21" s="60">
        <v>499748728</v>
      </c>
      <c r="G21" s="60">
        <v>64704400</v>
      </c>
      <c r="H21" s="60">
        <v>30268350</v>
      </c>
      <c r="I21" s="60">
        <v>33457970</v>
      </c>
      <c r="J21" s="60">
        <v>128430720</v>
      </c>
      <c r="K21" s="60">
        <v>33439236</v>
      </c>
      <c r="L21" s="60">
        <v>43409322</v>
      </c>
      <c r="M21" s="60">
        <v>65321291</v>
      </c>
      <c r="N21" s="60">
        <v>142169849</v>
      </c>
      <c r="O21" s="60">
        <v>6327422</v>
      </c>
      <c r="P21" s="60">
        <v>33443542</v>
      </c>
      <c r="Q21" s="60">
        <v>50389130</v>
      </c>
      <c r="R21" s="60">
        <v>90160094</v>
      </c>
      <c r="S21" s="60"/>
      <c r="T21" s="60"/>
      <c r="U21" s="60"/>
      <c r="V21" s="60"/>
      <c r="W21" s="60">
        <v>360760663</v>
      </c>
      <c r="X21" s="60">
        <v>310887375</v>
      </c>
      <c r="Y21" s="60">
        <v>49873288</v>
      </c>
      <c r="Z21" s="140">
        <v>16.04</v>
      </c>
      <c r="AA21" s="155">
        <v>499748728</v>
      </c>
    </row>
    <row r="22" spans="1:27" ht="13.5">
      <c r="A22" s="138" t="s">
        <v>91</v>
      </c>
      <c r="B22" s="136"/>
      <c r="C22" s="157">
        <v>752692522</v>
      </c>
      <c r="D22" s="157"/>
      <c r="E22" s="158">
        <v>316424026</v>
      </c>
      <c r="F22" s="159">
        <v>686715122</v>
      </c>
      <c r="G22" s="159">
        <v>37907308</v>
      </c>
      <c r="H22" s="159">
        <v>20275130</v>
      </c>
      <c r="I22" s="159">
        <v>34727400</v>
      </c>
      <c r="J22" s="159">
        <v>92909838</v>
      </c>
      <c r="K22" s="159">
        <v>26289367</v>
      </c>
      <c r="L22" s="159">
        <v>25099756</v>
      </c>
      <c r="M22" s="159">
        <v>41164059</v>
      </c>
      <c r="N22" s="159">
        <v>92553182</v>
      </c>
      <c r="O22" s="159">
        <v>26375952</v>
      </c>
      <c r="P22" s="159">
        <v>26428740</v>
      </c>
      <c r="Q22" s="159">
        <v>23639040</v>
      </c>
      <c r="R22" s="159">
        <v>76443732</v>
      </c>
      <c r="S22" s="159"/>
      <c r="T22" s="159"/>
      <c r="U22" s="159"/>
      <c r="V22" s="159"/>
      <c r="W22" s="159">
        <v>261906752</v>
      </c>
      <c r="X22" s="159">
        <v>229806778</v>
      </c>
      <c r="Y22" s="159">
        <v>32099974</v>
      </c>
      <c r="Z22" s="141">
        <v>13.97</v>
      </c>
      <c r="AA22" s="157">
        <v>686715122</v>
      </c>
    </row>
    <row r="23" spans="1:27" ht="13.5">
      <c r="A23" s="138" t="s">
        <v>92</v>
      </c>
      <c r="B23" s="136"/>
      <c r="C23" s="155">
        <v>318763578</v>
      </c>
      <c r="D23" s="155"/>
      <c r="E23" s="156">
        <v>327653900</v>
      </c>
      <c r="F23" s="60">
        <v>348192962</v>
      </c>
      <c r="G23" s="60">
        <v>50478632</v>
      </c>
      <c r="H23" s="60">
        <v>21950669</v>
      </c>
      <c r="I23" s="60">
        <v>22242811</v>
      </c>
      <c r="J23" s="60">
        <v>94672112</v>
      </c>
      <c r="K23" s="60">
        <v>21991464</v>
      </c>
      <c r="L23" s="60">
        <v>22605020</v>
      </c>
      <c r="M23" s="60">
        <v>45478713</v>
      </c>
      <c r="N23" s="60">
        <v>90075197</v>
      </c>
      <c r="O23" s="60">
        <v>21850798</v>
      </c>
      <c r="P23" s="60">
        <v>21798859</v>
      </c>
      <c r="Q23" s="60">
        <v>41451550</v>
      </c>
      <c r="R23" s="60">
        <v>85101207</v>
      </c>
      <c r="S23" s="60"/>
      <c r="T23" s="60"/>
      <c r="U23" s="60"/>
      <c r="V23" s="60"/>
      <c r="W23" s="60">
        <v>269848516</v>
      </c>
      <c r="X23" s="60">
        <v>240779460</v>
      </c>
      <c r="Y23" s="60">
        <v>29069056</v>
      </c>
      <c r="Z23" s="140">
        <v>12.07</v>
      </c>
      <c r="AA23" s="155">
        <v>348192962</v>
      </c>
    </row>
    <row r="24" spans="1:27" ht="13.5">
      <c r="A24" s="135" t="s">
        <v>93</v>
      </c>
      <c r="B24" s="142" t="s">
        <v>94</v>
      </c>
      <c r="C24" s="153">
        <v>18804946</v>
      </c>
      <c r="D24" s="153"/>
      <c r="E24" s="154">
        <v>722702144</v>
      </c>
      <c r="F24" s="100">
        <v>21920144</v>
      </c>
      <c r="G24" s="100"/>
      <c r="H24" s="100">
        <v>1555892</v>
      </c>
      <c r="I24" s="100">
        <v>3011882</v>
      </c>
      <c r="J24" s="100">
        <v>4567774</v>
      </c>
      <c r="K24" s="100"/>
      <c r="L24" s="100">
        <v>1559725</v>
      </c>
      <c r="M24" s="100">
        <v>1548683</v>
      </c>
      <c r="N24" s="100">
        <v>3108408</v>
      </c>
      <c r="O24" s="100"/>
      <c r="P24" s="100"/>
      <c r="Q24" s="100"/>
      <c r="R24" s="100"/>
      <c r="S24" s="100"/>
      <c r="T24" s="100"/>
      <c r="U24" s="100"/>
      <c r="V24" s="100"/>
      <c r="W24" s="100">
        <v>7676182</v>
      </c>
      <c r="X24" s="100">
        <v>321348565</v>
      </c>
      <c r="Y24" s="100">
        <v>-313672383</v>
      </c>
      <c r="Z24" s="137">
        <v>-97.61</v>
      </c>
      <c r="AA24" s="153">
        <v>21920144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5176356588</v>
      </c>
      <c r="D25" s="168">
        <f>+D5+D9+D15+D19+D24</f>
        <v>0</v>
      </c>
      <c r="E25" s="169">
        <f t="shared" si="4"/>
        <v>5459327463</v>
      </c>
      <c r="F25" s="73">
        <f t="shared" si="4"/>
        <v>5592616360</v>
      </c>
      <c r="G25" s="73">
        <f t="shared" si="4"/>
        <v>555627455</v>
      </c>
      <c r="H25" s="73">
        <f t="shared" si="4"/>
        <v>454736472</v>
      </c>
      <c r="I25" s="73">
        <f t="shared" si="4"/>
        <v>330319043</v>
      </c>
      <c r="J25" s="73">
        <f t="shared" si="4"/>
        <v>1340682970</v>
      </c>
      <c r="K25" s="73">
        <f t="shared" si="4"/>
        <v>334363227</v>
      </c>
      <c r="L25" s="73">
        <f t="shared" si="4"/>
        <v>314119122</v>
      </c>
      <c r="M25" s="73">
        <f t="shared" si="4"/>
        <v>659560472</v>
      </c>
      <c r="N25" s="73">
        <f t="shared" si="4"/>
        <v>1308042821</v>
      </c>
      <c r="O25" s="73">
        <f t="shared" si="4"/>
        <v>305147915</v>
      </c>
      <c r="P25" s="73">
        <f t="shared" si="4"/>
        <v>291712457</v>
      </c>
      <c r="Q25" s="73">
        <f t="shared" si="4"/>
        <v>627294254</v>
      </c>
      <c r="R25" s="73">
        <f t="shared" si="4"/>
        <v>1224154626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3872880417</v>
      </c>
      <c r="X25" s="73">
        <f t="shared" si="4"/>
        <v>3918238563</v>
      </c>
      <c r="Y25" s="73">
        <f t="shared" si="4"/>
        <v>-45358146</v>
      </c>
      <c r="Z25" s="170">
        <f>+IF(X25&lt;&gt;0,+(Y25/X25)*100,0)</f>
        <v>-1.157615731423753</v>
      </c>
      <c r="AA25" s="168">
        <f>+AA5+AA9+AA15+AA19+AA24</f>
        <v>5592616360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810384777</v>
      </c>
      <c r="D28" s="153">
        <f>SUM(D29:D31)</f>
        <v>0</v>
      </c>
      <c r="E28" s="154">
        <f t="shared" si="5"/>
        <v>914226623</v>
      </c>
      <c r="F28" s="100">
        <f t="shared" si="5"/>
        <v>903977696</v>
      </c>
      <c r="G28" s="100">
        <f t="shared" si="5"/>
        <v>60364818</v>
      </c>
      <c r="H28" s="100">
        <f t="shared" si="5"/>
        <v>69796321</v>
      </c>
      <c r="I28" s="100">
        <f t="shared" si="5"/>
        <v>63178661</v>
      </c>
      <c r="J28" s="100">
        <f t="shared" si="5"/>
        <v>193339800</v>
      </c>
      <c r="K28" s="100">
        <f t="shared" si="5"/>
        <v>68053456</v>
      </c>
      <c r="L28" s="100">
        <f t="shared" si="5"/>
        <v>65043779</v>
      </c>
      <c r="M28" s="100">
        <f t="shared" si="5"/>
        <v>65398048</v>
      </c>
      <c r="N28" s="100">
        <f t="shared" si="5"/>
        <v>198495283</v>
      </c>
      <c r="O28" s="100">
        <f t="shared" si="5"/>
        <v>76944100</v>
      </c>
      <c r="P28" s="100">
        <f t="shared" si="5"/>
        <v>67464486</v>
      </c>
      <c r="Q28" s="100">
        <f t="shared" si="5"/>
        <v>58422310</v>
      </c>
      <c r="R28" s="100">
        <f t="shared" si="5"/>
        <v>202830896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594665979</v>
      </c>
      <c r="X28" s="100">
        <f t="shared" si="5"/>
        <v>593437981</v>
      </c>
      <c r="Y28" s="100">
        <f t="shared" si="5"/>
        <v>1227998</v>
      </c>
      <c r="Z28" s="137">
        <f>+IF(X28&lt;&gt;0,+(Y28/X28)*100,0)</f>
        <v>0.20692945839609145</v>
      </c>
      <c r="AA28" s="153">
        <f>SUM(AA29:AA31)</f>
        <v>903977696</v>
      </c>
    </row>
    <row r="29" spans="1:27" ht="13.5">
      <c r="A29" s="138" t="s">
        <v>75</v>
      </c>
      <c r="B29" s="136"/>
      <c r="C29" s="155">
        <v>293422703</v>
      </c>
      <c r="D29" s="155"/>
      <c r="E29" s="156">
        <v>177174722</v>
      </c>
      <c r="F29" s="60">
        <v>189451092</v>
      </c>
      <c r="G29" s="60">
        <v>22794908</v>
      </c>
      <c r="H29" s="60">
        <v>12024804</v>
      </c>
      <c r="I29" s="60">
        <v>17428715</v>
      </c>
      <c r="J29" s="60">
        <v>52248427</v>
      </c>
      <c r="K29" s="60">
        <v>14133878</v>
      </c>
      <c r="L29" s="60">
        <v>12322202</v>
      </c>
      <c r="M29" s="60">
        <v>12862414</v>
      </c>
      <c r="N29" s="60">
        <v>39318494</v>
      </c>
      <c r="O29" s="60">
        <v>16723579</v>
      </c>
      <c r="P29" s="60">
        <v>14593294</v>
      </c>
      <c r="Q29" s="60">
        <v>12723970</v>
      </c>
      <c r="R29" s="60">
        <v>44040843</v>
      </c>
      <c r="S29" s="60"/>
      <c r="T29" s="60"/>
      <c r="U29" s="60"/>
      <c r="V29" s="60"/>
      <c r="W29" s="60">
        <v>135607764</v>
      </c>
      <c r="X29" s="60">
        <v>125841339</v>
      </c>
      <c r="Y29" s="60">
        <v>9766425</v>
      </c>
      <c r="Z29" s="140">
        <v>7.76</v>
      </c>
      <c r="AA29" s="155">
        <v>189451092</v>
      </c>
    </row>
    <row r="30" spans="1:27" ht="13.5">
      <c r="A30" s="138" t="s">
        <v>76</v>
      </c>
      <c r="B30" s="136"/>
      <c r="C30" s="157">
        <v>302282768</v>
      </c>
      <c r="D30" s="157"/>
      <c r="E30" s="158">
        <v>381615847</v>
      </c>
      <c r="F30" s="159">
        <v>423691943</v>
      </c>
      <c r="G30" s="159">
        <v>23786309</v>
      </c>
      <c r="H30" s="159">
        <v>36082191</v>
      </c>
      <c r="I30" s="159">
        <v>27566659</v>
      </c>
      <c r="J30" s="159">
        <v>87435159</v>
      </c>
      <c r="K30" s="159">
        <v>35045256</v>
      </c>
      <c r="L30" s="159">
        <v>34308724</v>
      </c>
      <c r="M30" s="159">
        <v>31183693</v>
      </c>
      <c r="N30" s="159">
        <v>100537673</v>
      </c>
      <c r="O30" s="159">
        <v>39062499</v>
      </c>
      <c r="P30" s="159">
        <v>34193996</v>
      </c>
      <c r="Q30" s="159">
        <v>26620079</v>
      </c>
      <c r="R30" s="159">
        <v>99876574</v>
      </c>
      <c r="S30" s="159"/>
      <c r="T30" s="159"/>
      <c r="U30" s="159"/>
      <c r="V30" s="159"/>
      <c r="W30" s="159">
        <v>287849406</v>
      </c>
      <c r="X30" s="159">
        <v>242960215</v>
      </c>
      <c r="Y30" s="159">
        <v>44889191</v>
      </c>
      <c r="Z30" s="141">
        <v>18.48</v>
      </c>
      <c r="AA30" s="157">
        <v>423691943</v>
      </c>
    </row>
    <row r="31" spans="1:27" ht="13.5">
      <c r="A31" s="138" t="s">
        <v>77</v>
      </c>
      <c r="B31" s="136"/>
      <c r="C31" s="155">
        <v>214679306</v>
      </c>
      <c r="D31" s="155"/>
      <c r="E31" s="156">
        <v>355436054</v>
      </c>
      <c r="F31" s="60">
        <v>290834661</v>
      </c>
      <c r="G31" s="60">
        <v>13783601</v>
      </c>
      <c r="H31" s="60">
        <v>21689326</v>
      </c>
      <c r="I31" s="60">
        <v>18183287</v>
      </c>
      <c r="J31" s="60">
        <v>53656214</v>
      </c>
      <c r="K31" s="60">
        <v>18874322</v>
      </c>
      <c r="L31" s="60">
        <v>18412853</v>
      </c>
      <c r="M31" s="60">
        <v>21351941</v>
      </c>
      <c r="N31" s="60">
        <v>58639116</v>
      </c>
      <c r="O31" s="60">
        <v>21158022</v>
      </c>
      <c r="P31" s="60">
        <v>18677196</v>
      </c>
      <c r="Q31" s="60">
        <v>19078261</v>
      </c>
      <c r="R31" s="60">
        <v>58913479</v>
      </c>
      <c r="S31" s="60"/>
      <c r="T31" s="60"/>
      <c r="U31" s="60"/>
      <c r="V31" s="60"/>
      <c r="W31" s="60">
        <v>171208809</v>
      </c>
      <c r="X31" s="60">
        <v>224636427</v>
      </c>
      <c r="Y31" s="60">
        <v>-53427618</v>
      </c>
      <c r="Z31" s="140">
        <v>-23.78</v>
      </c>
      <c r="AA31" s="155">
        <v>290834661</v>
      </c>
    </row>
    <row r="32" spans="1:27" ht="13.5">
      <c r="A32" s="135" t="s">
        <v>78</v>
      </c>
      <c r="B32" s="136"/>
      <c r="C32" s="153">
        <f aca="true" t="shared" si="6" ref="C32:Y32">SUM(C33:C37)</f>
        <v>501799942</v>
      </c>
      <c r="D32" s="153">
        <f>SUM(D33:D37)</f>
        <v>0</v>
      </c>
      <c r="E32" s="154">
        <f t="shared" si="6"/>
        <v>516563050</v>
      </c>
      <c r="F32" s="100">
        <f t="shared" si="6"/>
        <v>614826769</v>
      </c>
      <c r="G32" s="100">
        <f t="shared" si="6"/>
        <v>29510739</v>
      </c>
      <c r="H32" s="100">
        <f t="shared" si="6"/>
        <v>48987730</v>
      </c>
      <c r="I32" s="100">
        <f t="shared" si="6"/>
        <v>44744197</v>
      </c>
      <c r="J32" s="100">
        <f t="shared" si="6"/>
        <v>123242666</v>
      </c>
      <c r="K32" s="100">
        <f t="shared" si="6"/>
        <v>43214959</v>
      </c>
      <c r="L32" s="100">
        <f t="shared" si="6"/>
        <v>59582388</v>
      </c>
      <c r="M32" s="100">
        <f t="shared" si="6"/>
        <v>50539636</v>
      </c>
      <c r="N32" s="100">
        <f t="shared" si="6"/>
        <v>153336983</v>
      </c>
      <c r="O32" s="100">
        <f t="shared" si="6"/>
        <v>42873349</v>
      </c>
      <c r="P32" s="100">
        <f t="shared" si="6"/>
        <v>43069048</v>
      </c>
      <c r="Q32" s="100">
        <f t="shared" si="6"/>
        <v>60006582</v>
      </c>
      <c r="R32" s="100">
        <f t="shared" si="6"/>
        <v>145948979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422528628</v>
      </c>
      <c r="X32" s="100">
        <f t="shared" si="6"/>
        <v>349272762</v>
      </c>
      <c r="Y32" s="100">
        <f t="shared" si="6"/>
        <v>73255866</v>
      </c>
      <c r="Z32" s="137">
        <f>+IF(X32&lt;&gt;0,+(Y32/X32)*100,0)</f>
        <v>20.973827326391973</v>
      </c>
      <c r="AA32" s="153">
        <f>SUM(AA33:AA37)</f>
        <v>614826769</v>
      </c>
    </row>
    <row r="33" spans="1:27" ht="13.5">
      <c r="A33" s="138" t="s">
        <v>79</v>
      </c>
      <c r="B33" s="136"/>
      <c r="C33" s="155">
        <v>92754533</v>
      </c>
      <c r="D33" s="155"/>
      <c r="E33" s="156">
        <v>91961633</v>
      </c>
      <c r="F33" s="60">
        <v>103882918</v>
      </c>
      <c r="G33" s="60">
        <v>7470988</v>
      </c>
      <c r="H33" s="60">
        <v>8500694</v>
      </c>
      <c r="I33" s="60">
        <v>8277603</v>
      </c>
      <c r="J33" s="60">
        <v>24249285</v>
      </c>
      <c r="K33" s="60">
        <v>7849823</v>
      </c>
      <c r="L33" s="60">
        <v>7657567</v>
      </c>
      <c r="M33" s="60">
        <v>9381182</v>
      </c>
      <c r="N33" s="60">
        <v>24888572</v>
      </c>
      <c r="O33" s="60">
        <v>8630717</v>
      </c>
      <c r="P33" s="60">
        <v>7832211</v>
      </c>
      <c r="Q33" s="60">
        <v>7248344</v>
      </c>
      <c r="R33" s="60">
        <v>23711272</v>
      </c>
      <c r="S33" s="60"/>
      <c r="T33" s="60"/>
      <c r="U33" s="60"/>
      <c r="V33" s="60"/>
      <c r="W33" s="60">
        <v>72849129</v>
      </c>
      <c r="X33" s="60">
        <v>61102902</v>
      </c>
      <c r="Y33" s="60">
        <v>11746227</v>
      </c>
      <c r="Z33" s="140">
        <v>19.22</v>
      </c>
      <c r="AA33" s="155">
        <v>103882918</v>
      </c>
    </row>
    <row r="34" spans="1:27" ht="13.5">
      <c r="A34" s="138" t="s">
        <v>80</v>
      </c>
      <c r="B34" s="136"/>
      <c r="C34" s="155">
        <v>65207659</v>
      </c>
      <c r="D34" s="155"/>
      <c r="E34" s="156">
        <v>67076699</v>
      </c>
      <c r="F34" s="60">
        <v>57458636</v>
      </c>
      <c r="G34" s="60">
        <v>4263483</v>
      </c>
      <c r="H34" s="60">
        <v>4740413</v>
      </c>
      <c r="I34" s="60">
        <v>5417536</v>
      </c>
      <c r="J34" s="60">
        <v>14421432</v>
      </c>
      <c r="K34" s="60">
        <v>5322723</v>
      </c>
      <c r="L34" s="60">
        <v>6005425</v>
      </c>
      <c r="M34" s="60">
        <v>5305216</v>
      </c>
      <c r="N34" s="60">
        <v>16633364</v>
      </c>
      <c r="O34" s="60">
        <v>6626277</v>
      </c>
      <c r="P34" s="60">
        <v>5571006</v>
      </c>
      <c r="Q34" s="60">
        <v>5644014</v>
      </c>
      <c r="R34" s="60">
        <v>17841297</v>
      </c>
      <c r="S34" s="60"/>
      <c r="T34" s="60"/>
      <c r="U34" s="60"/>
      <c r="V34" s="60"/>
      <c r="W34" s="60">
        <v>48896093</v>
      </c>
      <c r="X34" s="60">
        <v>46654751</v>
      </c>
      <c r="Y34" s="60">
        <v>2241342</v>
      </c>
      <c r="Z34" s="140">
        <v>4.8</v>
      </c>
      <c r="AA34" s="155">
        <v>57458636</v>
      </c>
    </row>
    <row r="35" spans="1:27" ht="13.5">
      <c r="A35" s="138" t="s">
        <v>81</v>
      </c>
      <c r="B35" s="136"/>
      <c r="C35" s="155">
        <v>191706550</v>
      </c>
      <c r="D35" s="155"/>
      <c r="E35" s="156">
        <v>198663199</v>
      </c>
      <c r="F35" s="60">
        <v>203960765</v>
      </c>
      <c r="G35" s="60">
        <v>14361835</v>
      </c>
      <c r="H35" s="60">
        <v>16149037</v>
      </c>
      <c r="I35" s="60">
        <v>19375163</v>
      </c>
      <c r="J35" s="60">
        <v>49886035</v>
      </c>
      <c r="K35" s="60">
        <v>16023533</v>
      </c>
      <c r="L35" s="60">
        <v>26492954</v>
      </c>
      <c r="M35" s="60">
        <v>15722794</v>
      </c>
      <c r="N35" s="60">
        <v>58239281</v>
      </c>
      <c r="O35" s="60">
        <v>24341839</v>
      </c>
      <c r="P35" s="60">
        <v>16694228</v>
      </c>
      <c r="Q35" s="60">
        <v>17550715</v>
      </c>
      <c r="R35" s="60">
        <v>58586782</v>
      </c>
      <c r="S35" s="60"/>
      <c r="T35" s="60"/>
      <c r="U35" s="60"/>
      <c r="V35" s="60"/>
      <c r="W35" s="60">
        <v>166712098</v>
      </c>
      <c r="X35" s="60">
        <v>133795147</v>
      </c>
      <c r="Y35" s="60">
        <v>32916951</v>
      </c>
      <c r="Z35" s="140">
        <v>24.6</v>
      </c>
      <c r="AA35" s="155">
        <v>203960765</v>
      </c>
    </row>
    <row r="36" spans="1:27" ht="13.5">
      <c r="A36" s="138" t="s">
        <v>82</v>
      </c>
      <c r="B36" s="136"/>
      <c r="C36" s="155">
        <v>128284007</v>
      </c>
      <c r="D36" s="155"/>
      <c r="E36" s="156">
        <v>128987728</v>
      </c>
      <c r="F36" s="60">
        <v>223365993</v>
      </c>
      <c r="G36" s="60">
        <v>1635418</v>
      </c>
      <c r="H36" s="60">
        <v>17708312</v>
      </c>
      <c r="I36" s="60">
        <v>9710947</v>
      </c>
      <c r="J36" s="60">
        <v>29054677</v>
      </c>
      <c r="K36" s="60">
        <v>12104852</v>
      </c>
      <c r="L36" s="60">
        <v>16166591</v>
      </c>
      <c r="M36" s="60">
        <v>18179675</v>
      </c>
      <c r="N36" s="60">
        <v>46451118</v>
      </c>
      <c r="O36" s="60">
        <v>2098630</v>
      </c>
      <c r="P36" s="60">
        <v>11125968</v>
      </c>
      <c r="Q36" s="60">
        <v>27750541</v>
      </c>
      <c r="R36" s="60">
        <v>40975139</v>
      </c>
      <c r="S36" s="60"/>
      <c r="T36" s="60"/>
      <c r="U36" s="60"/>
      <c r="V36" s="60"/>
      <c r="W36" s="60">
        <v>116480934</v>
      </c>
      <c r="X36" s="60">
        <v>87561249</v>
      </c>
      <c r="Y36" s="60">
        <v>28919685</v>
      </c>
      <c r="Z36" s="140">
        <v>33.03</v>
      </c>
      <c r="AA36" s="155">
        <v>223365993</v>
      </c>
    </row>
    <row r="37" spans="1:27" ht="13.5">
      <c r="A37" s="138" t="s">
        <v>83</v>
      </c>
      <c r="B37" s="136"/>
      <c r="C37" s="157">
        <v>23847193</v>
      </c>
      <c r="D37" s="157"/>
      <c r="E37" s="158">
        <v>29873791</v>
      </c>
      <c r="F37" s="159">
        <v>26158457</v>
      </c>
      <c r="G37" s="159">
        <v>1779015</v>
      </c>
      <c r="H37" s="159">
        <v>1889274</v>
      </c>
      <c r="I37" s="159">
        <v>1962948</v>
      </c>
      <c r="J37" s="159">
        <v>5631237</v>
      </c>
      <c r="K37" s="159">
        <v>1914028</v>
      </c>
      <c r="L37" s="159">
        <v>3259851</v>
      </c>
      <c r="M37" s="159">
        <v>1950769</v>
      </c>
      <c r="N37" s="159">
        <v>7124648</v>
      </c>
      <c r="O37" s="159">
        <v>1175886</v>
      </c>
      <c r="P37" s="159">
        <v>1845635</v>
      </c>
      <c r="Q37" s="159">
        <v>1812968</v>
      </c>
      <c r="R37" s="159">
        <v>4834489</v>
      </c>
      <c r="S37" s="159"/>
      <c r="T37" s="159"/>
      <c r="U37" s="159"/>
      <c r="V37" s="159"/>
      <c r="W37" s="159">
        <v>17590374</v>
      </c>
      <c r="X37" s="159">
        <v>20158713</v>
      </c>
      <c r="Y37" s="159">
        <v>-2568339</v>
      </c>
      <c r="Z37" s="141">
        <v>-12.74</v>
      </c>
      <c r="AA37" s="157">
        <v>26158457</v>
      </c>
    </row>
    <row r="38" spans="1:27" ht="13.5">
      <c r="A38" s="135" t="s">
        <v>84</v>
      </c>
      <c r="B38" s="142"/>
      <c r="C38" s="153">
        <f aca="true" t="shared" si="7" ref="C38:Y38">SUM(C39:C41)</f>
        <v>671877721</v>
      </c>
      <c r="D38" s="153">
        <f>SUM(D39:D41)</f>
        <v>0</v>
      </c>
      <c r="E38" s="154">
        <f t="shared" si="7"/>
        <v>822108676</v>
      </c>
      <c r="F38" s="100">
        <f t="shared" si="7"/>
        <v>427255637</v>
      </c>
      <c r="G38" s="100">
        <f t="shared" si="7"/>
        <v>22551064</v>
      </c>
      <c r="H38" s="100">
        <f t="shared" si="7"/>
        <v>25706042</v>
      </c>
      <c r="I38" s="100">
        <f t="shared" si="7"/>
        <v>32610059</v>
      </c>
      <c r="J38" s="100">
        <f t="shared" si="7"/>
        <v>80867165</v>
      </c>
      <c r="K38" s="100">
        <f t="shared" si="7"/>
        <v>43097683</v>
      </c>
      <c r="L38" s="100">
        <f t="shared" si="7"/>
        <v>38512973</v>
      </c>
      <c r="M38" s="100">
        <f t="shared" si="7"/>
        <v>41343219</v>
      </c>
      <c r="N38" s="100">
        <f t="shared" si="7"/>
        <v>122953875</v>
      </c>
      <c r="O38" s="100">
        <f t="shared" si="7"/>
        <v>33975322</v>
      </c>
      <c r="P38" s="100">
        <f t="shared" si="7"/>
        <v>29009918</v>
      </c>
      <c r="Q38" s="100">
        <f t="shared" si="7"/>
        <v>33493334</v>
      </c>
      <c r="R38" s="100">
        <f t="shared" si="7"/>
        <v>96478574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300299614</v>
      </c>
      <c r="X38" s="100">
        <f t="shared" si="7"/>
        <v>455294339</v>
      </c>
      <c r="Y38" s="100">
        <f t="shared" si="7"/>
        <v>-154994725</v>
      </c>
      <c r="Z38" s="137">
        <f>+IF(X38&lt;&gt;0,+(Y38/X38)*100,0)</f>
        <v>-34.042752506088156</v>
      </c>
      <c r="AA38" s="153">
        <f>SUM(AA39:AA41)</f>
        <v>427255637</v>
      </c>
    </row>
    <row r="39" spans="1:27" ht="13.5">
      <c r="A39" s="138" t="s">
        <v>85</v>
      </c>
      <c r="B39" s="136"/>
      <c r="C39" s="155">
        <v>262531658</v>
      </c>
      <c r="D39" s="155"/>
      <c r="E39" s="156">
        <v>202734978</v>
      </c>
      <c r="F39" s="60">
        <v>217298034</v>
      </c>
      <c r="G39" s="60">
        <v>12678035</v>
      </c>
      <c r="H39" s="60">
        <v>14457492</v>
      </c>
      <c r="I39" s="60">
        <v>14301599</v>
      </c>
      <c r="J39" s="60">
        <v>41437126</v>
      </c>
      <c r="K39" s="60">
        <v>18492352</v>
      </c>
      <c r="L39" s="60">
        <v>16708744</v>
      </c>
      <c r="M39" s="60">
        <v>20986587</v>
      </c>
      <c r="N39" s="60">
        <v>56187683</v>
      </c>
      <c r="O39" s="60">
        <v>17429770</v>
      </c>
      <c r="P39" s="60">
        <v>15464348</v>
      </c>
      <c r="Q39" s="60">
        <v>18175314</v>
      </c>
      <c r="R39" s="60">
        <v>51069432</v>
      </c>
      <c r="S39" s="60"/>
      <c r="T39" s="60"/>
      <c r="U39" s="60"/>
      <c r="V39" s="60"/>
      <c r="W39" s="60">
        <v>148694241</v>
      </c>
      <c r="X39" s="60">
        <v>116399754</v>
      </c>
      <c r="Y39" s="60">
        <v>32294487</v>
      </c>
      <c r="Z39" s="140">
        <v>27.74</v>
      </c>
      <c r="AA39" s="155">
        <v>217298034</v>
      </c>
    </row>
    <row r="40" spans="1:27" ht="13.5">
      <c r="A40" s="138" t="s">
        <v>86</v>
      </c>
      <c r="B40" s="136"/>
      <c r="C40" s="155">
        <v>314622452</v>
      </c>
      <c r="D40" s="155"/>
      <c r="E40" s="156">
        <v>529388011</v>
      </c>
      <c r="F40" s="60">
        <v>111822612</v>
      </c>
      <c r="G40" s="60">
        <v>3499611</v>
      </c>
      <c r="H40" s="60">
        <v>3958567</v>
      </c>
      <c r="I40" s="60">
        <v>11206538</v>
      </c>
      <c r="J40" s="60">
        <v>18664716</v>
      </c>
      <c r="K40" s="60">
        <v>16208833</v>
      </c>
      <c r="L40" s="60">
        <v>13955898</v>
      </c>
      <c r="M40" s="60">
        <v>10456513</v>
      </c>
      <c r="N40" s="60">
        <v>40621244</v>
      </c>
      <c r="O40" s="60">
        <v>6762753</v>
      </c>
      <c r="P40" s="60">
        <v>5344958</v>
      </c>
      <c r="Q40" s="60">
        <v>5491795</v>
      </c>
      <c r="R40" s="60">
        <v>17599506</v>
      </c>
      <c r="S40" s="60"/>
      <c r="T40" s="60"/>
      <c r="U40" s="60"/>
      <c r="V40" s="60"/>
      <c r="W40" s="60">
        <v>76885466</v>
      </c>
      <c r="X40" s="60">
        <v>273931395</v>
      </c>
      <c r="Y40" s="60">
        <v>-197045929</v>
      </c>
      <c r="Z40" s="140">
        <v>-71.93</v>
      </c>
      <c r="AA40" s="155">
        <v>111822612</v>
      </c>
    </row>
    <row r="41" spans="1:27" ht="13.5">
      <c r="A41" s="138" t="s">
        <v>87</v>
      </c>
      <c r="B41" s="136"/>
      <c r="C41" s="155">
        <v>94723611</v>
      </c>
      <c r="D41" s="155"/>
      <c r="E41" s="156">
        <v>89985687</v>
      </c>
      <c r="F41" s="60">
        <v>98134991</v>
      </c>
      <c r="G41" s="60">
        <v>6373418</v>
      </c>
      <c r="H41" s="60">
        <v>7289983</v>
      </c>
      <c r="I41" s="60">
        <v>7101922</v>
      </c>
      <c r="J41" s="60">
        <v>20765323</v>
      </c>
      <c r="K41" s="60">
        <v>8396498</v>
      </c>
      <c r="L41" s="60">
        <v>7848331</v>
      </c>
      <c r="M41" s="60">
        <v>9900119</v>
      </c>
      <c r="N41" s="60">
        <v>26144948</v>
      </c>
      <c r="O41" s="60">
        <v>9782799</v>
      </c>
      <c r="P41" s="60">
        <v>8200612</v>
      </c>
      <c r="Q41" s="60">
        <v>9826225</v>
      </c>
      <c r="R41" s="60">
        <v>27809636</v>
      </c>
      <c r="S41" s="60"/>
      <c r="T41" s="60"/>
      <c r="U41" s="60"/>
      <c r="V41" s="60"/>
      <c r="W41" s="60">
        <v>74719907</v>
      </c>
      <c r="X41" s="60">
        <v>64963190</v>
      </c>
      <c r="Y41" s="60">
        <v>9756717</v>
      </c>
      <c r="Z41" s="140">
        <v>15.02</v>
      </c>
      <c r="AA41" s="155">
        <v>98134991</v>
      </c>
    </row>
    <row r="42" spans="1:27" ht="13.5">
      <c r="A42" s="135" t="s">
        <v>88</v>
      </c>
      <c r="B42" s="142"/>
      <c r="C42" s="153">
        <f aca="true" t="shared" si="8" ref="C42:Y42">SUM(C43:C46)</f>
        <v>2531208838</v>
      </c>
      <c r="D42" s="153">
        <f>SUM(D43:D46)</f>
        <v>0</v>
      </c>
      <c r="E42" s="154">
        <f t="shared" si="8"/>
        <v>2478112498</v>
      </c>
      <c r="F42" s="100">
        <f t="shared" si="8"/>
        <v>2928409269</v>
      </c>
      <c r="G42" s="100">
        <f t="shared" si="8"/>
        <v>256635911</v>
      </c>
      <c r="H42" s="100">
        <f t="shared" si="8"/>
        <v>267200729</v>
      </c>
      <c r="I42" s="100">
        <f t="shared" si="8"/>
        <v>234986700</v>
      </c>
      <c r="J42" s="100">
        <f t="shared" si="8"/>
        <v>758823340</v>
      </c>
      <c r="K42" s="100">
        <f t="shared" si="8"/>
        <v>256636177</v>
      </c>
      <c r="L42" s="100">
        <f t="shared" si="8"/>
        <v>239527268</v>
      </c>
      <c r="M42" s="100">
        <f t="shared" si="8"/>
        <v>243308755</v>
      </c>
      <c r="N42" s="100">
        <f t="shared" si="8"/>
        <v>739472200</v>
      </c>
      <c r="O42" s="100">
        <f t="shared" si="8"/>
        <v>228530789</v>
      </c>
      <c r="P42" s="100">
        <f t="shared" si="8"/>
        <v>215822714</v>
      </c>
      <c r="Q42" s="100">
        <f t="shared" si="8"/>
        <v>228944114</v>
      </c>
      <c r="R42" s="100">
        <f t="shared" si="8"/>
        <v>673297617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2171593157</v>
      </c>
      <c r="X42" s="100">
        <f t="shared" si="8"/>
        <v>1601419242</v>
      </c>
      <c r="Y42" s="100">
        <f t="shared" si="8"/>
        <v>570173915</v>
      </c>
      <c r="Z42" s="137">
        <f>+IF(X42&lt;&gt;0,+(Y42/X42)*100,0)</f>
        <v>35.6042877496535</v>
      </c>
      <c r="AA42" s="153">
        <f>SUM(AA43:AA46)</f>
        <v>2928409269</v>
      </c>
    </row>
    <row r="43" spans="1:27" ht="13.5">
      <c r="A43" s="138" t="s">
        <v>89</v>
      </c>
      <c r="B43" s="136"/>
      <c r="C43" s="155">
        <v>1229674772</v>
      </c>
      <c r="D43" s="155"/>
      <c r="E43" s="156">
        <v>1410104825</v>
      </c>
      <c r="F43" s="60">
        <v>1428467390</v>
      </c>
      <c r="G43" s="60">
        <v>175372035</v>
      </c>
      <c r="H43" s="60">
        <v>175620225</v>
      </c>
      <c r="I43" s="60">
        <v>126250710</v>
      </c>
      <c r="J43" s="60">
        <v>477242970</v>
      </c>
      <c r="K43" s="60">
        <v>120493427</v>
      </c>
      <c r="L43" s="60">
        <v>105887127</v>
      </c>
      <c r="M43" s="60">
        <v>103264389</v>
      </c>
      <c r="N43" s="60">
        <v>329644943</v>
      </c>
      <c r="O43" s="60">
        <v>103743173</v>
      </c>
      <c r="P43" s="60">
        <v>85853906</v>
      </c>
      <c r="Q43" s="60">
        <v>105789398</v>
      </c>
      <c r="R43" s="60">
        <v>295386477</v>
      </c>
      <c r="S43" s="60"/>
      <c r="T43" s="60"/>
      <c r="U43" s="60"/>
      <c r="V43" s="60"/>
      <c r="W43" s="60">
        <v>1102274390</v>
      </c>
      <c r="X43" s="60">
        <v>950799879</v>
      </c>
      <c r="Y43" s="60">
        <v>151474511</v>
      </c>
      <c r="Z43" s="140">
        <v>15.93</v>
      </c>
      <c r="AA43" s="155">
        <v>1428467390</v>
      </c>
    </row>
    <row r="44" spans="1:27" ht="13.5">
      <c r="A44" s="138" t="s">
        <v>90</v>
      </c>
      <c r="B44" s="136"/>
      <c r="C44" s="155">
        <v>420416335</v>
      </c>
      <c r="D44" s="155"/>
      <c r="E44" s="156">
        <v>444306927</v>
      </c>
      <c r="F44" s="60">
        <v>433081091</v>
      </c>
      <c r="G44" s="60">
        <v>36905571</v>
      </c>
      <c r="H44" s="60">
        <v>38010979</v>
      </c>
      <c r="I44" s="60">
        <v>46393320</v>
      </c>
      <c r="J44" s="60">
        <v>121309870</v>
      </c>
      <c r="K44" s="60">
        <v>34774347</v>
      </c>
      <c r="L44" s="60">
        <v>37324737</v>
      </c>
      <c r="M44" s="60">
        <v>39195702</v>
      </c>
      <c r="N44" s="60">
        <v>111294786</v>
      </c>
      <c r="O44" s="60">
        <v>33905224</v>
      </c>
      <c r="P44" s="60">
        <v>37026045</v>
      </c>
      <c r="Q44" s="60">
        <v>34321193</v>
      </c>
      <c r="R44" s="60">
        <v>105252462</v>
      </c>
      <c r="S44" s="60"/>
      <c r="T44" s="60"/>
      <c r="U44" s="60"/>
      <c r="V44" s="60"/>
      <c r="W44" s="60">
        <v>337857118</v>
      </c>
      <c r="X44" s="60">
        <v>284893357</v>
      </c>
      <c r="Y44" s="60">
        <v>52963761</v>
      </c>
      <c r="Z44" s="140">
        <v>18.59</v>
      </c>
      <c r="AA44" s="155">
        <v>433081091</v>
      </c>
    </row>
    <row r="45" spans="1:27" ht="13.5">
      <c r="A45" s="138" t="s">
        <v>91</v>
      </c>
      <c r="B45" s="136"/>
      <c r="C45" s="157">
        <v>656373816</v>
      </c>
      <c r="D45" s="157"/>
      <c r="E45" s="158">
        <v>333142577</v>
      </c>
      <c r="F45" s="159">
        <v>804331486</v>
      </c>
      <c r="G45" s="159">
        <v>27955440</v>
      </c>
      <c r="H45" s="159">
        <v>32728360</v>
      </c>
      <c r="I45" s="159">
        <v>36086598</v>
      </c>
      <c r="J45" s="159">
        <v>96770398</v>
      </c>
      <c r="K45" s="159">
        <v>74623408</v>
      </c>
      <c r="L45" s="159">
        <v>72990016</v>
      </c>
      <c r="M45" s="159">
        <v>72313311</v>
      </c>
      <c r="N45" s="159">
        <v>219926735</v>
      </c>
      <c r="O45" s="159">
        <v>67812111</v>
      </c>
      <c r="P45" s="159">
        <v>67619940</v>
      </c>
      <c r="Q45" s="159">
        <v>65753066</v>
      </c>
      <c r="R45" s="159">
        <v>201185117</v>
      </c>
      <c r="S45" s="159"/>
      <c r="T45" s="159"/>
      <c r="U45" s="159"/>
      <c r="V45" s="159"/>
      <c r="W45" s="159">
        <v>517882250</v>
      </c>
      <c r="X45" s="159">
        <v>187815942</v>
      </c>
      <c r="Y45" s="159">
        <v>330066308</v>
      </c>
      <c r="Z45" s="141">
        <v>175.74</v>
      </c>
      <c r="AA45" s="157">
        <v>804331486</v>
      </c>
    </row>
    <row r="46" spans="1:27" ht="13.5">
      <c r="A46" s="138" t="s">
        <v>92</v>
      </c>
      <c r="B46" s="136"/>
      <c r="C46" s="155">
        <v>224743915</v>
      </c>
      <c r="D46" s="155"/>
      <c r="E46" s="156">
        <v>290558169</v>
      </c>
      <c r="F46" s="60">
        <v>262529302</v>
      </c>
      <c r="G46" s="60">
        <v>16402865</v>
      </c>
      <c r="H46" s="60">
        <v>20841165</v>
      </c>
      <c r="I46" s="60">
        <v>26256072</v>
      </c>
      <c r="J46" s="60">
        <v>63500102</v>
      </c>
      <c r="K46" s="60">
        <v>26744995</v>
      </c>
      <c r="L46" s="60">
        <v>23325388</v>
      </c>
      <c r="M46" s="60">
        <v>28535353</v>
      </c>
      <c r="N46" s="60">
        <v>78605736</v>
      </c>
      <c r="O46" s="60">
        <v>23070281</v>
      </c>
      <c r="P46" s="60">
        <v>25322823</v>
      </c>
      <c r="Q46" s="60">
        <v>23080457</v>
      </c>
      <c r="R46" s="60">
        <v>71473561</v>
      </c>
      <c r="S46" s="60"/>
      <c r="T46" s="60"/>
      <c r="U46" s="60"/>
      <c r="V46" s="60"/>
      <c r="W46" s="60">
        <v>213579399</v>
      </c>
      <c r="X46" s="60">
        <v>177910064</v>
      </c>
      <c r="Y46" s="60">
        <v>35669335</v>
      </c>
      <c r="Z46" s="140">
        <v>20.05</v>
      </c>
      <c r="AA46" s="155">
        <v>262529302</v>
      </c>
    </row>
    <row r="47" spans="1:27" ht="13.5">
      <c r="A47" s="135" t="s">
        <v>93</v>
      </c>
      <c r="B47" s="142" t="s">
        <v>94</v>
      </c>
      <c r="C47" s="153">
        <v>13118527</v>
      </c>
      <c r="D47" s="153"/>
      <c r="E47" s="154">
        <v>15894617</v>
      </c>
      <c r="F47" s="100">
        <v>15948558</v>
      </c>
      <c r="G47" s="100">
        <v>836374</v>
      </c>
      <c r="H47" s="100">
        <v>786344</v>
      </c>
      <c r="I47" s="100">
        <v>1213307</v>
      </c>
      <c r="J47" s="100">
        <v>2836025</v>
      </c>
      <c r="K47" s="100">
        <v>1149022</v>
      </c>
      <c r="L47" s="100">
        <v>1073479</v>
      </c>
      <c r="M47" s="100">
        <v>1109318</v>
      </c>
      <c r="N47" s="100">
        <v>3331819</v>
      </c>
      <c r="O47" s="100">
        <v>1218054</v>
      </c>
      <c r="P47" s="100">
        <v>1191315</v>
      </c>
      <c r="Q47" s="100">
        <v>1137522</v>
      </c>
      <c r="R47" s="100">
        <v>3546891</v>
      </c>
      <c r="S47" s="100"/>
      <c r="T47" s="100"/>
      <c r="U47" s="100"/>
      <c r="V47" s="100"/>
      <c r="W47" s="100">
        <v>9714735</v>
      </c>
      <c r="X47" s="100">
        <v>10668776</v>
      </c>
      <c r="Y47" s="100">
        <v>-954041</v>
      </c>
      <c r="Z47" s="137">
        <v>-8.94</v>
      </c>
      <c r="AA47" s="153">
        <v>15948558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4528389805</v>
      </c>
      <c r="D48" s="168">
        <f>+D28+D32+D38+D42+D47</f>
        <v>0</v>
      </c>
      <c r="E48" s="169">
        <f t="shared" si="9"/>
        <v>4746905464</v>
      </c>
      <c r="F48" s="73">
        <f t="shared" si="9"/>
        <v>4890417929</v>
      </c>
      <c r="G48" s="73">
        <f t="shared" si="9"/>
        <v>369898906</v>
      </c>
      <c r="H48" s="73">
        <f t="shared" si="9"/>
        <v>412477166</v>
      </c>
      <c r="I48" s="73">
        <f t="shared" si="9"/>
        <v>376732924</v>
      </c>
      <c r="J48" s="73">
        <f t="shared" si="9"/>
        <v>1159108996</v>
      </c>
      <c r="K48" s="73">
        <f t="shared" si="9"/>
        <v>412151297</v>
      </c>
      <c r="L48" s="73">
        <f t="shared" si="9"/>
        <v>403739887</v>
      </c>
      <c r="M48" s="73">
        <f t="shared" si="9"/>
        <v>401698976</v>
      </c>
      <c r="N48" s="73">
        <f t="shared" si="9"/>
        <v>1217590160</v>
      </c>
      <c r="O48" s="73">
        <f t="shared" si="9"/>
        <v>383541614</v>
      </c>
      <c r="P48" s="73">
        <f t="shared" si="9"/>
        <v>356557481</v>
      </c>
      <c r="Q48" s="73">
        <f t="shared" si="9"/>
        <v>382003862</v>
      </c>
      <c r="R48" s="73">
        <f t="shared" si="9"/>
        <v>1122102957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3498802113</v>
      </c>
      <c r="X48" s="73">
        <f t="shared" si="9"/>
        <v>3010093100</v>
      </c>
      <c r="Y48" s="73">
        <f t="shared" si="9"/>
        <v>488709013</v>
      </c>
      <c r="Z48" s="170">
        <f>+IF(X48&lt;&gt;0,+(Y48/X48)*100,0)</f>
        <v>16.23567766060126</v>
      </c>
      <c r="AA48" s="168">
        <f>+AA28+AA32+AA38+AA42+AA47</f>
        <v>4890417929</v>
      </c>
    </row>
    <row r="49" spans="1:27" ht="13.5">
      <c r="A49" s="148" t="s">
        <v>49</v>
      </c>
      <c r="B49" s="149"/>
      <c r="C49" s="171">
        <f aca="true" t="shared" si="10" ref="C49:Y49">+C25-C48</f>
        <v>647966783</v>
      </c>
      <c r="D49" s="171">
        <f>+D25-D48</f>
        <v>0</v>
      </c>
      <c r="E49" s="172">
        <f t="shared" si="10"/>
        <v>712421999</v>
      </c>
      <c r="F49" s="173">
        <f t="shared" si="10"/>
        <v>702198431</v>
      </c>
      <c r="G49" s="173">
        <f t="shared" si="10"/>
        <v>185728549</v>
      </c>
      <c r="H49" s="173">
        <f t="shared" si="10"/>
        <v>42259306</v>
      </c>
      <c r="I49" s="173">
        <f t="shared" si="10"/>
        <v>-46413881</v>
      </c>
      <c r="J49" s="173">
        <f t="shared" si="10"/>
        <v>181573974</v>
      </c>
      <c r="K49" s="173">
        <f t="shared" si="10"/>
        <v>-77788070</v>
      </c>
      <c r="L49" s="173">
        <f t="shared" si="10"/>
        <v>-89620765</v>
      </c>
      <c r="M49" s="173">
        <f t="shared" si="10"/>
        <v>257861496</v>
      </c>
      <c r="N49" s="173">
        <f t="shared" si="10"/>
        <v>90452661</v>
      </c>
      <c r="O49" s="173">
        <f t="shared" si="10"/>
        <v>-78393699</v>
      </c>
      <c r="P49" s="173">
        <f t="shared" si="10"/>
        <v>-64845024</v>
      </c>
      <c r="Q49" s="173">
        <f t="shared" si="10"/>
        <v>245290392</v>
      </c>
      <c r="R49" s="173">
        <f t="shared" si="10"/>
        <v>102051669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374078304</v>
      </c>
      <c r="X49" s="173">
        <f>IF(F25=F48,0,X25-X48)</f>
        <v>908145463</v>
      </c>
      <c r="Y49" s="173">
        <f t="shared" si="10"/>
        <v>-534067159</v>
      </c>
      <c r="Z49" s="174">
        <f>+IF(X49&lt;&gt;0,+(Y49/X49)*100,0)</f>
        <v>-58.80854783282664</v>
      </c>
      <c r="AA49" s="171">
        <f>+AA25-AA48</f>
        <v>702198431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672956899</v>
      </c>
      <c r="D5" s="155">
        <v>0</v>
      </c>
      <c r="E5" s="156">
        <v>796667651</v>
      </c>
      <c r="F5" s="60">
        <v>813810562</v>
      </c>
      <c r="G5" s="60">
        <v>47589632</v>
      </c>
      <c r="H5" s="60">
        <v>77109166</v>
      </c>
      <c r="I5" s="60">
        <v>72284674</v>
      </c>
      <c r="J5" s="60">
        <v>196983472</v>
      </c>
      <c r="K5" s="60">
        <v>70850568</v>
      </c>
      <c r="L5" s="60">
        <v>69150777</v>
      </c>
      <c r="M5" s="60">
        <v>69413405</v>
      </c>
      <c r="N5" s="60">
        <v>209414750</v>
      </c>
      <c r="O5" s="60">
        <v>69449854</v>
      </c>
      <c r="P5" s="60">
        <v>68516051</v>
      </c>
      <c r="Q5" s="60">
        <v>68371486</v>
      </c>
      <c r="R5" s="60">
        <v>206337391</v>
      </c>
      <c r="S5" s="60">
        <v>0</v>
      </c>
      <c r="T5" s="60">
        <v>0</v>
      </c>
      <c r="U5" s="60">
        <v>0</v>
      </c>
      <c r="V5" s="60">
        <v>0</v>
      </c>
      <c r="W5" s="60">
        <v>612735613</v>
      </c>
      <c r="X5" s="60">
        <v>728245506</v>
      </c>
      <c r="Y5" s="60">
        <v>-115509893</v>
      </c>
      <c r="Z5" s="140">
        <v>-15.86</v>
      </c>
      <c r="AA5" s="155">
        <v>813810562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512260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1007977</v>
      </c>
      <c r="Y6" s="60">
        <v>-1007977</v>
      </c>
      <c r="Z6" s="140">
        <v>-100</v>
      </c>
      <c r="AA6" s="155">
        <v>0</v>
      </c>
    </row>
    <row r="7" spans="1:27" ht="13.5">
      <c r="A7" s="183" t="s">
        <v>103</v>
      </c>
      <c r="B7" s="182"/>
      <c r="C7" s="155">
        <v>1383883601</v>
      </c>
      <c r="D7" s="155">
        <v>0</v>
      </c>
      <c r="E7" s="156">
        <v>1511514216</v>
      </c>
      <c r="F7" s="60">
        <v>1480416822</v>
      </c>
      <c r="G7" s="60">
        <v>136344000</v>
      </c>
      <c r="H7" s="60">
        <v>117701847</v>
      </c>
      <c r="I7" s="60">
        <v>136605632</v>
      </c>
      <c r="J7" s="60">
        <v>390651479</v>
      </c>
      <c r="K7" s="60">
        <v>134736397</v>
      </c>
      <c r="L7" s="60">
        <v>114858498</v>
      </c>
      <c r="M7" s="60">
        <v>107071525</v>
      </c>
      <c r="N7" s="60">
        <v>356666420</v>
      </c>
      <c r="O7" s="60">
        <v>130712677</v>
      </c>
      <c r="P7" s="60">
        <v>110401934</v>
      </c>
      <c r="Q7" s="60">
        <v>125423210</v>
      </c>
      <c r="R7" s="60">
        <v>366537821</v>
      </c>
      <c r="S7" s="60">
        <v>0</v>
      </c>
      <c r="T7" s="60">
        <v>0</v>
      </c>
      <c r="U7" s="60">
        <v>0</v>
      </c>
      <c r="V7" s="60">
        <v>0</v>
      </c>
      <c r="W7" s="60">
        <v>1113855720</v>
      </c>
      <c r="X7" s="60">
        <v>1062327917</v>
      </c>
      <c r="Y7" s="60">
        <v>51527803</v>
      </c>
      <c r="Z7" s="140">
        <v>4.85</v>
      </c>
      <c r="AA7" s="155">
        <v>1480416822</v>
      </c>
    </row>
    <row r="8" spans="1:27" ht="13.5">
      <c r="A8" s="183" t="s">
        <v>104</v>
      </c>
      <c r="B8" s="182"/>
      <c r="C8" s="155">
        <v>325359981</v>
      </c>
      <c r="D8" s="155">
        <v>0</v>
      </c>
      <c r="E8" s="156">
        <v>370613268</v>
      </c>
      <c r="F8" s="60">
        <v>379287100</v>
      </c>
      <c r="G8" s="60">
        <v>39967189</v>
      </c>
      <c r="H8" s="60">
        <v>30241093</v>
      </c>
      <c r="I8" s="60">
        <v>33451416</v>
      </c>
      <c r="J8" s="60">
        <v>103659698</v>
      </c>
      <c r="K8" s="60">
        <v>33413117</v>
      </c>
      <c r="L8" s="60">
        <v>43061878</v>
      </c>
      <c r="M8" s="60">
        <v>44658491</v>
      </c>
      <c r="N8" s="60">
        <v>121133486</v>
      </c>
      <c r="O8" s="60">
        <v>6317626</v>
      </c>
      <c r="P8" s="60">
        <v>33430793</v>
      </c>
      <c r="Q8" s="60">
        <v>33273351</v>
      </c>
      <c r="R8" s="60">
        <v>73021770</v>
      </c>
      <c r="S8" s="60">
        <v>0</v>
      </c>
      <c r="T8" s="60">
        <v>0</v>
      </c>
      <c r="U8" s="60">
        <v>0</v>
      </c>
      <c r="V8" s="60">
        <v>0</v>
      </c>
      <c r="W8" s="60">
        <v>297814954</v>
      </c>
      <c r="X8" s="60">
        <v>256075892</v>
      </c>
      <c r="Y8" s="60">
        <v>41739062</v>
      </c>
      <c r="Z8" s="140">
        <v>16.3</v>
      </c>
      <c r="AA8" s="155">
        <v>379287100</v>
      </c>
    </row>
    <row r="9" spans="1:27" ht="13.5">
      <c r="A9" s="183" t="s">
        <v>105</v>
      </c>
      <c r="B9" s="182"/>
      <c r="C9" s="155">
        <v>248672891</v>
      </c>
      <c r="D9" s="155">
        <v>0</v>
      </c>
      <c r="E9" s="156">
        <v>271994620</v>
      </c>
      <c r="F9" s="60">
        <v>289478824</v>
      </c>
      <c r="G9" s="60">
        <v>21427632</v>
      </c>
      <c r="H9" s="60">
        <v>20252349</v>
      </c>
      <c r="I9" s="60">
        <v>34706540</v>
      </c>
      <c r="J9" s="60">
        <v>76386521</v>
      </c>
      <c r="K9" s="60">
        <v>26270817</v>
      </c>
      <c r="L9" s="60">
        <v>25085137</v>
      </c>
      <c r="M9" s="60">
        <v>27421468</v>
      </c>
      <c r="N9" s="60">
        <v>78777422</v>
      </c>
      <c r="O9" s="60">
        <v>26359745</v>
      </c>
      <c r="P9" s="60">
        <v>26413233</v>
      </c>
      <c r="Q9" s="60">
        <v>11979540</v>
      </c>
      <c r="R9" s="60">
        <v>64752518</v>
      </c>
      <c r="S9" s="60">
        <v>0</v>
      </c>
      <c r="T9" s="60">
        <v>0</v>
      </c>
      <c r="U9" s="60">
        <v>0</v>
      </c>
      <c r="V9" s="60">
        <v>0</v>
      </c>
      <c r="W9" s="60">
        <v>219916461</v>
      </c>
      <c r="X9" s="60">
        <v>177207482</v>
      </c>
      <c r="Y9" s="60">
        <v>42708979</v>
      </c>
      <c r="Z9" s="140">
        <v>24.1</v>
      </c>
      <c r="AA9" s="155">
        <v>289478824</v>
      </c>
    </row>
    <row r="10" spans="1:27" ht="13.5">
      <c r="A10" s="183" t="s">
        <v>106</v>
      </c>
      <c r="B10" s="182"/>
      <c r="C10" s="155">
        <v>228894570</v>
      </c>
      <c r="D10" s="155">
        <v>0</v>
      </c>
      <c r="E10" s="156">
        <v>251704249</v>
      </c>
      <c r="F10" s="54">
        <v>261244311</v>
      </c>
      <c r="G10" s="54">
        <v>22100710</v>
      </c>
      <c r="H10" s="54">
        <v>21670606</v>
      </c>
      <c r="I10" s="54">
        <v>21845606</v>
      </c>
      <c r="J10" s="54">
        <v>65616922</v>
      </c>
      <c r="K10" s="54">
        <v>21963076</v>
      </c>
      <c r="L10" s="54">
        <v>21910072</v>
      </c>
      <c r="M10" s="54">
        <v>21966110</v>
      </c>
      <c r="N10" s="54">
        <v>65839258</v>
      </c>
      <c r="O10" s="54">
        <v>21821309</v>
      </c>
      <c r="P10" s="54">
        <v>21571938</v>
      </c>
      <c r="Q10" s="54">
        <v>21528149</v>
      </c>
      <c r="R10" s="54">
        <v>64921396</v>
      </c>
      <c r="S10" s="54">
        <v>0</v>
      </c>
      <c r="T10" s="54">
        <v>0</v>
      </c>
      <c r="U10" s="54">
        <v>0</v>
      </c>
      <c r="V10" s="54">
        <v>0</v>
      </c>
      <c r="W10" s="54">
        <v>196377576</v>
      </c>
      <c r="X10" s="54">
        <v>174325181</v>
      </c>
      <c r="Y10" s="54">
        <v>22052395</v>
      </c>
      <c r="Z10" s="184">
        <v>12.65</v>
      </c>
      <c r="AA10" s="130">
        <v>261244311</v>
      </c>
    </row>
    <row r="11" spans="1:27" ht="13.5">
      <c r="A11" s="183" t="s">
        <v>107</v>
      </c>
      <c r="B11" s="185"/>
      <c r="C11" s="155">
        <v>12148699</v>
      </c>
      <c r="D11" s="155">
        <v>0</v>
      </c>
      <c r="E11" s="156">
        <v>14261283</v>
      </c>
      <c r="F11" s="60">
        <v>4344821</v>
      </c>
      <c r="G11" s="60">
        <v>5229377</v>
      </c>
      <c r="H11" s="60">
        <v>3012302</v>
      </c>
      <c r="I11" s="60">
        <v>1785028</v>
      </c>
      <c r="J11" s="60">
        <v>10026707</v>
      </c>
      <c r="K11" s="60">
        <v>1780073</v>
      </c>
      <c r="L11" s="60">
        <v>1463813</v>
      </c>
      <c r="M11" s="60">
        <v>1624829</v>
      </c>
      <c r="N11" s="60">
        <v>4868715</v>
      </c>
      <c r="O11" s="60">
        <v>1528636</v>
      </c>
      <c r="P11" s="60">
        <v>65717</v>
      </c>
      <c r="Q11" s="60">
        <v>244033</v>
      </c>
      <c r="R11" s="60">
        <v>1838386</v>
      </c>
      <c r="S11" s="60">
        <v>0</v>
      </c>
      <c r="T11" s="60">
        <v>0</v>
      </c>
      <c r="U11" s="60">
        <v>0</v>
      </c>
      <c r="V11" s="60">
        <v>0</v>
      </c>
      <c r="W11" s="60">
        <v>16733808</v>
      </c>
      <c r="X11" s="60">
        <v>24885810</v>
      </c>
      <c r="Y11" s="60">
        <v>-8152002</v>
      </c>
      <c r="Z11" s="140">
        <v>-32.76</v>
      </c>
      <c r="AA11" s="155">
        <v>4344821</v>
      </c>
    </row>
    <row r="12" spans="1:27" ht="13.5">
      <c r="A12" s="183" t="s">
        <v>108</v>
      </c>
      <c r="B12" s="185"/>
      <c r="C12" s="155">
        <v>15017944</v>
      </c>
      <c r="D12" s="155">
        <v>0</v>
      </c>
      <c r="E12" s="156">
        <v>17013023</v>
      </c>
      <c r="F12" s="60">
        <v>17013023</v>
      </c>
      <c r="G12" s="60">
        <v>756946</v>
      </c>
      <c r="H12" s="60">
        <v>1543941</v>
      </c>
      <c r="I12" s="60">
        <v>857855</v>
      </c>
      <c r="J12" s="60">
        <v>3158742</v>
      </c>
      <c r="K12" s="60">
        <v>1039779</v>
      </c>
      <c r="L12" s="60">
        <v>887691</v>
      </c>
      <c r="M12" s="60">
        <v>888968</v>
      </c>
      <c r="N12" s="60">
        <v>2816438</v>
      </c>
      <c r="O12" s="60">
        <v>2040046</v>
      </c>
      <c r="P12" s="60">
        <v>821044</v>
      </c>
      <c r="Q12" s="60">
        <v>1093282</v>
      </c>
      <c r="R12" s="60">
        <v>3954372</v>
      </c>
      <c r="S12" s="60">
        <v>0</v>
      </c>
      <c r="T12" s="60">
        <v>0</v>
      </c>
      <c r="U12" s="60">
        <v>0</v>
      </c>
      <c r="V12" s="60">
        <v>0</v>
      </c>
      <c r="W12" s="60">
        <v>9929552</v>
      </c>
      <c r="X12" s="60">
        <v>10290568</v>
      </c>
      <c r="Y12" s="60">
        <v>-361016</v>
      </c>
      <c r="Z12" s="140">
        <v>-3.51</v>
      </c>
      <c r="AA12" s="155">
        <v>17013023</v>
      </c>
    </row>
    <row r="13" spans="1:27" ht="13.5">
      <c r="A13" s="181" t="s">
        <v>109</v>
      </c>
      <c r="B13" s="185"/>
      <c r="C13" s="155">
        <v>96431572</v>
      </c>
      <c r="D13" s="155">
        <v>0</v>
      </c>
      <c r="E13" s="156">
        <v>77490885</v>
      </c>
      <c r="F13" s="60">
        <v>77490885</v>
      </c>
      <c r="G13" s="60">
        <v>793442</v>
      </c>
      <c r="H13" s="60">
        <v>17827257</v>
      </c>
      <c r="I13" s="60">
        <v>10517351</v>
      </c>
      <c r="J13" s="60">
        <v>29138050</v>
      </c>
      <c r="K13" s="60">
        <v>9429557</v>
      </c>
      <c r="L13" s="60">
        <v>9180097</v>
      </c>
      <c r="M13" s="60">
        <v>8592123</v>
      </c>
      <c r="N13" s="60">
        <v>27201777</v>
      </c>
      <c r="O13" s="60">
        <v>10645462</v>
      </c>
      <c r="P13" s="60">
        <v>10540668</v>
      </c>
      <c r="Q13" s="60">
        <v>8437579</v>
      </c>
      <c r="R13" s="60">
        <v>29623709</v>
      </c>
      <c r="S13" s="60">
        <v>0</v>
      </c>
      <c r="T13" s="60">
        <v>0</v>
      </c>
      <c r="U13" s="60">
        <v>0</v>
      </c>
      <c r="V13" s="60">
        <v>0</v>
      </c>
      <c r="W13" s="60">
        <v>85963536</v>
      </c>
      <c r="X13" s="60">
        <v>53496477</v>
      </c>
      <c r="Y13" s="60">
        <v>32467059</v>
      </c>
      <c r="Z13" s="140">
        <v>60.69</v>
      </c>
      <c r="AA13" s="155">
        <v>77490885</v>
      </c>
    </row>
    <row r="14" spans="1:27" ht="13.5">
      <c r="A14" s="181" t="s">
        <v>110</v>
      </c>
      <c r="B14" s="185"/>
      <c r="C14" s="155">
        <v>27177505</v>
      </c>
      <c r="D14" s="155">
        <v>0</v>
      </c>
      <c r="E14" s="156">
        <v>29383152</v>
      </c>
      <c r="F14" s="60">
        <v>29383152</v>
      </c>
      <c r="G14" s="60">
        <v>2484726</v>
      </c>
      <c r="H14" s="60">
        <v>2561990</v>
      </c>
      <c r="I14" s="60">
        <v>2778292</v>
      </c>
      <c r="J14" s="60">
        <v>7825008</v>
      </c>
      <c r="K14" s="60">
        <v>2844346</v>
      </c>
      <c r="L14" s="60">
        <v>2897925</v>
      </c>
      <c r="M14" s="60">
        <v>3005360</v>
      </c>
      <c r="N14" s="60">
        <v>8747631</v>
      </c>
      <c r="O14" s="60">
        <v>3221245</v>
      </c>
      <c r="P14" s="60">
        <v>3097013</v>
      </c>
      <c r="Q14" s="60">
        <v>3066187</v>
      </c>
      <c r="R14" s="60">
        <v>9384445</v>
      </c>
      <c r="S14" s="60">
        <v>0</v>
      </c>
      <c r="T14" s="60">
        <v>0</v>
      </c>
      <c r="U14" s="60">
        <v>0</v>
      </c>
      <c r="V14" s="60">
        <v>0</v>
      </c>
      <c r="W14" s="60">
        <v>25957084</v>
      </c>
      <c r="X14" s="60">
        <v>19671504</v>
      </c>
      <c r="Y14" s="60">
        <v>6285580</v>
      </c>
      <c r="Z14" s="140">
        <v>31.95</v>
      </c>
      <c r="AA14" s="155">
        <v>29383152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5909971</v>
      </c>
      <c r="D16" s="155">
        <v>0</v>
      </c>
      <c r="E16" s="156">
        <v>9400009</v>
      </c>
      <c r="F16" s="60">
        <v>9400009</v>
      </c>
      <c r="G16" s="60">
        <v>147873</v>
      </c>
      <c r="H16" s="60">
        <v>626146</v>
      </c>
      <c r="I16" s="60">
        <v>461000</v>
      </c>
      <c r="J16" s="60">
        <v>1235019</v>
      </c>
      <c r="K16" s="60">
        <v>224734</v>
      </c>
      <c r="L16" s="60">
        <v>313732</v>
      </c>
      <c r="M16" s="60">
        <v>259855</v>
      </c>
      <c r="N16" s="60">
        <v>798321</v>
      </c>
      <c r="O16" s="60">
        <v>197158</v>
      </c>
      <c r="P16" s="60">
        <v>230557</v>
      </c>
      <c r="Q16" s="60">
        <v>1022401</v>
      </c>
      <c r="R16" s="60">
        <v>1450116</v>
      </c>
      <c r="S16" s="60">
        <v>0</v>
      </c>
      <c r="T16" s="60">
        <v>0</v>
      </c>
      <c r="U16" s="60">
        <v>0</v>
      </c>
      <c r="V16" s="60">
        <v>0</v>
      </c>
      <c r="W16" s="60">
        <v>3483456</v>
      </c>
      <c r="X16" s="60">
        <v>5724683</v>
      </c>
      <c r="Y16" s="60">
        <v>-2241227</v>
      </c>
      <c r="Z16" s="140">
        <v>-39.15</v>
      </c>
      <c r="AA16" s="155">
        <v>9400009</v>
      </c>
    </row>
    <row r="17" spans="1:27" ht="13.5">
      <c r="A17" s="181" t="s">
        <v>113</v>
      </c>
      <c r="B17" s="185"/>
      <c r="C17" s="155">
        <v>14160877</v>
      </c>
      <c r="D17" s="155">
        <v>0</v>
      </c>
      <c r="E17" s="156">
        <v>20522708</v>
      </c>
      <c r="F17" s="60">
        <v>20522708</v>
      </c>
      <c r="G17" s="60">
        <v>860876</v>
      </c>
      <c r="H17" s="60">
        <v>1445853</v>
      </c>
      <c r="I17" s="60">
        <v>1408541</v>
      </c>
      <c r="J17" s="60">
        <v>3715270</v>
      </c>
      <c r="K17" s="60">
        <v>1218821</v>
      </c>
      <c r="L17" s="60">
        <v>999967</v>
      </c>
      <c r="M17" s="60">
        <v>936014</v>
      </c>
      <c r="N17" s="60">
        <v>3154802</v>
      </c>
      <c r="O17" s="60">
        <v>1257136</v>
      </c>
      <c r="P17" s="60">
        <v>1287799</v>
      </c>
      <c r="Q17" s="60">
        <v>1203301</v>
      </c>
      <c r="R17" s="60">
        <v>3748236</v>
      </c>
      <c r="S17" s="60">
        <v>0</v>
      </c>
      <c r="T17" s="60">
        <v>0</v>
      </c>
      <c r="U17" s="60">
        <v>0</v>
      </c>
      <c r="V17" s="60">
        <v>0</v>
      </c>
      <c r="W17" s="60">
        <v>10618308</v>
      </c>
      <c r="X17" s="60">
        <v>12966387</v>
      </c>
      <c r="Y17" s="60">
        <v>-2348079</v>
      </c>
      <c r="Z17" s="140">
        <v>-18.11</v>
      </c>
      <c r="AA17" s="155">
        <v>20522708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812166736</v>
      </c>
      <c r="D19" s="155">
        <v>0</v>
      </c>
      <c r="E19" s="156">
        <v>825736122</v>
      </c>
      <c r="F19" s="60">
        <v>929300680</v>
      </c>
      <c r="G19" s="60">
        <v>259901336</v>
      </c>
      <c r="H19" s="60">
        <v>25559883</v>
      </c>
      <c r="I19" s="60">
        <v>-27482</v>
      </c>
      <c r="J19" s="60">
        <v>285433737</v>
      </c>
      <c r="K19" s="60">
        <v>16399041</v>
      </c>
      <c r="L19" s="60">
        <v>17156553</v>
      </c>
      <c r="M19" s="60">
        <v>235525268</v>
      </c>
      <c r="N19" s="60">
        <v>269080862</v>
      </c>
      <c r="O19" s="60">
        <v>23973411</v>
      </c>
      <c r="P19" s="60">
        <v>4010532</v>
      </c>
      <c r="Q19" s="60">
        <v>179801000</v>
      </c>
      <c r="R19" s="60">
        <v>207784943</v>
      </c>
      <c r="S19" s="60">
        <v>0</v>
      </c>
      <c r="T19" s="60">
        <v>0</v>
      </c>
      <c r="U19" s="60">
        <v>0</v>
      </c>
      <c r="V19" s="60">
        <v>0</v>
      </c>
      <c r="W19" s="60">
        <v>762299542</v>
      </c>
      <c r="X19" s="60">
        <v>647727398</v>
      </c>
      <c r="Y19" s="60">
        <v>114572144</v>
      </c>
      <c r="Z19" s="140">
        <v>17.69</v>
      </c>
      <c r="AA19" s="155">
        <v>929300680</v>
      </c>
    </row>
    <row r="20" spans="1:27" ht="13.5">
      <c r="A20" s="181" t="s">
        <v>35</v>
      </c>
      <c r="B20" s="185"/>
      <c r="C20" s="155">
        <v>599072553</v>
      </c>
      <c r="D20" s="155">
        <v>0</v>
      </c>
      <c r="E20" s="156">
        <v>561732183</v>
      </c>
      <c r="F20" s="54">
        <v>560064749</v>
      </c>
      <c r="G20" s="54">
        <v>18023716</v>
      </c>
      <c r="H20" s="54">
        <v>135184039</v>
      </c>
      <c r="I20" s="54">
        <v>13644590</v>
      </c>
      <c r="J20" s="54">
        <v>166852345</v>
      </c>
      <c r="K20" s="54">
        <v>14192901</v>
      </c>
      <c r="L20" s="54">
        <v>7152982</v>
      </c>
      <c r="M20" s="54">
        <v>138197056</v>
      </c>
      <c r="N20" s="54">
        <v>159542939</v>
      </c>
      <c r="O20" s="54">
        <v>7623610</v>
      </c>
      <c r="P20" s="54">
        <v>11325178</v>
      </c>
      <c r="Q20" s="54">
        <v>171823105</v>
      </c>
      <c r="R20" s="54">
        <v>190771893</v>
      </c>
      <c r="S20" s="54">
        <v>0</v>
      </c>
      <c r="T20" s="54">
        <v>0</v>
      </c>
      <c r="U20" s="54">
        <v>0</v>
      </c>
      <c r="V20" s="54">
        <v>0</v>
      </c>
      <c r="W20" s="54">
        <v>517167177</v>
      </c>
      <c r="X20" s="54">
        <v>435934127</v>
      </c>
      <c r="Y20" s="54">
        <v>81233050</v>
      </c>
      <c r="Z20" s="184">
        <v>18.63</v>
      </c>
      <c r="AA20" s="130">
        <v>560064749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27630</v>
      </c>
      <c r="R21" s="60">
        <v>27630</v>
      </c>
      <c r="S21" s="60">
        <v>0</v>
      </c>
      <c r="T21" s="60">
        <v>0</v>
      </c>
      <c r="U21" s="60">
        <v>0</v>
      </c>
      <c r="V21" s="60">
        <v>0</v>
      </c>
      <c r="W21" s="82">
        <v>27630</v>
      </c>
      <c r="X21" s="60"/>
      <c r="Y21" s="60">
        <v>27630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4441853799</v>
      </c>
      <c r="D22" s="188">
        <f>SUM(D5:D21)</f>
        <v>0</v>
      </c>
      <c r="E22" s="189">
        <f t="shared" si="0"/>
        <v>4758545629</v>
      </c>
      <c r="F22" s="190">
        <f t="shared" si="0"/>
        <v>4871757646</v>
      </c>
      <c r="G22" s="190">
        <f t="shared" si="0"/>
        <v>555627455</v>
      </c>
      <c r="H22" s="190">
        <f t="shared" si="0"/>
        <v>454736472</v>
      </c>
      <c r="I22" s="190">
        <f t="shared" si="0"/>
        <v>330319043</v>
      </c>
      <c r="J22" s="190">
        <f t="shared" si="0"/>
        <v>1340682970</v>
      </c>
      <c r="K22" s="190">
        <f t="shared" si="0"/>
        <v>334363227</v>
      </c>
      <c r="L22" s="190">
        <f t="shared" si="0"/>
        <v>314119122</v>
      </c>
      <c r="M22" s="190">
        <f t="shared" si="0"/>
        <v>659560472</v>
      </c>
      <c r="N22" s="190">
        <f t="shared" si="0"/>
        <v>1308042821</v>
      </c>
      <c r="O22" s="190">
        <f t="shared" si="0"/>
        <v>305147915</v>
      </c>
      <c r="P22" s="190">
        <f t="shared" si="0"/>
        <v>291712457</v>
      </c>
      <c r="Q22" s="190">
        <f t="shared" si="0"/>
        <v>627294254</v>
      </c>
      <c r="R22" s="190">
        <f t="shared" si="0"/>
        <v>1224154626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3872880417</v>
      </c>
      <c r="X22" s="190">
        <f t="shared" si="0"/>
        <v>3609886909</v>
      </c>
      <c r="Y22" s="190">
        <f t="shared" si="0"/>
        <v>262993508</v>
      </c>
      <c r="Z22" s="191">
        <f>+IF(X22&lt;&gt;0,+(Y22/X22)*100,0)</f>
        <v>7.285366955521985</v>
      </c>
      <c r="AA22" s="188">
        <f>SUM(AA5:AA21)</f>
        <v>4871757646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1129245616</v>
      </c>
      <c r="D25" s="155">
        <v>0</v>
      </c>
      <c r="E25" s="156">
        <v>1237215012</v>
      </c>
      <c r="F25" s="60">
        <v>1241113715</v>
      </c>
      <c r="G25" s="60">
        <v>88196022</v>
      </c>
      <c r="H25" s="60">
        <v>93500071</v>
      </c>
      <c r="I25" s="60">
        <v>96390932</v>
      </c>
      <c r="J25" s="60">
        <v>278087025</v>
      </c>
      <c r="K25" s="60">
        <v>96325564</v>
      </c>
      <c r="L25" s="60">
        <v>110260218</v>
      </c>
      <c r="M25" s="60">
        <v>99390919</v>
      </c>
      <c r="N25" s="60">
        <v>305976701</v>
      </c>
      <c r="O25" s="60">
        <v>122660959</v>
      </c>
      <c r="P25" s="60">
        <v>97111660</v>
      </c>
      <c r="Q25" s="60">
        <v>97734706</v>
      </c>
      <c r="R25" s="60">
        <v>317507325</v>
      </c>
      <c r="S25" s="60">
        <v>0</v>
      </c>
      <c r="T25" s="60">
        <v>0</v>
      </c>
      <c r="U25" s="60">
        <v>0</v>
      </c>
      <c r="V25" s="60">
        <v>0</v>
      </c>
      <c r="W25" s="60">
        <v>901571051</v>
      </c>
      <c r="X25" s="60">
        <v>832307112</v>
      </c>
      <c r="Y25" s="60">
        <v>69263939</v>
      </c>
      <c r="Z25" s="140">
        <v>8.32</v>
      </c>
      <c r="AA25" s="155">
        <v>1241113715</v>
      </c>
    </row>
    <row r="26" spans="1:27" ht="13.5">
      <c r="A26" s="183" t="s">
        <v>38</v>
      </c>
      <c r="B26" s="182"/>
      <c r="C26" s="155">
        <v>45087767</v>
      </c>
      <c r="D26" s="155">
        <v>0</v>
      </c>
      <c r="E26" s="156">
        <v>52254295</v>
      </c>
      <c r="F26" s="60">
        <v>52254295</v>
      </c>
      <c r="G26" s="60">
        <v>3783085</v>
      </c>
      <c r="H26" s="60">
        <v>3752553</v>
      </c>
      <c r="I26" s="60">
        <v>3752553</v>
      </c>
      <c r="J26" s="60">
        <v>11288191</v>
      </c>
      <c r="K26" s="60">
        <v>3809878</v>
      </c>
      <c r="L26" s="60">
        <v>3789939</v>
      </c>
      <c r="M26" s="60">
        <v>3766261</v>
      </c>
      <c r="N26" s="60">
        <v>11366078</v>
      </c>
      <c r="O26" s="60">
        <v>3752553</v>
      </c>
      <c r="P26" s="60">
        <v>3719841</v>
      </c>
      <c r="Q26" s="60">
        <v>3768382</v>
      </c>
      <c r="R26" s="60">
        <v>11240776</v>
      </c>
      <c r="S26" s="60">
        <v>0</v>
      </c>
      <c r="T26" s="60">
        <v>0</v>
      </c>
      <c r="U26" s="60">
        <v>0</v>
      </c>
      <c r="V26" s="60">
        <v>0</v>
      </c>
      <c r="W26" s="60">
        <v>33895045</v>
      </c>
      <c r="X26" s="60">
        <v>35088240</v>
      </c>
      <c r="Y26" s="60">
        <v>-1193195</v>
      </c>
      <c r="Z26" s="140">
        <v>-3.4</v>
      </c>
      <c r="AA26" s="155">
        <v>52254295</v>
      </c>
    </row>
    <row r="27" spans="1:27" ht="13.5">
      <c r="A27" s="183" t="s">
        <v>118</v>
      </c>
      <c r="B27" s="182"/>
      <c r="C27" s="155">
        <v>241010581</v>
      </c>
      <c r="D27" s="155">
        <v>0</v>
      </c>
      <c r="E27" s="156">
        <v>203074221</v>
      </c>
      <c r="F27" s="60">
        <v>187074221</v>
      </c>
      <c r="G27" s="60">
        <v>16922852</v>
      </c>
      <c r="H27" s="60">
        <v>16922852</v>
      </c>
      <c r="I27" s="60">
        <v>16922852</v>
      </c>
      <c r="J27" s="60">
        <v>50768556</v>
      </c>
      <c r="K27" s="60">
        <v>16922852</v>
      </c>
      <c r="L27" s="60">
        <v>16922852</v>
      </c>
      <c r="M27" s="60">
        <v>16922852</v>
      </c>
      <c r="N27" s="60">
        <v>50768556</v>
      </c>
      <c r="O27" s="60">
        <v>16922852</v>
      </c>
      <c r="P27" s="60">
        <v>6256185</v>
      </c>
      <c r="Q27" s="60">
        <v>13382790</v>
      </c>
      <c r="R27" s="60">
        <v>36561827</v>
      </c>
      <c r="S27" s="60">
        <v>0</v>
      </c>
      <c r="T27" s="60">
        <v>0</v>
      </c>
      <c r="U27" s="60">
        <v>0</v>
      </c>
      <c r="V27" s="60">
        <v>0</v>
      </c>
      <c r="W27" s="60">
        <v>138098939</v>
      </c>
      <c r="X27" s="60">
        <v>89352657</v>
      </c>
      <c r="Y27" s="60">
        <v>48746282</v>
      </c>
      <c r="Z27" s="140">
        <v>54.55</v>
      </c>
      <c r="AA27" s="155">
        <v>187074221</v>
      </c>
    </row>
    <row r="28" spans="1:27" ht="13.5">
      <c r="A28" s="183" t="s">
        <v>39</v>
      </c>
      <c r="B28" s="182"/>
      <c r="C28" s="155">
        <v>644159375</v>
      </c>
      <c r="D28" s="155">
        <v>0</v>
      </c>
      <c r="E28" s="156">
        <v>709999995</v>
      </c>
      <c r="F28" s="60">
        <v>709999995</v>
      </c>
      <c r="G28" s="60">
        <v>59166667</v>
      </c>
      <c r="H28" s="60">
        <v>59166667</v>
      </c>
      <c r="I28" s="60">
        <v>59166668</v>
      </c>
      <c r="J28" s="60">
        <v>177500002</v>
      </c>
      <c r="K28" s="60">
        <v>59166666</v>
      </c>
      <c r="L28" s="60">
        <v>59166667</v>
      </c>
      <c r="M28" s="60">
        <v>59166666</v>
      </c>
      <c r="N28" s="60">
        <v>177499999</v>
      </c>
      <c r="O28" s="60">
        <v>59166666</v>
      </c>
      <c r="P28" s="60">
        <v>59185140</v>
      </c>
      <c r="Q28" s="60">
        <v>59166666</v>
      </c>
      <c r="R28" s="60">
        <v>177518472</v>
      </c>
      <c r="S28" s="60">
        <v>0</v>
      </c>
      <c r="T28" s="60">
        <v>0</v>
      </c>
      <c r="U28" s="60">
        <v>0</v>
      </c>
      <c r="V28" s="60">
        <v>0</v>
      </c>
      <c r="W28" s="60">
        <v>532518473</v>
      </c>
      <c r="X28" s="60">
        <v>312400463</v>
      </c>
      <c r="Y28" s="60">
        <v>220118010</v>
      </c>
      <c r="Z28" s="140">
        <v>70.46</v>
      </c>
      <c r="AA28" s="155">
        <v>709999995</v>
      </c>
    </row>
    <row r="29" spans="1:27" ht="13.5">
      <c r="A29" s="183" t="s">
        <v>40</v>
      </c>
      <c r="B29" s="182"/>
      <c r="C29" s="155">
        <v>65775074</v>
      </c>
      <c r="D29" s="155">
        <v>0</v>
      </c>
      <c r="E29" s="156">
        <v>59248068</v>
      </c>
      <c r="F29" s="60">
        <v>59248068</v>
      </c>
      <c r="G29" s="60">
        <v>4937339</v>
      </c>
      <c r="H29" s="60">
        <v>4937339</v>
      </c>
      <c r="I29" s="60">
        <v>4603490</v>
      </c>
      <c r="J29" s="60">
        <v>14478168</v>
      </c>
      <c r="K29" s="60">
        <v>5370309</v>
      </c>
      <c r="L29" s="60">
        <v>5370309</v>
      </c>
      <c r="M29" s="60">
        <v>5370312</v>
      </c>
      <c r="N29" s="60">
        <v>16110930</v>
      </c>
      <c r="O29" s="60">
        <v>4568340</v>
      </c>
      <c r="P29" s="60">
        <v>4568340</v>
      </c>
      <c r="Q29" s="60">
        <v>4568340</v>
      </c>
      <c r="R29" s="60">
        <v>13705020</v>
      </c>
      <c r="S29" s="60">
        <v>0</v>
      </c>
      <c r="T29" s="60">
        <v>0</v>
      </c>
      <c r="U29" s="60">
        <v>0</v>
      </c>
      <c r="V29" s="60">
        <v>0</v>
      </c>
      <c r="W29" s="60">
        <v>44294118</v>
      </c>
      <c r="X29" s="60">
        <v>26069150</v>
      </c>
      <c r="Y29" s="60">
        <v>18224968</v>
      </c>
      <c r="Z29" s="140">
        <v>69.91</v>
      </c>
      <c r="AA29" s="155">
        <v>59248068</v>
      </c>
    </row>
    <row r="30" spans="1:27" ht="13.5">
      <c r="A30" s="183" t="s">
        <v>119</v>
      </c>
      <c r="B30" s="182"/>
      <c r="C30" s="155">
        <v>1110464178</v>
      </c>
      <c r="D30" s="155">
        <v>0</v>
      </c>
      <c r="E30" s="156">
        <v>1201856097</v>
      </c>
      <c r="F30" s="60">
        <v>1214784417</v>
      </c>
      <c r="G30" s="60">
        <v>143484067</v>
      </c>
      <c r="H30" s="60">
        <v>136354897</v>
      </c>
      <c r="I30" s="60">
        <v>90152749</v>
      </c>
      <c r="J30" s="60">
        <v>369991713</v>
      </c>
      <c r="K30" s="60">
        <v>96974011</v>
      </c>
      <c r="L30" s="60">
        <v>90092922</v>
      </c>
      <c r="M30" s="60">
        <v>82811701</v>
      </c>
      <c r="N30" s="60">
        <v>269878634</v>
      </c>
      <c r="O30" s="60">
        <v>89217198</v>
      </c>
      <c r="P30" s="60">
        <v>85147587</v>
      </c>
      <c r="Q30" s="60">
        <v>86331379</v>
      </c>
      <c r="R30" s="60">
        <v>260696164</v>
      </c>
      <c r="S30" s="60">
        <v>0</v>
      </c>
      <c r="T30" s="60">
        <v>0</v>
      </c>
      <c r="U30" s="60">
        <v>0</v>
      </c>
      <c r="V30" s="60">
        <v>0</v>
      </c>
      <c r="W30" s="60">
        <v>900566511</v>
      </c>
      <c r="X30" s="60">
        <v>855306393</v>
      </c>
      <c r="Y30" s="60">
        <v>45260118</v>
      </c>
      <c r="Z30" s="140">
        <v>5.29</v>
      </c>
      <c r="AA30" s="155">
        <v>1214784417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9742995</v>
      </c>
      <c r="D32" s="155">
        <v>0</v>
      </c>
      <c r="E32" s="156">
        <v>19909389</v>
      </c>
      <c r="F32" s="60">
        <v>14943726</v>
      </c>
      <c r="G32" s="60">
        <v>255697</v>
      </c>
      <c r="H32" s="60">
        <v>1574949</v>
      </c>
      <c r="I32" s="60">
        <v>894725</v>
      </c>
      <c r="J32" s="60">
        <v>2725371</v>
      </c>
      <c r="K32" s="60">
        <v>1694187</v>
      </c>
      <c r="L32" s="60">
        <v>1443212</v>
      </c>
      <c r="M32" s="60">
        <v>2768352</v>
      </c>
      <c r="N32" s="60">
        <v>5905751</v>
      </c>
      <c r="O32" s="60">
        <v>1210636</v>
      </c>
      <c r="P32" s="60">
        <v>1531870</v>
      </c>
      <c r="Q32" s="60">
        <v>1312683</v>
      </c>
      <c r="R32" s="60">
        <v>4055189</v>
      </c>
      <c r="S32" s="60">
        <v>0</v>
      </c>
      <c r="T32" s="60">
        <v>0</v>
      </c>
      <c r="U32" s="60">
        <v>0</v>
      </c>
      <c r="V32" s="60">
        <v>0</v>
      </c>
      <c r="W32" s="60">
        <v>12686311</v>
      </c>
      <c r="X32" s="60">
        <v>12235382</v>
      </c>
      <c r="Y32" s="60">
        <v>450929</v>
      </c>
      <c r="Z32" s="140">
        <v>3.69</v>
      </c>
      <c r="AA32" s="155">
        <v>14943726</v>
      </c>
    </row>
    <row r="33" spans="1:27" ht="13.5">
      <c r="A33" s="183" t="s">
        <v>42</v>
      </c>
      <c r="B33" s="182"/>
      <c r="C33" s="155">
        <v>145871188</v>
      </c>
      <c r="D33" s="155">
        <v>0</v>
      </c>
      <c r="E33" s="156">
        <v>204012958</v>
      </c>
      <c r="F33" s="60">
        <v>196742958</v>
      </c>
      <c r="G33" s="60">
        <v>611791</v>
      </c>
      <c r="H33" s="60">
        <v>13263267</v>
      </c>
      <c r="I33" s="60">
        <v>18013249</v>
      </c>
      <c r="J33" s="60">
        <v>31888307</v>
      </c>
      <c r="K33" s="60">
        <v>14962217</v>
      </c>
      <c r="L33" s="60">
        <v>26004261</v>
      </c>
      <c r="M33" s="60">
        <v>22169648</v>
      </c>
      <c r="N33" s="60">
        <v>63136126</v>
      </c>
      <c r="O33" s="60">
        <v>27788067</v>
      </c>
      <c r="P33" s="60">
        <v>20002312</v>
      </c>
      <c r="Q33" s="60">
        <v>11093837</v>
      </c>
      <c r="R33" s="60">
        <v>58884216</v>
      </c>
      <c r="S33" s="60">
        <v>0</v>
      </c>
      <c r="T33" s="60">
        <v>0</v>
      </c>
      <c r="U33" s="60">
        <v>0</v>
      </c>
      <c r="V33" s="60">
        <v>0</v>
      </c>
      <c r="W33" s="60">
        <v>153908649</v>
      </c>
      <c r="X33" s="60">
        <v>122054115</v>
      </c>
      <c r="Y33" s="60">
        <v>31854534</v>
      </c>
      <c r="Z33" s="140">
        <v>26.1</v>
      </c>
      <c r="AA33" s="155">
        <v>196742958</v>
      </c>
    </row>
    <row r="34" spans="1:27" ht="13.5">
      <c r="A34" s="183" t="s">
        <v>43</v>
      </c>
      <c r="B34" s="182"/>
      <c r="C34" s="155">
        <v>1125991694</v>
      </c>
      <c r="D34" s="155">
        <v>0</v>
      </c>
      <c r="E34" s="156">
        <v>1059335429</v>
      </c>
      <c r="F34" s="60">
        <v>1214256534</v>
      </c>
      <c r="G34" s="60">
        <v>52541386</v>
      </c>
      <c r="H34" s="60">
        <v>83004571</v>
      </c>
      <c r="I34" s="60">
        <v>86835706</v>
      </c>
      <c r="J34" s="60">
        <v>222381663</v>
      </c>
      <c r="K34" s="60">
        <v>116925613</v>
      </c>
      <c r="L34" s="60">
        <v>90689507</v>
      </c>
      <c r="M34" s="60">
        <v>109332265</v>
      </c>
      <c r="N34" s="60">
        <v>316947385</v>
      </c>
      <c r="O34" s="60">
        <v>58254343</v>
      </c>
      <c r="P34" s="60">
        <v>79034546</v>
      </c>
      <c r="Q34" s="60">
        <v>104645079</v>
      </c>
      <c r="R34" s="60">
        <v>241933968</v>
      </c>
      <c r="S34" s="60">
        <v>0</v>
      </c>
      <c r="T34" s="60">
        <v>0</v>
      </c>
      <c r="U34" s="60">
        <v>0</v>
      </c>
      <c r="V34" s="60">
        <v>0</v>
      </c>
      <c r="W34" s="60">
        <v>781263016</v>
      </c>
      <c r="X34" s="60">
        <v>725279587</v>
      </c>
      <c r="Y34" s="60">
        <v>55983429</v>
      </c>
      <c r="Z34" s="140">
        <v>7.72</v>
      </c>
      <c r="AA34" s="155">
        <v>1214256534</v>
      </c>
    </row>
    <row r="35" spans="1:27" ht="13.5">
      <c r="A35" s="181" t="s">
        <v>122</v>
      </c>
      <c r="B35" s="185"/>
      <c r="C35" s="155">
        <v>11041337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4528389805</v>
      </c>
      <c r="D36" s="188">
        <f>SUM(D25:D35)</f>
        <v>0</v>
      </c>
      <c r="E36" s="189">
        <f t="shared" si="1"/>
        <v>4746905464</v>
      </c>
      <c r="F36" s="190">
        <f t="shared" si="1"/>
        <v>4890417929</v>
      </c>
      <c r="G36" s="190">
        <f t="shared" si="1"/>
        <v>369898906</v>
      </c>
      <c r="H36" s="190">
        <f t="shared" si="1"/>
        <v>412477166</v>
      </c>
      <c r="I36" s="190">
        <f t="shared" si="1"/>
        <v>376732924</v>
      </c>
      <c r="J36" s="190">
        <f t="shared" si="1"/>
        <v>1159108996</v>
      </c>
      <c r="K36" s="190">
        <f t="shared" si="1"/>
        <v>412151297</v>
      </c>
      <c r="L36" s="190">
        <f t="shared" si="1"/>
        <v>403739887</v>
      </c>
      <c r="M36" s="190">
        <f t="shared" si="1"/>
        <v>401698976</v>
      </c>
      <c r="N36" s="190">
        <f t="shared" si="1"/>
        <v>1217590160</v>
      </c>
      <c r="O36" s="190">
        <f t="shared" si="1"/>
        <v>383541614</v>
      </c>
      <c r="P36" s="190">
        <f t="shared" si="1"/>
        <v>356557481</v>
      </c>
      <c r="Q36" s="190">
        <f t="shared" si="1"/>
        <v>382003862</v>
      </c>
      <c r="R36" s="190">
        <f t="shared" si="1"/>
        <v>1122102957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3498802113</v>
      </c>
      <c r="X36" s="190">
        <f t="shared" si="1"/>
        <v>3010093099</v>
      </c>
      <c r="Y36" s="190">
        <f t="shared" si="1"/>
        <v>488709014</v>
      </c>
      <c r="Z36" s="191">
        <f>+IF(X36&lt;&gt;0,+(Y36/X36)*100,0)</f>
        <v>16.235677699216573</v>
      </c>
      <c r="AA36" s="188">
        <f>SUM(AA25:AA35)</f>
        <v>4890417929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-86536006</v>
      </c>
      <c r="D38" s="199">
        <f>+D22-D36</f>
        <v>0</v>
      </c>
      <c r="E38" s="200">
        <f t="shared" si="2"/>
        <v>11640165</v>
      </c>
      <c r="F38" s="106">
        <f t="shared" si="2"/>
        <v>-18660283</v>
      </c>
      <c r="G38" s="106">
        <f t="shared" si="2"/>
        <v>185728549</v>
      </c>
      <c r="H38" s="106">
        <f t="shared" si="2"/>
        <v>42259306</v>
      </c>
      <c r="I38" s="106">
        <f t="shared" si="2"/>
        <v>-46413881</v>
      </c>
      <c r="J38" s="106">
        <f t="shared" si="2"/>
        <v>181573974</v>
      </c>
      <c r="K38" s="106">
        <f t="shared" si="2"/>
        <v>-77788070</v>
      </c>
      <c r="L38" s="106">
        <f t="shared" si="2"/>
        <v>-89620765</v>
      </c>
      <c r="M38" s="106">
        <f t="shared" si="2"/>
        <v>257861496</v>
      </c>
      <c r="N38" s="106">
        <f t="shared" si="2"/>
        <v>90452661</v>
      </c>
      <c r="O38" s="106">
        <f t="shared" si="2"/>
        <v>-78393699</v>
      </c>
      <c r="P38" s="106">
        <f t="shared" si="2"/>
        <v>-64845024</v>
      </c>
      <c r="Q38" s="106">
        <f t="shared" si="2"/>
        <v>245290392</v>
      </c>
      <c r="R38" s="106">
        <f t="shared" si="2"/>
        <v>102051669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374078304</v>
      </c>
      <c r="X38" s="106">
        <f>IF(F22=F36,0,X22-X36)</f>
        <v>599793810</v>
      </c>
      <c r="Y38" s="106">
        <f t="shared" si="2"/>
        <v>-225715506</v>
      </c>
      <c r="Z38" s="201">
        <f>+IF(X38&lt;&gt;0,+(Y38/X38)*100,0)</f>
        <v>-37.632183299790974</v>
      </c>
      <c r="AA38" s="199">
        <f>+AA22-AA36</f>
        <v>-18660283</v>
      </c>
    </row>
    <row r="39" spans="1:27" ht="13.5">
      <c r="A39" s="181" t="s">
        <v>46</v>
      </c>
      <c r="B39" s="185"/>
      <c r="C39" s="155">
        <v>734502789</v>
      </c>
      <c r="D39" s="155">
        <v>0</v>
      </c>
      <c r="E39" s="156">
        <v>700781834</v>
      </c>
      <c r="F39" s="60">
        <v>720858714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308351657</v>
      </c>
      <c r="Y39" s="60">
        <v>-308351657</v>
      </c>
      <c r="Z39" s="140">
        <v>-100</v>
      </c>
      <c r="AA39" s="155">
        <v>720858714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647966783</v>
      </c>
      <c r="D42" s="206">
        <f>SUM(D38:D41)</f>
        <v>0</v>
      </c>
      <c r="E42" s="207">
        <f t="shared" si="3"/>
        <v>712421999</v>
      </c>
      <c r="F42" s="88">
        <f t="shared" si="3"/>
        <v>702198431</v>
      </c>
      <c r="G42" s="88">
        <f t="shared" si="3"/>
        <v>185728549</v>
      </c>
      <c r="H42" s="88">
        <f t="shared" si="3"/>
        <v>42259306</v>
      </c>
      <c r="I42" s="88">
        <f t="shared" si="3"/>
        <v>-46413881</v>
      </c>
      <c r="J42" s="88">
        <f t="shared" si="3"/>
        <v>181573974</v>
      </c>
      <c r="K42" s="88">
        <f t="shared" si="3"/>
        <v>-77788070</v>
      </c>
      <c r="L42" s="88">
        <f t="shared" si="3"/>
        <v>-89620765</v>
      </c>
      <c r="M42" s="88">
        <f t="shared" si="3"/>
        <v>257861496</v>
      </c>
      <c r="N42" s="88">
        <f t="shared" si="3"/>
        <v>90452661</v>
      </c>
      <c r="O42" s="88">
        <f t="shared" si="3"/>
        <v>-78393699</v>
      </c>
      <c r="P42" s="88">
        <f t="shared" si="3"/>
        <v>-64845024</v>
      </c>
      <c r="Q42" s="88">
        <f t="shared" si="3"/>
        <v>245290392</v>
      </c>
      <c r="R42" s="88">
        <f t="shared" si="3"/>
        <v>102051669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374078304</v>
      </c>
      <c r="X42" s="88">
        <f t="shared" si="3"/>
        <v>908145467</v>
      </c>
      <c r="Y42" s="88">
        <f t="shared" si="3"/>
        <v>-534067163</v>
      </c>
      <c r="Z42" s="208">
        <f>+IF(X42&lt;&gt;0,+(Y42/X42)*100,0)</f>
        <v>-58.808548014257724</v>
      </c>
      <c r="AA42" s="206">
        <f>SUM(AA38:AA41)</f>
        <v>702198431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647966783</v>
      </c>
      <c r="D44" s="210">
        <f>+D42-D43</f>
        <v>0</v>
      </c>
      <c r="E44" s="211">
        <f t="shared" si="4"/>
        <v>712421999</v>
      </c>
      <c r="F44" s="77">
        <f t="shared" si="4"/>
        <v>702198431</v>
      </c>
      <c r="G44" s="77">
        <f t="shared" si="4"/>
        <v>185728549</v>
      </c>
      <c r="H44" s="77">
        <f t="shared" si="4"/>
        <v>42259306</v>
      </c>
      <c r="I44" s="77">
        <f t="shared" si="4"/>
        <v>-46413881</v>
      </c>
      <c r="J44" s="77">
        <f t="shared" si="4"/>
        <v>181573974</v>
      </c>
      <c r="K44" s="77">
        <f t="shared" si="4"/>
        <v>-77788070</v>
      </c>
      <c r="L44" s="77">
        <f t="shared" si="4"/>
        <v>-89620765</v>
      </c>
      <c r="M44" s="77">
        <f t="shared" si="4"/>
        <v>257861496</v>
      </c>
      <c r="N44" s="77">
        <f t="shared" si="4"/>
        <v>90452661</v>
      </c>
      <c r="O44" s="77">
        <f t="shared" si="4"/>
        <v>-78393699</v>
      </c>
      <c r="P44" s="77">
        <f t="shared" si="4"/>
        <v>-64845024</v>
      </c>
      <c r="Q44" s="77">
        <f t="shared" si="4"/>
        <v>245290392</v>
      </c>
      <c r="R44" s="77">
        <f t="shared" si="4"/>
        <v>102051669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374078304</v>
      </c>
      <c r="X44" s="77">
        <f t="shared" si="4"/>
        <v>908145467</v>
      </c>
      <c r="Y44" s="77">
        <f t="shared" si="4"/>
        <v>-534067163</v>
      </c>
      <c r="Z44" s="212">
        <f>+IF(X44&lt;&gt;0,+(Y44/X44)*100,0)</f>
        <v>-58.808548014257724</v>
      </c>
      <c r="AA44" s="210">
        <f>+AA42-AA43</f>
        <v>702198431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647966783</v>
      </c>
      <c r="D46" s="206">
        <f>SUM(D44:D45)</f>
        <v>0</v>
      </c>
      <c r="E46" s="207">
        <f t="shared" si="5"/>
        <v>712421999</v>
      </c>
      <c r="F46" s="88">
        <f t="shared" si="5"/>
        <v>702198431</v>
      </c>
      <c r="G46" s="88">
        <f t="shared" si="5"/>
        <v>185728549</v>
      </c>
      <c r="H46" s="88">
        <f t="shared" si="5"/>
        <v>42259306</v>
      </c>
      <c r="I46" s="88">
        <f t="shared" si="5"/>
        <v>-46413881</v>
      </c>
      <c r="J46" s="88">
        <f t="shared" si="5"/>
        <v>181573974</v>
      </c>
      <c r="K46" s="88">
        <f t="shared" si="5"/>
        <v>-77788070</v>
      </c>
      <c r="L46" s="88">
        <f t="shared" si="5"/>
        <v>-89620765</v>
      </c>
      <c r="M46" s="88">
        <f t="shared" si="5"/>
        <v>257861496</v>
      </c>
      <c r="N46" s="88">
        <f t="shared" si="5"/>
        <v>90452661</v>
      </c>
      <c r="O46" s="88">
        <f t="shared" si="5"/>
        <v>-78393699</v>
      </c>
      <c r="P46" s="88">
        <f t="shared" si="5"/>
        <v>-64845024</v>
      </c>
      <c r="Q46" s="88">
        <f t="shared" si="5"/>
        <v>245290392</v>
      </c>
      <c r="R46" s="88">
        <f t="shared" si="5"/>
        <v>102051669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374078304</v>
      </c>
      <c r="X46" s="88">
        <f t="shared" si="5"/>
        <v>908145467</v>
      </c>
      <c r="Y46" s="88">
        <f t="shared" si="5"/>
        <v>-534067163</v>
      </c>
      <c r="Z46" s="208">
        <f>+IF(X46&lt;&gt;0,+(Y46/X46)*100,0)</f>
        <v>-58.808548014257724</v>
      </c>
      <c r="AA46" s="206">
        <f>SUM(AA44:AA45)</f>
        <v>702198431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647966783</v>
      </c>
      <c r="D48" s="217">
        <f>SUM(D46:D47)</f>
        <v>0</v>
      </c>
      <c r="E48" s="218">
        <f t="shared" si="6"/>
        <v>712421999</v>
      </c>
      <c r="F48" s="219">
        <f t="shared" si="6"/>
        <v>702198431</v>
      </c>
      <c r="G48" s="219">
        <f t="shared" si="6"/>
        <v>185728549</v>
      </c>
      <c r="H48" s="220">
        <f t="shared" si="6"/>
        <v>42259306</v>
      </c>
      <c r="I48" s="220">
        <f t="shared" si="6"/>
        <v>-46413881</v>
      </c>
      <c r="J48" s="220">
        <f t="shared" si="6"/>
        <v>181573974</v>
      </c>
      <c r="K48" s="220">
        <f t="shared" si="6"/>
        <v>-77788070</v>
      </c>
      <c r="L48" s="220">
        <f t="shared" si="6"/>
        <v>-89620765</v>
      </c>
      <c r="M48" s="219">
        <f t="shared" si="6"/>
        <v>257861496</v>
      </c>
      <c r="N48" s="219">
        <f t="shared" si="6"/>
        <v>90452661</v>
      </c>
      <c r="O48" s="220">
        <f t="shared" si="6"/>
        <v>-78393699</v>
      </c>
      <c r="P48" s="220">
        <f t="shared" si="6"/>
        <v>-64845024</v>
      </c>
      <c r="Q48" s="220">
        <f t="shared" si="6"/>
        <v>245290392</v>
      </c>
      <c r="R48" s="220">
        <f t="shared" si="6"/>
        <v>102051669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374078304</v>
      </c>
      <c r="X48" s="220">
        <f t="shared" si="6"/>
        <v>908145467</v>
      </c>
      <c r="Y48" s="220">
        <f t="shared" si="6"/>
        <v>-534067163</v>
      </c>
      <c r="Z48" s="221">
        <f>+IF(X48&lt;&gt;0,+(Y48/X48)*100,0)</f>
        <v>-58.808548014257724</v>
      </c>
      <c r="AA48" s="222">
        <f>SUM(AA46:AA47)</f>
        <v>702198431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43749159</v>
      </c>
      <c r="D5" s="153">
        <f>SUM(D6:D8)</f>
        <v>0</v>
      </c>
      <c r="E5" s="154">
        <f t="shared" si="0"/>
        <v>34950000</v>
      </c>
      <c r="F5" s="100">
        <f t="shared" si="0"/>
        <v>47597292</v>
      </c>
      <c r="G5" s="100">
        <f t="shared" si="0"/>
        <v>19074</v>
      </c>
      <c r="H5" s="100">
        <f t="shared" si="0"/>
        <v>170805</v>
      </c>
      <c r="I5" s="100">
        <f t="shared" si="0"/>
        <v>697569</v>
      </c>
      <c r="J5" s="100">
        <f t="shared" si="0"/>
        <v>887448</v>
      </c>
      <c r="K5" s="100">
        <f t="shared" si="0"/>
        <v>3364196</v>
      </c>
      <c r="L5" s="100">
        <f t="shared" si="0"/>
        <v>2035734</v>
      </c>
      <c r="M5" s="100">
        <f t="shared" si="0"/>
        <v>304240</v>
      </c>
      <c r="N5" s="100">
        <f t="shared" si="0"/>
        <v>5704170</v>
      </c>
      <c r="O5" s="100">
        <f t="shared" si="0"/>
        <v>311839</v>
      </c>
      <c r="P5" s="100">
        <f t="shared" si="0"/>
        <v>1916938</v>
      </c>
      <c r="Q5" s="100">
        <f t="shared" si="0"/>
        <v>1109206</v>
      </c>
      <c r="R5" s="100">
        <f t="shared" si="0"/>
        <v>3337983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9929601</v>
      </c>
      <c r="X5" s="100">
        <f t="shared" si="0"/>
        <v>27101816</v>
      </c>
      <c r="Y5" s="100">
        <f t="shared" si="0"/>
        <v>-17172215</v>
      </c>
      <c r="Z5" s="137">
        <f>+IF(X5&lt;&gt;0,+(Y5/X5)*100,0)</f>
        <v>-63.36186106495594</v>
      </c>
      <c r="AA5" s="153">
        <f>SUM(AA6:AA8)</f>
        <v>47597292</v>
      </c>
    </row>
    <row r="6" spans="1:27" ht="13.5">
      <c r="A6" s="138" t="s">
        <v>75</v>
      </c>
      <c r="B6" s="136"/>
      <c r="C6" s="155">
        <v>2289806</v>
      </c>
      <c r="D6" s="155"/>
      <c r="E6" s="156">
        <v>7500000</v>
      </c>
      <c r="F6" s="60">
        <v>13229257</v>
      </c>
      <c r="G6" s="60"/>
      <c r="H6" s="60">
        <v>170805</v>
      </c>
      <c r="I6" s="60">
        <v>107792</v>
      </c>
      <c r="J6" s="60">
        <v>278597</v>
      </c>
      <c r="K6" s="60">
        <v>3000079</v>
      </c>
      <c r="L6" s="60"/>
      <c r="M6" s="60">
        <v>15595</v>
      </c>
      <c r="N6" s="60">
        <v>3015674</v>
      </c>
      <c r="O6" s="60">
        <v>197014</v>
      </c>
      <c r="P6" s="60">
        <v>1459829</v>
      </c>
      <c r="Q6" s="60">
        <v>681645</v>
      </c>
      <c r="R6" s="60">
        <v>2338488</v>
      </c>
      <c r="S6" s="60"/>
      <c r="T6" s="60"/>
      <c r="U6" s="60"/>
      <c r="V6" s="60"/>
      <c r="W6" s="60">
        <v>5632759</v>
      </c>
      <c r="X6" s="60">
        <v>20995445</v>
      </c>
      <c r="Y6" s="60">
        <v>-15362686</v>
      </c>
      <c r="Z6" s="140">
        <v>-73.17</v>
      </c>
      <c r="AA6" s="62">
        <v>13229257</v>
      </c>
    </row>
    <row r="7" spans="1:27" ht="13.5">
      <c r="A7" s="138" t="s">
        <v>76</v>
      </c>
      <c r="B7" s="136"/>
      <c r="C7" s="157">
        <v>2192615</v>
      </c>
      <c r="D7" s="157"/>
      <c r="E7" s="158">
        <v>12350000</v>
      </c>
      <c r="F7" s="159">
        <v>11281902</v>
      </c>
      <c r="G7" s="159">
        <v>19074</v>
      </c>
      <c r="H7" s="159"/>
      <c r="I7" s="159"/>
      <c r="J7" s="159">
        <v>19074</v>
      </c>
      <c r="K7" s="159">
        <v>10251</v>
      </c>
      <c r="L7" s="159">
        <v>24914</v>
      </c>
      <c r="M7" s="159"/>
      <c r="N7" s="159">
        <v>35165</v>
      </c>
      <c r="O7" s="159"/>
      <c r="P7" s="159">
        <v>336208</v>
      </c>
      <c r="Q7" s="159">
        <v>67879</v>
      </c>
      <c r="R7" s="159">
        <v>404087</v>
      </c>
      <c r="S7" s="159"/>
      <c r="T7" s="159"/>
      <c r="U7" s="159"/>
      <c r="V7" s="159"/>
      <c r="W7" s="159">
        <v>458326</v>
      </c>
      <c r="X7" s="159">
        <v>4396970</v>
      </c>
      <c r="Y7" s="159">
        <v>-3938644</v>
      </c>
      <c r="Z7" s="141">
        <v>-89.58</v>
      </c>
      <c r="AA7" s="225">
        <v>11281902</v>
      </c>
    </row>
    <row r="8" spans="1:27" ht="13.5">
      <c r="A8" s="138" t="s">
        <v>77</v>
      </c>
      <c r="B8" s="136"/>
      <c r="C8" s="155">
        <v>39266738</v>
      </c>
      <c r="D8" s="155"/>
      <c r="E8" s="156">
        <v>15100000</v>
      </c>
      <c r="F8" s="60">
        <v>23086133</v>
      </c>
      <c r="G8" s="60"/>
      <c r="H8" s="60"/>
      <c r="I8" s="60">
        <v>589777</v>
      </c>
      <c r="J8" s="60">
        <v>589777</v>
      </c>
      <c r="K8" s="60">
        <v>353866</v>
      </c>
      <c r="L8" s="60">
        <v>2010820</v>
      </c>
      <c r="M8" s="60">
        <v>288645</v>
      </c>
      <c r="N8" s="60">
        <v>2653331</v>
      </c>
      <c r="O8" s="60">
        <v>114825</v>
      </c>
      <c r="P8" s="60">
        <v>120901</v>
      </c>
      <c r="Q8" s="60">
        <v>359682</v>
      </c>
      <c r="R8" s="60">
        <v>595408</v>
      </c>
      <c r="S8" s="60"/>
      <c r="T8" s="60"/>
      <c r="U8" s="60"/>
      <c r="V8" s="60"/>
      <c r="W8" s="60">
        <v>3838516</v>
      </c>
      <c r="X8" s="60">
        <v>1709401</v>
      </c>
      <c r="Y8" s="60">
        <v>2129115</v>
      </c>
      <c r="Z8" s="140">
        <v>124.55</v>
      </c>
      <c r="AA8" s="62">
        <v>23086133</v>
      </c>
    </row>
    <row r="9" spans="1:27" ht="13.5">
      <c r="A9" s="135" t="s">
        <v>78</v>
      </c>
      <c r="B9" s="136"/>
      <c r="C9" s="153">
        <f aca="true" t="shared" si="1" ref="C9:Y9">SUM(C10:C14)</f>
        <v>60197352</v>
      </c>
      <c r="D9" s="153">
        <f>SUM(D10:D14)</f>
        <v>0</v>
      </c>
      <c r="E9" s="154">
        <f t="shared" si="1"/>
        <v>140466517</v>
      </c>
      <c r="F9" s="100">
        <f t="shared" si="1"/>
        <v>208795165</v>
      </c>
      <c r="G9" s="100">
        <f t="shared" si="1"/>
        <v>4420526</v>
      </c>
      <c r="H9" s="100">
        <f t="shared" si="1"/>
        <v>8528329</v>
      </c>
      <c r="I9" s="100">
        <f t="shared" si="1"/>
        <v>10315626</v>
      </c>
      <c r="J9" s="100">
        <f t="shared" si="1"/>
        <v>23264481</v>
      </c>
      <c r="K9" s="100">
        <f t="shared" si="1"/>
        <v>16281618</v>
      </c>
      <c r="L9" s="100">
        <f t="shared" si="1"/>
        <v>12562669</v>
      </c>
      <c r="M9" s="100">
        <f t="shared" si="1"/>
        <v>14444744</v>
      </c>
      <c r="N9" s="100">
        <f t="shared" si="1"/>
        <v>43289031</v>
      </c>
      <c r="O9" s="100">
        <f t="shared" si="1"/>
        <v>6972255</v>
      </c>
      <c r="P9" s="100">
        <f t="shared" si="1"/>
        <v>13406862</v>
      </c>
      <c r="Q9" s="100">
        <f t="shared" si="1"/>
        <v>29804487</v>
      </c>
      <c r="R9" s="100">
        <f t="shared" si="1"/>
        <v>50183604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116737116</v>
      </c>
      <c r="X9" s="100">
        <f t="shared" si="1"/>
        <v>32034143</v>
      </c>
      <c r="Y9" s="100">
        <f t="shared" si="1"/>
        <v>84702973</v>
      </c>
      <c r="Z9" s="137">
        <f>+IF(X9&lt;&gt;0,+(Y9/X9)*100,0)</f>
        <v>264.4146684367364</v>
      </c>
      <c r="AA9" s="102">
        <f>SUM(AA10:AA14)</f>
        <v>208795165</v>
      </c>
    </row>
    <row r="10" spans="1:27" ht="13.5">
      <c r="A10" s="138" t="s">
        <v>79</v>
      </c>
      <c r="B10" s="136"/>
      <c r="C10" s="155">
        <v>4147347</v>
      </c>
      <c r="D10" s="155"/>
      <c r="E10" s="156">
        <v>12500000</v>
      </c>
      <c r="F10" s="60">
        <v>16222917</v>
      </c>
      <c r="G10" s="60"/>
      <c r="H10" s="60">
        <v>47492</v>
      </c>
      <c r="I10" s="60">
        <v>1063302</v>
      </c>
      <c r="J10" s="60">
        <v>1110794</v>
      </c>
      <c r="K10" s="60">
        <v>4197</v>
      </c>
      <c r="L10" s="60">
        <v>811669</v>
      </c>
      <c r="M10" s="60">
        <v>1307518</v>
      </c>
      <c r="N10" s="60">
        <v>2123384</v>
      </c>
      <c r="O10" s="60">
        <v>2695612</v>
      </c>
      <c r="P10" s="60">
        <v>289620</v>
      </c>
      <c r="Q10" s="60">
        <v>3450654</v>
      </c>
      <c r="R10" s="60">
        <v>6435886</v>
      </c>
      <c r="S10" s="60"/>
      <c r="T10" s="60"/>
      <c r="U10" s="60"/>
      <c r="V10" s="60"/>
      <c r="W10" s="60">
        <v>9670064</v>
      </c>
      <c r="X10" s="60">
        <v>9820454</v>
      </c>
      <c r="Y10" s="60">
        <v>-150390</v>
      </c>
      <c r="Z10" s="140">
        <v>-1.53</v>
      </c>
      <c r="AA10" s="62">
        <v>16222917</v>
      </c>
    </row>
    <row r="11" spans="1:27" ht="13.5">
      <c r="A11" s="138" t="s">
        <v>80</v>
      </c>
      <c r="B11" s="136"/>
      <c r="C11" s="155">
        <v>2343429</v>
      </c>
      <c r="D11" s="155"/>
      <c r="E11" s="156">
        <v>28030409</v>
      </c>
      <c r="F11" s="60">
        <v>21516303</v>
      </c>
      <c r="G11" s="60"/>
      <c r="H11" s="60">
        <v>190000</v>
      </c>
      <c r="I11" s="60"/>
      <c r="J11" s="60">
        <v>190000</v>
      </c>
      <c r="K11" s="60">
        <v>1322687</v>
      </c>
      <c r="L11" s="60">
        <v>195720</v>
      </c>
      <c r="M11" s="60">
        <v>327133</v>
      </c>
      <c r="N11" s="60">
        <v>1845540</v>
      </c>
      <c r="O11" s="60">
        <v>239740</v>
      </c>
      <c r="P11" s="60">
        <v>392418</v>
      </c>
      <c r="Q11" s="60">
        <v>265363</v>
      </c>
      <c r="R11" s="60">
        <v>897521</v>
      </c>
      <c r="S11" s="60"/>
      <c r="T11" s="60"/>
      <c r="U11" s="60"/>
      <c r="V11" s="60"/>
      <c r="W11" s="60">
        <v>2933061</v>
      </c>
      <c r="X11" s="60">
        <v>2485810</v>
      </c>
      <c r="Y11" s="60">
        <v>447251</v>
      </c>
      <c r="Z11" s="140">
        <v>17.99</v>
      </c>
      <c r="AA11" s="62">
        <v>21516303</v>
      </c>
    </row>
    <row r="12" spans="1:27" ht="13.5">
      <c r="A12" s="138" t="s">
        <v>81</v>
      </c>
      <c r="B12" s="136"/>
      <c r="C12" s="155">
        <v>13732053</v>
      </c>
      <c r="D12" s="155"/>
      <c r="E12" s="156">
        <v>9800000</v>
      </c>
      <c r="F12" s="60">
        <v>14870715</v>
      </c>
      <c r="G12" s="60">
        <v>1103</v>
      </c>
      <c r="H12" s="60">
        <v>761506</v>
      </c>
      <c r="I12" s="60">
        <v>1654</v>
      </c>
      <c r="J12" s="60">
        <v>764263</v>
      </c>
      <c r="K12" s="60">
        <v>177174</v>
      </c>
      <c r="L12" s="60">
        <v>235477</v>
      </c>
      <c r="M12" s="60">
        <v>502512</v>
      </c>
      <c r="N12" s="60">
        <v>915163</v>
      </c>
      <c r="O12" s="60">
        <v>76183</v>
      </c>
      <c r="P12" s="60">
        <v>75225</v>
      </c>
      <c r="Q12" s="60">
        <v>85894</v>
      </c>
      <c r="R12" s="60">
        <v>237302</v>
      </c>
      <c r="S12" s="60"/>
      <c r="T12" s="60"/>
      <c r="U12" s="60"/>
      <c r="V12" s="60"/>
      <c r="W12" s="60">
        <v>1916728</v>
      </c>
      <c r="X12" s="60">
        <v>4864361</v>
      </c>
      <c r="Y12" s="60">
        <v>-2947633</v>
      </c>
      <c r="Z12" s="140">
        <v>-60.6</v>
      </c>
      <c r="AA12" s="62">
        <v>14870715</v>
      </c>
    </row>
    <row r="13" spans="1:27" ht="13.5">
      <c r="A13" s="138" t="s">
        <v>82</v>
      </c>
      <c r="B13" s="136"/>
      <c r="C13" s="155">
        <v>39321347</v>
      </c>
      <c r="D13" s="155"/>
      <c r="E13" s="156">
        <v>90136108</v>
      </c>
      <c r="F13" s="60">
        <v>156185230</v>
      </c>
      <c r="G13" s="60">
        <v>4419423</v>
      </c>
      <c r="H13" s="60">
        <v>7529331</v>
      </c>
      <c r="I13" s="60">
        <v>9250670</v>
      </c>
      <c r="J13" s="60">
        <v>21199424</v>
      </c>
      <c r="K13" s="60">
        <v>14777560</v>
      </c>
      <c r="L13" s="60">
        <v>11319803</v>
      </c>
      <c r="M13" s="60">
        <v>12307581</v>
      </c>
      <c r="N13" s="60">
        <v>38404944</v>
      </c>
      <c r="O13" s="60">
        <v>3960720</v>
      </c>
      <c r="P13" s="60">
        <v>12649599</v>
      </c>
      <c r="Q13" s="60">
        <v>26002576</v>
      </c>
      <c r="R13" s="60">
        <v>42612895</v>
      </c>
      <c r="S13" s="60"/>
      <c r="T13" s="60"/>
      <c r="U13" s="60"/>
      <c r="V13" s="60"/>
      <c r="W13" s="60">
        <v>102217263</v>
      </c>
      <c r="X13" s="60">
        <v>14036764</v>
      </c>
      <c r="Y13" s="60">
        <v>88180499</v>
      </c>
      <c r="Z13" s="140">
        <v>628.21</v>
      </c>
      <c r="AA13" s="62">
        <v>156185230</v>
      </c>
    </row>
    <row r="14" spans="1:27" ht="13.5">
      <c r="A14" s="138" t="s">
        <v>83</v>
      </c>
      <c r="B14" s="136"/>
      <c r="C14" s="157">
        <v>653176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826754</v>
      </c>
      <c r="Y14" s="159">
        <v>-826754</v>
      </c>
      <c r="Z14" s="141">
        <v>-100</v>
      </c>
      <c r="AA14" s="225"/>
    </row>
    <row r="15" spans="1:27" ht="13.5">
      <c r="A15" s="135" t="s">
        <v>84</v>
      </c>
      <c r="B15" s="142"/>
      <c r="C15" s="153">
        <f aca="true" t="shared" si="2" ref="C15:Y15">SUM(C16:C18)</f>
        <v>357416126</v>
      </c>
      <c r="D15" s="153">
        <f>SUM(D16:D18)</f>
        <v>0</v>
      </c>
      <c r="E15" s="154">
        <f t="shared" si="2"/>
        <v>262895288</v>
      </c>
      <c r="F15" s="100">
        <f t="shared" si="2"/>
        <v>390442127</v>
      </c>
      <c r="G15" s="100">
        <f t="shared" si="2"/>
        <v>5181</v>
      </c>
      <c r="H15" s="100">
        <f t="shared" si="2"/>
        <v>14763900</v>
      </c>
      <c r="I15" s="100">
        <f t="shared" si="2"/>
        <v>31964281</v>
      </c>
      <c r="J15" s="100">
        <f t="shared" si="2"/>
        <v>46733362</v>
      </c>
      <c r="K15" s="100">
        <f t="shared" si="2"/>
        <v>30234577</v>
      </c>
      <c r="L15" s="100">
        <f t="shared" si="2"/>
        <v>18855438</v>
      </c>
      <c r="M15" s="100">
        <f t="shared" si="2"/>
        <v>53051436</v>
      </c>
      <c r="N15" s="100">
        <f t="shared" si="2"/>
        <v>102141451</v>
      </c>
      <c r="O15" s="100">
        <f t="shared" si="2"/>
        <v>12215357</v>
      </c>
      <c r="P15" s="100">
        <f t="shared" si="2"/>
        <v>13460899</v>
      </c>
      <c r="Q15" s="100">
        <f t="shared" si="2"/>
        <v>27014942</v>
      </c>
      <c r="R15" s="100">
        <f t="shared" si="2"/>
        <v>52691198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201566011</v>
      </c>
      <c r="X15" s="100">
        <f t="shared" si="2"/>
        <v>78156798</v>
      </c>
      <c r="Y15" s="100">
        <f t="shared" si="2"/>
        <v>123409213</v>
      </c>
      <c r="Z15" s="137">
        <f>+IF(X15&lt;&gt;0,+(Y15/X15)*100,0)</f>
        <v>157.89952525946623</v>
      </c>
      <c r="AA15" s="102">
        <f>SUM(AA16:AA18)</f>
        <v>390442127</v>
      </c>
    </row>
    <row r="16" spans="1:27" ht="13.5">
      <c r="A16" s="138" t="s">
        <v>85</v>
      </c>
      <c r="B16" s="136"/>
      <c r="C16" s="155">
        <v>32934172</v>
      </c>
      <c r="D16" s="155"/>
      <c r="E16" s="156">
        <v>54895288</v>
      </c>
      <c r="F16" s="60">
        <v>51543127</v>
      </c>
      <c r="G16" s="60">
        <v>52995</v>
      </c>
      <c r="H16" s="60">
        <v>2901318</v>
      </c>
      <c r="I16" s="60">
        <v>2096478</v>
      </c>
      <c r="J16" s="60">
        <v>5050791</v>
      </c>
      <c r="K16" s="60">
        <v>1406454</v>
      </c>
      <c r="L16" s="60">
        <v>2575135</v>
      </c>
      <c r="M16" s="60">
        <v>1452297</v>
      </c>
      <c r="N16" s="60">
        <v>5433886</v>
      </c>
      <c r="O16" s="60">
        <v>1876901</v>
      </c>
      <c r="P16" s="60">
        <v>3344529</v>
      </c>
      <c r="Q16" s="60">
        <v>6628285</v>
      </c>
      <c r="R16" s="60">
        <v>11849715</v>
      </c>
      <c r="S16" s="60"/>
      <c r="T16" s="60"/>
      <c r="U16" s="60"/>
      <c r="V16" s="60"/>
      <c r="W16" s="60">
        <v>22334392</v>
      </c>
      <c r="X16" s="60">
        <v>20589391</v>
      </c>
      <c r="Y16" s="60">
        <v>1745001</v>
      </c>
      <c r="Z16" s="140">
        <v>8.48</v>
      </c>
      <c r="AA16" s="62">
        <v>51543127</v>
      </c>
    </row>
    <row r="17" spans="1:27" ht="13.5">
      <c r="A17" s="138" t="s">
        <v>86</v>
      </c>
      <c r="B17" s="136"/>
      <c r="C17" s="155">
        <v>280274501</v>
      </c>
      <c r="D17" s="155"/>
      <c r="E17" s="156">
        <v>198000000</v>
      </c>
      <c r="F17" s="60">
        <v>327199000</v>
      </c>
      <c r="G17" s="60">
        <v>-47814</v>
      </c>
      <c r="H17" s="60">
        <v>11862582</v>
      </c>
      <c r="I17" s="60">
        <v>29867803</v>
      </c>
      <c r="J17" s="60">
        <v>41682571</v>
      </c>
      <c r="K17" s="60">
        <v>28828123</v>
      </c>
      <c r="L17" s="60">
        <v>16280303</v>
      </c>
      <c r="M17" s="60">
        <v>51599139</v>
      </c>
      <c r="N17" s="60">
        <v>96707565</v>
      </c>
      <c r="O17" s="60">
        <v>10338456</v>
      </c>
      <c r="P17" s="60">
        <v>10116370</v>
      </c>
      <c r="Q17" s="60">
        <v>20386657</v>
      </c>
      <c r="R17" s="60">
        <v>40841483</v>
      </c>
      <c r="S17" s="60"/>
      <c r="T17" s="60"/>
      <c r="U17" s="60"/>
      <c r="V17" s="60"/>
      <c r="W17" s="60">
        <v>179231619</v>
      </c>
      <c r="X17" s="60">
        <v>54732251</v>
      </c>
      <c r="Y17" s="60">
        <v>124499368</v>
      </c>
      <c r="Z17" s="140">
        <v>227.47</v>
      </c>
      <c r="AA17" s="62">
        <v>327199000</v>
      </c>
    </row>
    <row r="18" spans="1:27" ht="13.5">
      <c r="A18" s="138" t="s">
        <v>87</v>
      </c>
      <c r="B18" s="136"/>
      <c r="C18" s="155">
        <v>44207453</v>
      </c>
      <c r="D18" s="155"/>
      <c r="E18" s="156">
        <v>10000000</v>
      </c>
      <c r="F18" s="60">
        <v>11700000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2835156</v>
      </c>
      <c r="Y18" s="60">
        <v>-2835156</v>
      </c>
      <c r="Z18" s="140">
        <v>-100</v>
      </c>
      <c r="AA18" s="62">
        <v>11700000</v>
      </c>
    </row>
    <row r="19" spans="1:27" ht="13.5">
      <c r="A19" s="135" t="s">
        <v>88</v>
      </c>
      <c r="B19" s="142"/>
      <c r="C19" s="153">
        <f aca="true" t="shared" si="3" ref="C19:Y19">SUM(C20:C23)</f>
        <v>382380229</v>
      </c>
      <c r="D19" s="153">
        <f>SUM(D20:D23)</f>
        <v>0</v>
      </c>
      <c r="E19" s="154">
        <f t="shared" si="3"/>
        <v>503195618</v>
      </c>
      <c r="F19" s="100">
        <f t="shared" si="3"/>
        <v>521410420</v>
      </c>
      <c r="G19" s="100">
        <f t="shared" si="3"/>
        <v>-165485</v>
      </c>
      <c r="H19" s="100">
        <f t="shared" si="3"/>
        <v>13535418</v>
      </c>
      <c r="I19" s="100">
        <f t="shared" si="3"/>
        <v>20793872</v>
      </c>
      <c r="J19" s="100">
        <f t="shared" si="3"/>
        <v>34163805</v>
      </c>
      <c r="K19" s="100">
        <f t="shared" si="3"/>
        <v>32504916</v>
      </c>
      <c r="L19" s="100">
        <f t="shared" si="3"/>
        <v>19524591</v>
      </c>
      <c r="M19" s="100">
        <f t="shared" si="3"/>
        <v>55616094</v>
      </c>
      <c r="N19" s="100">
        <f t="shared" si="3"/>
        <v>107645601</v>
      </c>
      <c r="O19" s="100">
        <f t="shared" si="3"/>
        <v>10897493</v>
      </c>
      <c r="P19" s="100">
        <f t="shared" si="3"/>
        <v>18302800</v>
      </c>
      <c r="Q19" s="100">
        <f t="shared" si="3"/>
        <v>46149693</v>
      </c>
      <c r="R19" s="100">
        <f t="shared" si="3"/>
        <v>75349986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217159392</v>
      </c>
      <c r="X19" s="100">
        <f t="shared" si="3"/>
        <v>105473705</v>
      </c>
      <c r="Y19" s="100">
        <f t="shared" si="3"/>
        <v>111685687</v>
      </c>
      <c r="Z19" s="137">
        <f>+IF(X19&lt;&gt;0,+(Y19/X19)*100,0)</f>
        <v>105.88960253174002</v>
      </c>
      <c r="AA19" s="102">
        <f>SUM(AA20:AA23)</f>
        <v>521410420</v>
      </c>
    </row>
    <row r="20" spans="1:27" ht="13.5">
      <c r="A20" s="138" t="s">
        <v>89</v>
      </c>
      <c r="B20" s="136"/>
      <c r="C20" s="155">
        <v>106854869</v>
      </c>
      <c r="D20" s="155"/>
      <c r="E20" s="156">
        <v>152999000</v>
      </c>
      <c r="F20" s="60">
        <v>144755668</v>
      </c>
      <c r="G20" s="60">
        <v>34346</v>
      </c>
      <c r="H20" s="60">
        <v>966173</v>
      </c>
      <c r="I20" s="60">
        <v>8548369</v>
      </c>
      <c r="J20" s="60">
        <v>9548888</v>
      </c>
      <c r="K20" s="60">
        <v>19438471</v>
      </c>
      <c r="L20" s="60">
        <v>5787044</v>
      </c>
      <c r="M20" s="60">
        <v>13173410</v>
      </c>
      <c r="N20" s="60">
        <v>38398925</v>
      </c>
      <c r="O20" s="60">
        <v>-4615357</v>
      </c>
      <c r="P20" s="60">
        <v>8398526</v>
      </c>
      <c r="Q20" s="60">
        <v>21439085</v>
      </c>
      <c r="R20" s="60">
        <v>25222254</v>
      </c>
      <c r="S20" s="60"/>
      <c r="T20" s="60"/>
      <c r="U20" s="60"/>
      <c r="V20" s="60"/>
      <c r="W20" s="60">
        <v>73170067</v>
      </c>
      <c r="X20" s="60">
        <v>25024959</v>
      </c>
      <c r="Y20" s="60">
        <v>48145108</v>
      </c>
      <c r="Z20" s="140">
        <v>192.39</v>
      </c>
      <c r="AA20" s="62">
        <v>144755668</v>
      </c>
    </row>
    <row r="21" spans="1:27" ht="13.5">
      <c r="A21" s="138" t="s">
        <v>90</v>
      </c>
      <c r="B21" s="136"/>
      <c r="C21" s="155">
        <v>98505340</v>
      </c>
      <c r="D21" s="155"/>
      <c r="E21" s="156">
        <v>97688726</v>
      </c>
      <c r="F21" s="60">
        <v>96897866</v>
      </c>
      <c r="G21" s="60"/>
      <c r="H21" s="60">
        <v>1847692</v>
      </c>
      <c r="I21" s="60">
        <v>2223513</v>
      </c>
      <c r="J21" s="60">
        <v>4071205</v>
      </c>
      <c r="K21" s="60">
        <v>2998073</v>
      </c>
      <c r="L21" s="60">
        <v>5638393</v>
      </c>
      <c r="M21" s="60">
        <v>4803678</v>
      </c>
      <c r="N21" s="60">
        <v>13440144</v>
      </c>
      <c r="O21" s="60">
        <v>3425996</v>
      </c>
      <c r="P21" s="60">
        <v>5129082</v>
      </c>
      <c r="Q21" s="60">
        <v>11851676</v>
      </c>
      <c r="R21" s="60">
        <v>20406754</v>
      </c>
      <c r="S21" s="60"/>
      <c r="T21" s="60"/>
      <c r="U21" s="60"/>
      <c r="V21" s="60"/>
      <c r="W21" s="60">
        <v>37918103</v>
      </c>
      <c r="X21" s="60">
        <v>38641961</v>
      </c>
      <c r="Y21" s="60">
        <v>-723858</v>
      </c>
      <c r="Z21" s="140">
        <v>-1.87</v>
      </c>
      <c r="AA21" s="62">
        <v>96897866</v>
      </c>
    </row>
    <row r="22" spans="1:27" ht="13.5">
      <c r="A22" s="138" t="s">
        <v>91</v>
      </c>
      <c r="B22" s="136"/>
      <c r="C22" s="157">
        <v>162523153</v>
      </c>
      <c r="D22" s="157"/>
      <c r="E22" s="158">
        <v>216507892</v>
      </c>
      <c r="F22" s="159">
        <v>198873265</v>
      </c>
      <c r="G22" s="159">
        <v>-199831</v>
      </c>
      <c r="H22" s="159">
        <v>10076331</v>
      </c>
      <c r="I22" s="159">
        <v>7571347</v>
      </c>
      <c r="J22" s="159">
        <v>17447847</v>
      </c>
      <c r="K22" s="159">
        <v>7829714</v>
      </c>
      <c r="L22" s="159">
        <v>6523226</v>
      </c>
      <c r="M22" s="159">
        <v>21636248</v>
      </c>
      <c r="N22" s="159">
        <v>35989188</v>
      </c>
      <c r="O22" s="159">
        <v>2178098</v>
      </c>
      <c r="P22" s="159">
        <v>4775192</v>
      </c>
      <c r="Q22" s="159">
        <v>12749371</v>
      </c>
      <c r="R22" s="159">
        <v>19702661</v>
      </c>
      <c r="S22" s="159"/>
      <c r="T22" s="159"/>
      <c r="U22" s="159"/>
      <c r="V22" s="159"/>
      <c r="W22" s="159">
        <v>73139696</v>
      </c>
      <c r="X22" s="159">
        <v>39172991</v>
      </c>
      <c r="Y22" s="159">
        <v>33966705</v>
      </c>
      <c r="Z22" s="141">
        <v>86.71</v>
      </c>
      <c r="AA22" s="225">
        <v>198873265</v>
      </c>
    </row>
    <row r="23" spans="1:27" ht="13.5">
      <c r="A23" s="138" t="s">
        <v>92</v>
      </c>
      <c r="B23" s="136"/>
      <c r="C23" s="155">
        <v>14496867</v>
      </c>
      <c r="D23" s="155"/>
      <c r="E23" s="156">
        <v>36000000</v>
      </c>
      <c r="F23" s="60">
        <v>80883621</v>
      </c>
      <c r="G23" s="60"/>
      <c r="H23" s="60">
        <v>645222</v>
      </c>
      <c r="I23" s="60">
        <v>2450643</v>
      </c>
      <c r="J23" s="60">
        <v>3095865</v>
      </c>
      <c r="K23" s="60">
        <v>2238658</v>
      </c>
      <c r="L23" s="60">
        <v>1575928</v>
      </c>
      <c r="M23" s="60">
        <v>16002758</v>
      </c>
      <c r="N23" s="60">
        <v>19817344</v>
      </c>
      <c r="O23" s="60">
        <v>9908756</v>
      </c>
      <c r="P23" s="60"/>
      <c r="Q23" s="60">
        <v>109561</v>
      </c>
      <c r="R23" s="60">
        <v>10018317</v>
      </c>
      <c r="S23" s="60"/>
      <c r="T23" s="60"/>
      <c r="U23" s="60"/>
      <c r="V23" s="60"/>
      <c r="W23" s="60">
        <v>32931526</v>
      </c>
      <c r="X23" s="60">
        <v>2633794</v>
      </c>
      <c r="Y23" s="60">
        <v>30297732</v>
      </c>
      <c r="Z23" s="140">
        <v>1150.35</v>
      </c>
      <c r="AA23" s="62">
        <v>80883621</v>
      </c>
    </row>
    <row r="24" spans="1:27" ht="13.5">
      <c r="A24" s="135" t="s">
        <v>93</v>
      </c>
      <c r="B24" s="142"/>
      <c r="C24" s="153">
        <v>451619</v>
      </c>
      <c r="D24" s="153"/>
      <c r="E24" s="154">
        <v>500000</v>
      </c>
      <c r="F24" s="100">
        <v>500000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8578601</v>
      </c>
      <c r="Y24" s="100">
        <v>-8578601</v>
      </c>
      <c r="Z24" s="137">
        <v>-100</v>
      </c>
      <c r="AA24" s="102">
        <v>500000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844194485</v>
      </c>
      <c r="D25" s="217">
        <f>+D5+D9+D15+D19+D24</f>
        <v>0</v>
      </c>
      <c r="E25" s="230">
        <f t="shared" si="4"/>
        <v>942007423</v>
      </c>
      <c r="F25" s="219">
        <f t="shared" si="4"/>
        <v>1168745004</v>
      </c>
      <c r="G25" s="219">
        <f t="shared" si="4"/>
        <v>4279296</v>
      </c>
      <c r="H25" s="219">
        <f t="shared" si="4"/>
        <v>36998452</v>
      </c>
      <c r="I25" s="219">
        <f t="shared" si="4"/>
        <v>63771348</v>
      </c>
      <c r="J25" s="219">
        <f t="shared" si="4"/>
        <v>105049096</v>
      </c>
      <c r="K25" s="219">
        <f t="shared" si="4"/>
        <v>82385307</v>
      </c>
      <c r="L25" s="219">
        <f t="shared" si="4"/>
        <v>52978432</v>
      </c>
      <c r="M25" s="219">
        <f t="shared" si="4"/>
        <v>123416514</v>
      </c>
      <c r="N25" s="219">
        <f t="shared" si="4"/>
        <v>258780253</v>
      </c>
      <c r="O25" s="219">
        <f t="shared" si="4"/>
        <v>30396944</v>
      </c>
      <c r="P25" s="219">
        <f t="shared" si="4"/>
        <v>47087499</v>
      </c>
      <c r="Q25" s="219">
        <f t="shared" si="4"/>
        <v>104078328</v>
      </c>
      <c r="R25" s="219">
        <f t="shared" si="4"/>
        <v>181562771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545392120</v>
      </c>
      <c r="X25" s="219">
        <f t="shared" si="4"/>
        <v>251345063</v>
      </c>
      <c r="Y25" s="219">
        <f t="shared" si="4"/>
        <v>294047057</v>
      </c>
      <c r="Z25" s="231">
        <f>+IF(X25&lt;&gt;0,+(Y25/X25)*100,0)</f>
        <v>116.98939039833061</v>
      </c>
      <c r="AA25" s="232">
        <f>+AA5+AA9+AA15+AA19+AA24</f>
        <v>1168745004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734502788</v>
      </c>
      <c r="D28" s="155"/>
      <c r="E28" s="156">
        <v>671924500</v>
      </c>
      <c r="F28" s="60">
        <v>667654603</v>
      </c>
      <c r="G28" s="60">
        <v>2014119</v>
      </c>
      <c r="H28" s="60">
        <v>27997419</v>
      </c>
      <c r="I28" s="60">
        <v>42841477</v>
      </c>
      <c r="J28" s="60">
        <v>72853015</v>
      </c>
      <c r="K28" s="60">
        <v>55395834</v>
      </c>
      <c r="L28" s="60">
        <v>33266557</v>
      </c>
      <c r="M28" s="60">
        <v>92037406</v>
      </c>
      <c r="N28" s="60">
        <v>180699797</v>
      </c>
      <c r="O28" s="60">
        <v>12199263</v>
      </c>
      <c r="P28" s="60">
        <v>39485082</v>
      </c>
      <c r="Q28" s="60">
        <v>63526469</v>
      </c>
      <c r="R28" s="60">
        <v>115210814</v>
      </c>
      <c r="S28" s="60"/>
      <c r="T28" s="60"/>
      <c r="U28" s="60"/>
      <c r="V28" s="60"/>
      <c r="W28" s="60">
        <v>368763626</v>
      </c>
      <c r="X28" s="60"/>
      <c r="Y28" s="60">
        <v>368763626</v>
      </c>
      <c r="Z28" s="140"/>
      <c r="AA28" s="155">
        <v>667654603</v>
      </c>
    </row>
    <row r="29" spans="1:27" ht="13.5">
      <c r="A29" s="234" t="s">
        <v>134</v>
      </c>
      <c r="B29" s="136"/>
      <c r="C29" s="155"/>
      <c r="D29" s="155"/>
      <c r="E29" s="156">
        <v>28857226</v>
      </c>
      <c r="F29" s="60">
        <v>52745251</v>
      </c>
      <c r="G29" s="60">
        <v>2245000</v>
      </c>
      <c r="H29" s="60">
        <v>3355847</v>
      </c>
      <c r="I29" s="60">
        <v>2212130</v>
      </c>
      <c r="J29" s="60">
        <v>7812977</v>
      </c>
      <c r="K29" s="60"/>
      <c r="L29" s="60">
        <v>10541311</v>
      </c>
      <c r="M29" s="60">
        <v>389809</v>
      </c>
      <c r="N29" s="60">
        <v>10931120</v>
      </c>
      <c r="O29" s="60">
        <v>2195230</v>
      </c>
      <c r="P29" s="60"/>
      <c r="Q29" s="60">
        <v>10759925</v>
      </c>
      <c r="R29" s="60">
        <v>12955155</v>
      </c>
      <c r="S29" s="60"/>
      <c r="T29" s="60"/>
      <c r="U29" s="60"/>
      <c r="V29" s="60"/>
      <c r="W29" s="60">
        <v>31699252</v>
      </c>
      <c r="X29" s="60"/>
      <c r="Y29" s="60">
        <v>31699252</v>
      </c>
      <c r="Z29" s="140"/>
      <c r="AA29" s="62">
        <v>52745251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734502788</v>
      </c>
      <c r="D32" s="210">
        <f>SUM(D28:D31)</f>
        <v>0</v>
      </c>
      <c r="E32" s="211">
        <f t="shared" si="5"/>
        <v>700781726</v>
      </c>
      <c r="F32" s="77">
        <f t="shared" si="5"/>
        <v>720399854</v>
      </c>
      <c r="G32" s="77">
        <f t="shared" si="5"/>
        <v>4259119</v>
      </c>
      <c r="H32" s="77">
        <f t="shared" si="5"/>
        <v>31353266</v>
      </c>
      <c r="I32" s="77">
        <f t="shared" si="5"/>
        <v>45053607</v>
      </c>
      <c r="J32" s="77">
        <f t="shared" si="5"/>
        <v>80665992</v>
      </c>
      <c r="K32" s="77">
        <f t="shared" si="5"/>
        <v>55395834</v>
      </c>
      <c r="L32" s="77">
        <f t="shared" si="5"/>
        <v>43807868</v>
      </c>
      <c r="M32" s="77">
        <f t="shared" si="5"/>
        <v>92427215</v>
      </c>
      <c r="N32" s="77">
        <f t="shared" si="5"/>
        <v>191630917</v>
      </c>
      <c r="O32" s="77">
        <f t="shared" si="5"/>
        <v>14394493</v>
      </c>
      <c r="P32" s="77">
        <f t="shared" si="5"/>
        <v>39485082</v>
      </c>
      <c r="Q32" s="77">
        <f t="shared" si="5"/>
        <v>74286394</v>
      </c>
      <c r="R32" s="77">
        <f t="shared" si="5"/>
        <v>128165969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400462878</v>
      </c>
      <c r="X32" s="77">
        <f t="shared" si="5"/>
        <v>0</v>
      </c>
      <c r="Y32" s="77">
        <f t="shared" si="5"/>
        <v>400462878</v>
      </c>
      <c r="Z32" s="212">
        <f>+IF(X32&lt;&gt;0,+(Y32/X32)*100,0)</f>
        <v>0</v>
      </c>
      <c r="AA32" s="79">
        <f>SUM(AA28:AA31)</f>
        <v>720399854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458860</v>
      </c>
      <c r="G33" s="60"/>
      <c r="H33" s="60"/>
      <c r="I33" s="60"/>
      <c r="J33" s="60"/>
      <c r="K33" s="60">
        <v>9981990</v>
      </c>
      <c r="L33" s="60"/>
      <c r="M33" s="60"/>
      <c r="N33" s="60">
        <v>9981990</v>
      </c>
      <c r="O33" s="60"/>
      <c r="P33" s="60"/>
      <c r="Q33" s="60"/>
      <c r="R33" s="60"/>
      <c r="S33" s="60"/>
      <c r="T33" s="60"/>
      <c r="U33" s="60"/>
      <c r="V33" s="60"/>
      <c r="W33" s="60">
        <v>9981990</v>
      </c>
      <c r="X33" s="60"/>
      <c r="Y33" s="60">
        <v>9981990</v>
      </c>
      <c r="Z33" s="140"/>
      <c r="AA33" s="62">
        <v>458860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109691697</v>
      </c>
      <c r="D35" s="155"/>
      <c r="E35" s="156">
        <v>241225697</v>
      </c>
      <c r="F35" s="60">
        <v>447886290</v>
      </c>
      <c r="G35" s="60">
        <v>20177</v>
      </c>
      <c r="H35" s="60">
        <v>5645186</v>
      </c>
      <c r="I35" s="60">
        <v>18717741</v>
      </c>
      <c r="J35" s="60">
        <v>24383104</v>
      </c>
      <c r="K35" s="60">
        <v>17007483</v>
      </c>
      <c r="L35" s="60">
        <v>9170564</v>
      </c>
      <c r="M35" s="60">
        <v>30989299</v>
      </c>
      <c r="N35" s="60">
        <v>57167346</v>
      </c>
      <c r="O35" s="60">
        <v>16002451</v>
      </c>
      <c r="P35" s="60">
        <v>7602417</v>
      </c>
      <c r="Q35" s="60">
        <v>29791934</v>
      </c>
      <c r="R35" s="60">
        <v>53396802</v>
      </c>
      <c r="S35" s="60"/>
      <c r="T35" s="60"/>
      <c r="U35" s="60"/>
      <c r="V35" s="60"/>
      <c r="W35" s="60">
        <v>134947252</v>
      </c>
      <c r="X35" s="60"/>
      <c r="Y35" s="60">
        <v>134947252</v>
      </c>
      <c r="Z35" s="140"/>
      <c r="AA35" s="62">
        <v>447886290</v>
      </c>
    </row>
    <row r="36" spans="1:27" ht="13.5">
      <c r="A36" s="238" t="s">
        <v>139</v>
      </c>
      <c r="B36" s="149"/>
      <c r="C36" s="222">
        <f aca="true" t="shared" si="6" ref="C36:Y36">SUM(C32:C35)</f>
        <v>844194485</v>
      </c>
      <c r="D36" s="222">
        <f>SUM(D32:D35)</f>
        <v>0</v>
      </c>
      <c r="E36" s="218">
        <f t="shared" si="6"/>
        <v>942007423</v>
      </c>
      <c r="F36" s="220">
        <f t="shared" si="6"/>
        <v>1168745004</v>
      </c>
      <c r="G36" s="220">
        <f t="shared" si="6"/>
        <v>4279296</v>
      </c>
      <c r="H36" s="220">
        <f t="shared" si="6"/>
        <v>36998452</v>
      </c>
      <c r="I36" s="220">
        <f t="shared" si="6"/>
        <v>63771348</v>
      </c>
      <c r="J36" s="220">
        <f t="shared" si="6"/>
        <v>105049096</v>
      </c>
      <c r="K36" s="220">
        <f t="shared" si="6"/>
        <v>82385307</v>
      </c>
      <c r="L36" s="220">
        <f t="shared" si="6"/>
        <v>52978432</v>
      </c>
      <c r="M36" s="220">
        <f t="shared" si="6"/>
        <v>123416514</v>
      </c>
      <c r="N36" s="220">
        <f t="shared" si="6"/>
        <v>258780253</v>
      </c>
      <c r="O36" s="220">
        <f t="shared" si="6"/>
        <v>30396944</v>
      </c>
      <c r="P36" s="220">
        <f t="shared" si="6"/>
        <v>47087499</v>
      </c>
      <c r="Q36" s="220">
        <f t="shared" si="6"/>
        <v>104078328</v>
      </c>
      <c r="R36" s="220">
        <f t="shared" si="6"/>
        <v>181562771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545392120</v>
      </c>
      <c r="X36" s="220">
        <f t="shared" si="6"/>
        <v>0</v>
      </c>
      <c r="Y36" s="220">
        <f t="shared" si="6"/>
        <v>545392120</v>
      </c>
      <c r="Z36" s="221">
        <f>+IF(X36&lt;&gt;0,+(Y36/X36)*100,0)</f>
        <v>0</v>
      </c>
      <c r="AA36" s="239">
        <f>SUM(AA32:AA35)</f>
        <v>1168745004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198064080</v>
      </c>
      <c r="D6" s="155"/>
      <c r="E6" s="59">
        <v>80000000</v>
      </c>
      <c r="F6" s="60">
        <v>80000000</v>
      </c>
      <c r="G6" s="60">
        <v>196200574</v>
      </c>
      <c r="H6" s="60">
        <v>186124309</v>
      </c>
      <c r="I6" s="60">
        <v>101820743</v>
      </c>
      <c r="J6" s="60">
        <v>101820743</v>
      </c>
      <c r="K6" s="60">
        <v>164028735</v>
      </c>
      <c r="L6" s="60">
        <v>47128632</v>
      </c>
      <c r="M6" s="60">
        <v>110375210</v>
      </c>
      <c r="N6" s="60">
        <v>110375210</v>
      </c>
      <c r="O6" s="60">
        <v>81950564</v>
      </c>
      <c r="P6" s="60">
        <v>46332187</v>
      </c>
      <c r="Q6" s="60">
        <v>192118554</v>
      </c>
      <c r="R6" s="60">
        <v>192118554</v>
      </c>
      <c r="S6" s="60"/>
      <c r="T6" s="60"/>
      <c r="U6" s="60"/>
      <c r="V6" s="60"/>
      <c r="W6" s="60">
        <v>192118554</v>
      </c>
      <c r="X6" s="60">
        <v>60000000</v>
      </c>
      <c r="Y6" s="60">
        <v>132118554</v>
      </c>
      <c r="Z6" s="140">
        <v>220.2</v>
      </c>
      <c r="AA6" s="62">
        <v>80000000</v>
      </c>
    </row>
    <row r="7" spans="1:27" ht="13.5">
      <c r="A7" s="249" t="s">
        <v>144</v>
      </c>
      <c r="B7" s="182"/>
      <c r="C7" s="155">
        <v>1966368832</v>
      </c>
      <c r="D7" s="155"/>
      <c r="E7" s="59">
        <v>1233269000</v>
      </c>
      <c r="F7" s="60">
        <v>979568000</v>
      </c>
      <c r="G7" s="60">
        <v>2151862198</v>
      </c>
      <c r="H7" s="60">
        <v>2163579073</v>
      </c>
      <c r="I7" s="60">
        <v>2095815821</v>
      </c>
      <c r="J7" s="60">
        <v>2095815821</v>
      </c>
      <c r="K7" s="60">
        <v>2015163901</v>
      </c>
      <c r="L7" s="60">
        <v>2020966934</v>
      </c>
      <c r="M7" s="60">
        <v>2346288572</v>
      </c>
      <c r="N7" s="60">
        <v>2346288572</v>
      </c>
      <c r="O7" s="60">
        <v>2316440487</v>
      </c>
      <c r="P7" s="60">
        <v>2303028640</v>
      </c>
      <c r="Q7" s="60">
        <v>2569418273</v>
      </c>
      <c r="R7" s="60">
        <v>2569418273</v>
      </c>
      <c r="S7" s="60"/>
      <c r="T7" s="60"/>
      <c r="U7" s="60"/>
      <c r="V7" s="60"/>
      <c r="W7" s="60">
        <v>2569418273</v>
      </c>
      <c r="X7" s="60">
        <v>734676000</v>
      </c>
      <c r="Y7" s="60">
        <v>1834742273</v>
      </c>
      <c r="Z7" s="140">
        <v>249.73</v>
      </c>
      <c r="AA7" s="62">
        <v>979568000</v>
      </c>
    </row>
    <row r="8" spans="1:27" ht="13.5">
      <c r="A8" s="249" t="s">
        <v>145</v>
      </c>
      <c r="B8" s="182"/>
      <c r="C8" s="155">
        <v>564203870</v>
      </c>
      <c r="D8" s="155"/>
      <c r="E8" s="59">
        <v>1160451000</v>
      </c>
      <c r="F8" s="60">
        <v>1160451000</v>
      </c>
      <c r="G8" s="60">
        <v>383441759</v>
      </c>
      <c r="H8" s="60">
        <v>578757065</v>
      </c>
      <c r="I8" s="60">
        <v>565568281</v>
      </c>
      <c r="J8" s="60">
        <v>565568281</v>
      </c>
      <c r="K8" s="60">
        <v>533919942</v>
      </c>
      <c r="L8" s="60">
        <v>573583940</v>
      </c>
      <c r="M8" s="60">
        <v>595620551</v>
      </c>
      <c r="N8" s="60">
        <v>595620551</v>
      </c>
      <c r="O8" s="60">
        <v>610268701</v>
      </c>
      <c r="P8" s="60">
        <v>581618098</v>
      </c>
      <c r="Q8" s="60">
        <v>620919781</v>
      </c>
      <c r="R8" s="60">
        <v>620919781</v>
      </c>
      <c r="S8" s="60"/>
      <c r="T8" s="60"/>
      <c r="U8" s="60"/>
      <c r="V8" s="60"/>
      <c r="W8" s="60">
        <v>620919781</v>
      </c>
      <c r="X8" s="60">
        <v>870338250</v>
      </c>
      <c r="Y8" s="60">
        <v>-249418469</v>
      </c>
      <c r="Z8" s="140">
        <v>-28.66</v>
      </c>
      <c r="AA8" s="62">
        <v>1160451000</v>
      </c>
    </row>
    <row r="9" spans="1:27" ht="13.5">
      <c r="A9" s="249" t="s">
        <v>146</v>
      </c>
      <c r="B9" s="182"/>
      <c r="C9" s="155">
        <v>67726048</v>
      </c>
      <c r="D9" s="155"/>
      <c r="E9" s="59">
        <v>90203000</v>
      </c>
      <c r="F9" s="60">
        <v>90203000</v>
      </c>
      <c r="G9" s="60">
        <v>151956528</v>
      </c>
      <c r="H9" s="60">
        <v>183798642</v>
      </c>
      <c r="I9" s="60">
        <v>209585030</v>
      </c>
      <c r="J9" s="60">
        <v>209585030</v>
      </c>
      <c r="K9" s="60">
        <v>182389440</v>
      </c>
      <c r="L9" s="60">
        <v>154882293</v>
      </c>
      <c r="M9" s="60">
        <v>191449358</v>
      </c>
      <c r="N9" s="60">
        <v>191449358</v>
      </c>
      <c r="O9" s="60">
        <v>172998972</v>
      </c>
      <c r="P9" s="60">
        <v>158628151</v>
      </c>
      <c r="Q9" s="60">
        <v>112798769</v>
      </c>
      <c r="R9" s="60">
        <v>112798769</v>
      </c>
      <c r="S9" s="60"/>
      <c r="T9" s="60"/>
      <c r="U9" s="60"/>
      <c r="V9" s="60"/>
      <c r="W9" s="60">
        <v>112798769</v>
      </c>
      <c r="X9" s="60">
        <v>67652250</v>
      </c>
      <c r="Y9" s="60">
        <v>45146519</v>
      </c>
      <c r="Z9" s="140">
        <v>66.73</v>
      </c>
      <c r="AA9" s="62">
        <v>90203000</v>
      </c>
    </row>
    <row r="10" spans="1:27" ht="13.5">
      <c r="A10" s="249" t="s">
        <v>147</v>
      </c>
      <c r="B10" s="182"/>
      <c r="C10" s="155">
        <v>15920</v>
      </c>
      <c r="D10" s="155"/>
      <c r="E10" s="59">
        <v>14000</v>
      </c>
      <c r="F10" s="60">
        <v>14000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10500</v>
      </c>
      <c r="Y10" s="159">
        <v>-10500</v>
      </c>
      <c r="Z10" s="141">
        <v>-100</v>
      </c>
      <c r="AA10" s="225">
        <v>14000</v>
      </c>
    </row>
    <row r="11" spans="1:27" ht="13.5">
      <c r="A11" s="249" t="s">
        <v>148</v>
      </c>
      <c r="B11" s="182"/>
      <c r="C11" s="155">
        <v>50597990</v>
      </c>
      <c r="D11" s="155"/>
      <c r="E11" s="59">
        <v>88000000</v>
      </c>
      <c r="F11" s="60">
        <v>88000000</v>
      </c>
      <c r="G11" s="60">
        <v>60061502</v>
      </c>
      <c r="H11" s="60">
        <v>85912110</v>
      </c>
      <c r="I11" s="60">
        <v>84628764</v>
      </c>
      <c r="J11" s="60">
        <v>84628764</v>
      </c>
      <c r="K11" s="60">
        <v>84344846</v>
      </c>
      <c r="L11" s="60">
        <v>50177102</v>
      </c>
      <c r="M11" s="60">
        <v>50932723</v>
      </c>
      <c r="N11" s="60">
        <v>50932723</v>
      </c>
      <c r="O11" s="60">
        <v>51726887</v>
      </c>
      <c r="P11" s="60">
        <v>51479379</v>
      </c>
      <c r="Q11" s="60">
        <v>53094495</v>
      </c>
      <c r="R11" s="60">
        <v>53094495</v>
      </c>
      <c r="S11" s="60"/>
      <c r="T11" s="60"/>
      <c r="U11" s="60"/>
      <c r="V11" s="60"/>
      <c r="W11" s="60">
        <v>53094495</v>
      </c>
      <c r="X11" s="60">
        <v>66000000</v>
      </c>
      <c r="Y11" s="60">
        <v>-12905505</v>
      </c>
      <c r="Z11" s="140">
        <v>-19.55</v>
      </c>
      <c r="AA11" s="62">
        <v>88000000</v>
      </c>
    </row>
    <row r="12" spans="1:27" ht="13.5">
      <c r="A12" s="250" t="s">
        <v>56</v>
      </c>
      <c r="B12" s="251"/>
      <c r="C12" s="168">
        <f aca="true" t="shared" si="0" ref="C12:Y12">SUM(C6:C11)</f>
        <v>2846976740</v>
      </c>
      <c r="D12" s="168">
        <f>SUM(D6:D11)</f>
        <v>0</v>
      </c>
      <c r="E12" s="72">
        <f t="shared" si="0"/>
        <v>2651937000</v>
      </c>
      <c r="F12" s="73">
        <f t="shared" si="0"/>
        <v>2398236000</v>
      </c>
      <c r="G12" s="73">
        <f t="shared" si="0"/>
        <v>2943522561</v>
      </c>
      <c r="H12" s="73">
        <f t="shared" si="0"/>
        <v>3198171199</v>
      </c>
      <c r="I12" s="73">
        <f t="shared" si="0"/>
        <v>3057418639</v>
      </c>
      <c r="J12" s="73">
        <f t="shared" si="0"/>
        <v>3057418639</v>
      </c>
      <c r="K12" s="73">
        <f t="shared" si="0"/>
        <v>2979846864</v>
      </c>
      <c r="L12" s="73">
        <f t="shared" si="0"/>
        <v>2846738901</v>
      </c>
      <c r="M12" s="73">
        <f t="shared" si="0"/>
        <v>3294666414</v>
      </c>
      <c r="N12" s="73">
        <f t="shared" si="0"/>
        <v>3294666414</v>
      </c>
      <c r="O12" s="73">
        <f t="shared" si="0"/>
        <v>3233385611</v>
      </c>
      <c r="P12" s="73">
        <f t="shared" si="0"/>
        <v>3141086455</v>
      </c>
      <c r="Q12" s="73">
        <f t="shared" si="0"/>
        <v>3548349872</v>
      </c>
      <c r="R12" s="73">
        <f t="shared" si="0"/>
        <v>3548349872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3548349872</v>
      </c>
      <c r="X12" s="73">
        <f t="shared" si="0"/>
        <v>1798677000</v>
      </c>
      <c r="Y12" s="73">
        <f t="shared" si="0"/>
        <v>1749672872</v>
      </c>
      <c r="Z12" s="170">
        <f>+IF(X12&lt;&gt;0,+(Y12/X12)*100,0)</f>
        <v>97.27554597073294</v>
      </c>
      <c r="AA12" s="74">
        <f>SUM(AA6:AA11)</f>
        <v>2398236000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26992</v>
      </c>
      <c r="D15" s="155"/>
      <c r="E15" s="59">
        <v>60000</v>
      </c>
      <c r="F15" s="60">
        <v>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45000</v>
      </c>
      <c r="Y15" s="60">
        <v>-45000</v>
      </c>
      <c r="Z15" s="140">
        <v>-100</v>
      </c>
      <c r="AA15" s="62">
        <v>60000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333278305</v>
      </c>
      <c r="D17" s="155"/>
      <c r="E17" s="59">
        <v>374000000</v>
      </c>
      <c r="F17" s="60">
        <v>374000000</v>
      </c>
      <c r="G17" s="60">
        <v>308191202</v>
      </c>
      <c r="H17" s="60">
        <v>333278305</v>
      </c>
      <c r="I17" s="60">
        <v>333278305</v>
      </c>
      <c r="J17" s="60">
        <v>333278305</v>
      </c>
      <c r="K17" s="60">
        <v>333278305</v>
      </c>
      <c r="L17" s="60">
        <v>333278305</v>
      </c>
      <c r="M17" s="60">
        <v>333278305</v>
      </c>
      <c r="N17" s="60">
        <v>333278305</v>
      </c>
      <c r="O17" s="60">
        <v>333278305</v>
      </c>
      <c r="P17" s="60">
        <v>333278305</v>
      </c>
      <c r="Q17" s="60">
        <v>333278305</v>
      </c>
      <c r="R17" s="60">
        <v>333278305</v>
      </c>
      <c r="S17" s="60"/>
      <c r="T17" s="60"/>
      <c r="U17" s="60"/>
      <c r="V17" s="60"/>
      <c r="W17" s="60">
        <v>333278305</v>
      </c>
      <c r="X17" s="60">
        <v>280500000</v>
      </c>
      <c r="Y17" s="60">
        <v>52778305</v>
      </c>
      <c r="Z17" s="140">
        <v>18.82</v>
      </c>
      <c r="AA17" s="62">
        <v>374000000</v>
      </c>
    </row>
    <row r="18" spans="1:27" ht="13.5">
      <c r="A18" s="249" t="s">
        <v>153</v>
      </c>
      <c r="B18" s="182"/>
      <c r="C18" s="155">
        <v>59548855</v>
      </c>
      <c r="D18" s="155"/>
      <c r="E18" s="59"/>
      <c r="F18" s="60"/>
      <c r="G18" s="60">
        <v>260</v>
      </c>
      <c r="H18" s="60">
        <v>59548855</v>
      </c>
      <c r="I18" s="60">
        <v>59548855</v>
      </c>
      <c r="J18" s="60">
        <v>59548855</v>
      </c>
      <c r="K18" s="60">
        <v>59548855</v>
      </c>
      <c r="L18" s="60">
        <v>59548855</v>
      </c>
      <c r="M18" s="60">
        <v>59548855</v>
      </c>
      <c r="N18" s="60">
        <v>59548855</v>
      </c>
      <c r="O18" s="60">
        <v>59548855</v>
      </c>
      <c r="P18" s="60">
        <v>59548855</v>
      </c>
      <c r="Q18" s="60">
        <v>59548855</v>
      </c>
      <c r="R18" s="60">
        <v>59548855</v>
      </c>
      <c r="S18" s="60"/>
      <c r="T18" s="60"/>
      <c r="U18" s="60"/>
      <c r="V18" s="60"/>
      <c r="W18" s="60">
        <v>59548855</v>
      </c>
      <c r="X18" s="60"/>
      <c r="Y18" s="60">
        <v>59548855</v>
      </c>
      <c r="Z18" s="140"/>
      <c r="AA18" s="62"/>
    </row>
    <row r="19" spans="1:27" ht="13.5">
      <c r="A19" s="249" t="s">
        <v>154</v>
      </c>
      <c r="B19" s="182"/>
      <c r="C19" s="155">
        <v>10287665193</v>
      </c>
      <c r="D19" s="155"/>
      <c r="E19" s="59">
        <v>11966257000</v>
      </c>
      <c r="F19" s="60">
        <v>11966257000</v>
      </c>
      <c r="G19" s="60">
        <v>10415638166</v>
      </c>
      <c r="H19" s="60">
        <v>10357379560</v>
      </c>
      <c r="I19" s="60">
        <v>10244044773</v>
      </c>
      <c r="J19" s="60">
        <v>10244044773</v>
      </c>
      <c r="K19" s="60">
        <v>10267394701</v>
      </c>
      <c r="L19" s="60">
        <v>10232901098</v>
      </c>
      <c r="M19" s="60">
        <v>10297282233</v>
      </c>
      <c r="N19" s="60">
        <v>10297282233</v>
      </c>
      <c r="O19" s="60">
        <v>10268643798</v>
      </c>
      <c r="P19" s="60">
        <v>10256695919</v>
      </c>
      <c r="Q19" s="60">
        <v>10301527163</v>
      </c>
      <c r="R19" s="60">
        <v>10301527163</v>
      </c>
      <c r="S19" s="60"/>
      <c r="T19" s="60"/>
      <c r="U19" s="60"/>
      <c r="V19" s="60"/>
      <c r="W19" s="60">
        <v>10301527163</v>
      </c>
      <c r="X19" s="60">
        <v>8974692750</v>
      </c>
      <c r="Y19" s="60">
        <v>1326834413</v>
      </c>
      <c r="Z19" s="140">
        <v>14.78</v>
      </c>
      <c r="AA19" s="62">
        <v>11966257000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30497325</v>
      </c>
      <c r="D22" s="155"/>
      <c r="E22" s="59">
        <v>20730000</v>
      </c>
      <c r="F22" s="60">
        <v>20730000</v>
      </c>
      <c r="G22" s="60">
        <v>14622191</v>
      </c>
      <c r="H22" s="60">
        <v>45468732</v>
      </c>
      <c r="I22" s="60">
        <v>45074868</v>
      </c>
      <c r="J22" s="60">
        <v>45074868</v>
      </c>
      <c r="K22" s="60">
        <v>44943580</v>
      </c>
      <c r="L22" s="60">
        <v>29840882</v>
      </c>
      <c r="M22" s="60">
        <v>29709595</v>
      </c>
      <c r="N22" s="60">
        <v>29709595</v>
      </c>
      <c r="O22" s="60">
        <v>29578307</v>
      </c>
      <c r="P22" s="60">
        <v>29447019</v>
      </c>
      <c r="Q22" s="60">
        <v>29315731</v>
      </c>
      <c r="R22" s="60">
        <v>29315731</v>
      </c>
      <c r="S22" s="60"/>
      <c r="T22" s="60"/>
      <c r="U22" s="60"/>
      <c r="V22" s="60"/>
      <c r="W22" s="60">
        <v>29315731</v>
      </c>
      <c r="X22" s="60">
        <v>15547500</v>
      </c>
      <c r="Y22" s="60">
        <v>13768231</v>
      </c>
      <c r="Z22" s="140">
        <v>88.56</v>
      </c>
      <c r="AA22" s="62">
        <v>20730000</v>
      </c>
    </row>
    <row r="23" spans="1:27" ht="13.5">
      <c r="A23" s="249" t="s">
        <v>158</v>
      </c>
      <c r="B23" s="182"/>
      <c r="C23" s="155">
        <v>64286456</v>
      </c>
      <c r="D23" s="155"/>
      <c r="E23" s="59">
        <v>68330000</v>
      </c>
      <c r="F23" s="60">
        <v>68330000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51247500</v>
      </c>
      <c r="Y23" s="159">
        <v>-51247500</v>
      </c>
      <c r="Z23" s="141">
        <v>-100</v>
      </c>
      <c r="AA23" s="225">
        <v>68330000</v>
      </c>
    </row>
    <row r="24" spans="1:27" ht="13.5">
      <c r="A24" s="250" t="s">
        <v>57</v>
      </c>
      <c r="B24" s="253"/>
      <c r="C24" s="168">
        <f aca="true" t="shared" si="1" ref="C24:Y24">SUM(C15:C23)</f>
        <v>10775303126</v>
      </c>
      <c r="D24" s="168">
        <f>SUM(D15:D23)</f>
        <v>0</v>
      </c>
      <c r="E24" s="76">
        <f t="shared" si="1"/>
        <v>12429377000</v>
      </c>
      <c r="F24" s="77">
        <f t="shared" si="1"/>
        <v>12429377000</v>
      </c>
      <c r="G24" s="77">
        <f t="shared" si="1"/>
        <v>10738451819</v>
      </c>
      <c r="H24" s="77">
        <f t="shared" si="1"/>
        <v>10795675452</v>
      </c>
      <c r="I24" s="77">
        <f t="shared" si="1"/>
        <v>10681946801</v>
      </c>
      <c r="J24" s="77">
        <f t="shared" si="1"/>
        <v>10681946801</v>
      </c>
      <c r="K24" s="77">
        <f t="shared" si="1"/>
        <v>10705165441</v>
      </c>
      <c r="L24" s="77">
        <f t="shared" si="1"/>
        <v>10655569140</v>
      </c>
      <c r="M24" s="77">
        <f t="shared" si="1"/>
        <v>10719818988</v>
      </c>
      <c r="N24" s="77">
        <f t="shared" si="1"/>
        <v>10719818988</v>
      </c>
      <c r="O24" s="77">
        <f t="shared" si="1"/>
        <v>10691049265</v>
      </c>
      <c r="P24" s="77">
        <f t="shared" si="1"/>
        <v>10678970098</v>
      </c>
      <c r="Q24" s="77">
        <f t="shared" si="1"/>
        <v>10723670054</v>
      </c>
      <c r="R24" s="77">
        <f t="shared" si="1"/>
        <v>10723670054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10723670054</v>
      </c>
      <c r="X24" s="77">
        <f t="shared" si="1"/>
        <v>9322032750</v>
      </c>
      <c r="Y24" s="77">
        <f t="shared" si="1"/>
        <v>1401637304</v>
      </c>
      <c r="Z24" s="212">
        <f>+IF(X24&lt;&gt;0,+(Y24/X24)*100,0)</f>
        <v>15.035747476857985</v>
      </c>
      <c r="AA24" s="79">
        <f>SUM(AA15:AA23)</f>
        <v>12429377000</v>
      </c>
    </row>
    <row r="25" spans="1:27" ht="13.5">
      <c r="A25" s="250" t="s">
        <v>159</v>
      </c>
      <c r="B25" s="251"/>
      <c r="C25" s="168">
        <f aca="true" t="shared" si="2" ref="C25:Y25">+C12+C24</f>
        <v>13622279866</v>
      </c>
      <c r="D25" s="168">
        <f>+D12+D24</f>
        <v>0</v>
      </c>
      <c r="E25" s="72">
        <f t="shared" si="2"/>
        <v>15081314000</v>
      </c>
      <c r="F25" s="73">
        <f t="shared" si="2"/>
        <v>14827613000</v>
      </c>
      <c r="G25" s="73">
        <f t="shared" si="2"/>
        <v>13681974380</v>
      </c>
      <c r="H25" s="73">
        <f t="shared" si="2"/>
        <v>13993846651</v>
      </c>
      <c r="I25" s="73">
        <f t="shared" si="2"/>
        <v>13739365440</v>
      </c>
      <c r="J25" s="73">
        <f t="shared" si="2"/>
        <v>13739365440</v>
      </c>
      <c r="K25" s="73">
        <f t="shared" si="2"/>
        <v>13685012305</v>
      </c>
      <c r="L25" s="73">
        <f t="shared" si="2"/>
        <v>13502308041</v>
      </c>
      <c r="M25" s="73">
        <f t="shared" si="2"/>
        <v>14014485402</v>
      </c>
      <c r="N25" s="73">
        <f t="shared" si="2"/>
        <v>14014485402</v>
      </c>
      <c r="O25" s="73">
        <f t="shared" si="2"/>
        <v>13924434876</v>
      </c>
      <c r="P25" s="73">
        <f t="shared" si="2"/>
        <v>13820056553</v>
      </c>
      <c r="Q25" s="73">
        <f t="shared" si="2"/>
        <v>14272019926</v>
      </c>
      <c r="R25" s="73">
        <f t="shared" si="2"/>
        <v>14272019926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14272019926</v>
      </c>
      <c r="X25" s="73">
        <f t="shared" si="2"/>
        <v>11120709750</v>
      </c>
      <c r="Y25" s="73">
        <f t="shared" si="2"/>
        <v>3151310176</v>
      </c>
      <c r="Z25" s="170">
        <f>+IF(X25&lt;&gt;0,+(Y25/X25)*100,0)</f>
        <v>28.33731161808265</v>
      </c>
      <c r="AA25" s="74">
        <f>+AA12+AA24</f>
        <v>14827613000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57416464</v>
      </c>
      <c r="D30" s="155"/>
      <c r="E30" s="59">
        <v>54633000</v>
      </c>
      <c r="F30" s="60">
        <v>54633000</v>
      </c>
      <c r="G30" s="60">
        <v>51656854</v>
      </c>
      <c r="H30" s="60">
        <v>57416464</v>
      </c>
      <c r="I30" s="60">
        <v>57416464</v>
      </c>
      <c r="J30" s="60">
        <v>57416464</v>
      </c>
      <c r="K30" s="60">
        <v>57416464</v>
      </c>
      <c r="L30" s="60">
        <v>57416464</v>
      </c>
      <c r="M30" s="60">
        <v>57416464</v>
      </c>
      <c r="N30" s="60">
        <v>57416464</v>
      </c>
      <c r="O30" s="60">
        <v>57416464</v>
      </c>
      <c r="P30" s="60">
        <v>57416464</v>
      </c>
      <c r="Q30" s="60">
        <v>57416464</v>
      </c>
      <c r="R30" s="60">
        <v>57416464</v>
      </c>
      <c r="S30" s="60"/>
      <c r="T30" s="60"/>
      <c r="U30" s="60"/>
      <c r="V30" s="60"/>
      <c r="W30" s="60">
        <v>57416464</v>
      </c>
      <c r="X30" s="60">
        <v>40974750</v>
      </c>
      <c r="Y30" s="60">
        <v>16441714</v>
      </c>
      <c r="Z30" s="140">
        <v>40.13</v>
      </c>
      <c r="AA30" s="62">
        <v>54633000</v>
      </c>
    </row>
    <row r="31" spans="1:27" ht="13.5">
      <c r="A31" s="249" t="s">
        <v>163</v>
      </c>
      <c r="B31" s="182"/>
      <c r="C31" s="155">
        <v>44837812</v>
      </c>
      <c r="D31" s="155"/>
      <c r="E31" s="59">
        <v>49140000</v>
      </c>
      <c r="F31" s="60">
        <v>49140000</v>
      </c>
      <c r="G31" s="60">
        <v>45026469</v>
      </c>
      <c r="H31" s="60">
        <v>46013756</v>
      </c>
      <c r="I31" s="60">
        <v>45206063</v>
      </c>
      <c r="J31" s="60">
        <v>45206063</v>
      </c>
      <c r="K31" s="60">
        <v>45376408</v>
      </c>
      <c r="L31" s="60">
        <v>45753446</v>
      </c>
      <c r="M31" s="60">
        <v>45894657</v>
      </c>
      <c r="N31" s="60">
        <v>45894657</v>
      </c>
      <c r="O31" s="60">
        <v>46408102</v>
      </c>
      <c r="P31" s="60">
        <v>46629700</v>
      </c>
      <c r="Q31" s="60">
        <v>47017664</v>
      </c>
      <c r="R31" s="60">
        <v>47017664</v>
      </c>
      <c r="S31" s="60"/>
      <c r="T31" s="60"/>
      <c r="U31" s="60"/>
      <c r="V31" s="60"/>
      <c r="W31" s="60">
        <v>47017664</v>
      </c>
      <c r="X31" s="60">
        <v>36855000</v>
      </c>
      <c r="Y31" s="60">
        <v>10162664</v>
      </c>
      <c r="Z31" s="140">
        <v>27.57</v>
      </c>
      <c r="AA31" s="62">
        <v>49140000</v>
      </c>
    </row>
    <row r="32" spans="1:27" ht="13.5">
      <c r="A32" s="249" t="s">
        <v>164</v>
      </c>
      <c r="B32" s="182"/>
      <c r="C32" s="155">
        <v>845352921</v>
      </c>
      <c r="D32" s="155"/>
      <c r="E32" s="59">
        <v>737100000</v>
      </c>
      <c r="F32" s="60">
        <v>737100000</v>
      </c>
      <c r="G32" s="60">
        <v>837772312</v>
      </c>
      <c r="H32" s="60">
        <v>848560613</v>
      </c>
      <c r="I32" s="60">
        <v>630324589</v>
      </c>
      <c r="J32" s="60">
        <v>630324589</v>
      </c>
      <c r="K32" s="60">
        <v>582612933</v>
      </c>
      <c r="L32" s="60">
        <v>528502961</v>
      </c>
      <c r="M32" s="60">
        <v>711887517</v>
      </c>
      <c r="N32" s="60">
        <v>711887517</v>
      </c>
      <c r="O32" s="60">
        <v>680752147</v>
      </c>
      <c r="P32" s="60">
        <v>645519632</v>
      </c>
      <c r="Q32" s="60">
        <v>861609150</v>
      </c>
      <c r="R32" s="60">
        <v>861609150</v>
      </c>
      <c r="S32" s="60"/>
      <c r="T32" s="60"/>
      <c r="U32" s="60"/>
      <c r="V32" s="60"/>
      <c r="W32" s="60">
        <v>861609150</v>
      </c>
      <c r="X32" s="60">
        <v>552825000</v>
      </c>
      <c r="Y32" s="60">
        <v>308784150</v>
      </c>
      <c r="Z32" s="140">
        <v>55.86</v>
      </c>
      <c r="AA32" s="62">
        <v>737100000</v>
      </c>
    </row>
    <row r="33" spans="1:27" ht="13.5">
      <c r="A33" s="249" t="s">
        <v>165</v>
      </c>
      <c r="B33" s="182"/>
      <c r="C33" s="155">
        <v>141165287</v>
      </c>
      <c r="D33" s="155"/>
      <c r="E33" s="59">
        <v>144560000</v>
      </c>
      <c r="F33" s="60">
        <v>144560000</v>
      </c>
      <c r="G33" s="60">
        <v>117411611</v>
      </c>
      <c r="H33" s="60">
        <v>126385663</v>
      </c>
      <c r="I33" s="60">
        <v>126385663</v>
      </c>
      <c r="J33" s="60">
        <v>126385663</v>
      </c>
      <c r="K33" s="60">
        <v>126385663</v>
      </c>
      <c r="L33" s="60">
        <v>126385663</v>
      </c>
      <c r="M33" s="60">
        <v>126385663</v>
      </c>
      <c r="N33" s="60">
        <v>126385663</v>
      </c>
      <c r="O33" s="60">
        <v>126385663</v>
      </c>
      <c r="P33" s="60">
        <v>126385663</v>
      </c>
      <c r="Q33" s="60">
        <v>126385663</v>
      </c>
      <c r="R33" s="60">
        <v>126385663</v>
      </c>
      <c r="S33" s="60"/>
      <c r="T33" s="60"/>
      <c r="U33" s="60"/>
      <c r="V33" s="60"/>
      <c r="W33" s="60">
        <v>126385663</v>
      </c>
      <c r="X33" s="60">
        <v>108420000</v>
      </c>
      <c r="Y33" s="60">
        <v>17965663</v>
      </c>
      <c r="Z33" s="140">
        <v>16.57</v>
      </c>
      <c r="AA33" s="62">
        <v>144560000</v>
      </c>
    </row>
    <row r="34" spans="1:27" ht="13.5">
      <c r="A34" s="250" t="s">
        <v>58</v>
      </c>
      <c r="B34" s="251"/>
      <c r="C34" s="168">
        <f aca="true" t="shared" si="3" ref="C34:Y34">SUM(C29:C33)</f>
        <v>1088772484</v>
      </c>
      <c r="D34" s="168">
        <f>SUM(D29:D33)</f>
        <v>0</v>
      </c>
      <c r="E34" s="72">
        <f t="shared" si="3"/>
        <v>985433000</v>
      </c>
      <c r="F34" s="73">
        <f t="shared" si="3"/>
        <v>985433000</v>
      </c>
      <c r="G34" s="73">
        <f t="shared" si="3"/>
        <v>1051867246</v>
      </c>
      <c r="H34" s="73">
        <f t="shared" si="3"/>
        <v>1078376496</v>
      </c>
      <c r="I34" s="73">
        <f t="shared" si="3"/>
        <v>859332779</v>
      </c>
      <c r="J34" s="73">
        <f t="shared" si="3"/>
        <v>859332779</v>
      </c>
      <c r="K34" s="73">
        <f t="shared" si="3"/>
        <v>811791468</v>
      </c>
      <c r="L34" s="73">
        <f t="shared" si="3"/>
        <v>758058534</v>
      </c>
      <c r="M34" s="73">
        <f t="shared" si="3"/>
        <v>941584301</v>
      </c>
      <c r="N34" s="73">
        <f t="shared" si="3"/>
        <v>941584301</v>
      </c>
      <c r="O34" s="73">
        <f t="shared" si="3"/>
        <v>910962376</v>
      </c>
      <c r="P34" s="73">
        <f t="shared" si="3"/>
        <v>875951459</v>
      </c>
      <c r="Q34" s="73">
        <f t="shared" si="3"/>
        <v>1092428941</v>
      </c>
      <c r="R34" s="73">
        <f t="shared" si="3"/>
        <v>1092428941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1092428941</v>
      </c>
      <c r="X34" s="73">
        <f t="shared" si="3"/>
        <v>739074750</v>
      </c>
      <c r="Y34" s="73">
        <f t="shared" si="3"/>
        <v>353354191</v>
      </c>
      <c r="Z34" s="170">
        <f>+IF(X34&lt;&gt;0,+(Y34/X34)*100,0)</f>
        <v>47.81034543528919</v>
      </c>
      <c r="AA34" s="74">
        <f>SUM(AA29:AA33)</f>
        <v>985433000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545998928</v>
      </c>
      <c r="D37" s="155"/>
      <c r="E37" s="59">
        <v>546515000</v>
      </c>
      <c r="F37" s="60">
        <v>546515000</v>
      </c>
      <c r="G37" s="60">
        <v>551758538</v>
      </c>
      <c r="H37" s="60">
        <v>545998928</v>
      </c>
      <c r="I37" s="60">
        <v>530345566</v>
      </c>
      <c r="J37" s="60">
        <v>530345566</v>
      </c>
      <c r="K37" s="60">
        <v>530345566</v>
      </c>
      <c r="L37" s="60">
        <v>530345566</v>
      </c>
      <c r="M37" s="60">
        <v>519449061</v>
      </c>
      <c r="N37" s="60">
        <v>519449061</v>
      </c>
      <c r="O37" s="60">
        <v>519449061</v>
      </c>
      <c r="P37" s="60">
        <v>519449061</v>
      </c>
      <c r="Q37" s="60">
        <v>503056602</v>
      </c>
      <c r="R37" s="60">
        <v>503056602</v>
      </c>
      <c r="S37" s="60"/>
      <c r="T37" s="60"/>
      <c r="U37" s="60"/>
      <c r="V37" s="60"/>
      <c r="W37" s="60">
        <v>503056602</v>
      </c>
      <c r="X37" s="60">
        <v>409886250</v>
      </c>
      <c r="Y37" s="60">
        <v>93170352</v>
      </c>
      <c r="Z37" s="140">
        <v>22.73</v>
      </c>
      <c r="AA37" s="62">
        <v>546515000</v>
      </c>
    </row>
    <row r="38" spans="1:27" ht="13.5">
      <c r="A38" s="249" t="s">
        <v>165</v>
      </c>
      <c r="B38" s="182"/>
      <c r="C38" s="155">
        <v>442125113</v>
      </c>
      <c r="D38" s="155"/>
      <c r="E38" s="59">
        <v>544620000</v>
      </c>
      <c r="F38" s="60">
        <v>544620000</v>
      </c>
      <c r="G38" s="60">
        <v>449017369</v>
      </c>
      <c r="H38" s="60">
        <v>456804737</v>
      </c>
      <c r="I38" s="60">
        <v>456804737</v>
      </c>
      <c r="J38" s="60">
        <v>456804737</v>
      </c>
      <c r="K38" s="60">
        <v>456804737</v>
      </c>
      <c r="L38" s="60">
        <v>456804737</v>
      </c>
      <c r="M38" s="60">
        <v>456804737</v>
      </c>
      <c r="N38" s="60">
        <v>456804737</v>
      </c>
      <c r="O38" s="60">
        <v>456804737</v>
      </c>
      <c r="P38" s="60">
        <v>456804737</v>
      </c>
      <c r="Q38" s="60">
        <v>456804737</v>
      </c>
      <c r="R38" s="60">
        <v>456804737</v>
      </c>
      <c r="S38" s="60"/>
      <c r="T38" s="60"/>
      <c r="U38" s="60"/>
      <c r="V38" s="60"/>
      <c r="W38" s="60">
        <v>456804737</v>
      </c>
      <c r="X38" s="60">
        <v>408465000</v>
      </c>
      <c r="Y38" s="60">
        <v>48339737</v>
      </c>
      <c r="Z38" s="140">
        <v>11.83</v>
      </c>
      <c r="AA38" s="62">
        <v>544620000</v>
      </c>
    </row>
    <row r="39" spans="1:27" ht="13.5">
      <c r="A39" s="250" t="s">
        <v>59</v>
      </c>
      <c r="B39" s="253"/>
      <c r="C39" s="168">
        <f aca="true" t="shared" si="4" ref="C39:Y39">SUM(C37:C38)</f>
        <v>988124041</v>
      </c>
      <c r="D39" s="168">
        <f>SUM(D37:D38)</f>
        <v>0</v>
      </c>
      <c r="E39" s="76">
        <f t="shared" si="4"/>
        <v>1091135000</v>
      </c>
      <c r="F39" s="77">
        <f t="shared" si="4"/>
        <v>1091135000</v>
      </c>
      <c r="G39" s="77">
        <f t="shared" si="4"/>
        <v>1000775907</v>
      </c>
      <c r="H39" s="77">
        <f t="shared" si="4"/>
        <v>1002803665</v>
      </c>
      <c r="I39" s="77">
        <f t="shared" si="4"/>
        <v>987150303</v>
      </c>
      <c r="J39" s="77">
        <f t="shared" si="4"/>
        <v>987150303</v>
      </c>
      <c r="K39" s="77">
        <f t="shared" si="4"/>
        <v>987150303</v>
      </c>
      <c r="L39" s="77">
        <f t="shared" si="4"/>
        <v>987150303</v>
      </c>
      <c r="M39" s="77">
        <f t="shared" si="4"/>
        <v>976253798</v>
      </c>
      <c r="N39" s="77">
        <f t="shared" si="4"/>
        <v>976253798</v>
      </c>
      <c r="O39" s="77">
        <f t="shared" si="4"/>
        <v>976253798</v>
      </c>
      <c r="P39" s="77">
        <f t="shared" si="4"/>
        <v>976253798</v>
      </c>
      <c r="Q39" s="77">
        <f t="shared" si="4"/>
        <v>959861339</v>
      </c>
      <c r="R39" s="77">
        <f t="shared" si="4"/>
        <v>959861339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959861339</v>
      </c>
      <c r="X39" s="77">
        <f t="shared" si="4"/>
        <v>818351250</v>
      </c>
      <c r="Y39" s="77">
        <f t="shared" si="4"/>
        <v>141510089</v>
      </c>
      <c r="Z39" s="212">
        <f>+IF(X39&lt;&gt;0,+(Y39/X39)*100,0)</f>
        <v>17.292096639432028</v>
      </c>
      <c r="AA39" s="79">
        <f>SUM(AA37:AA38)</f>
        <v>1091135000</v>
      </c>
    </row>
    <row r="40" spans="1:27" ht="13.5">
      <c r="A40" s="250" t="s">
        <v>167</v>
      </c>
      <c r="B40" s="251"/>
      <c r="C40" s="168">
        <f aca="true" t="shared" si="5" ref="C40:Y40">+C34+C39</f>
        <v>2076896525</v>
      </c>
      <c r="D40" s="168">
        <f>+D34+D39</f>
        <v>0</v>
      </c>
      <c r="E40" s="72">
        <f t="shared" si="5"/>
        <v>2076568000</v>
      </c>
      <c r="F40" s="73">
        <f t="shared" si="5"/>
        <v>2076568000</v>
      </c>
      <c r="G40" s="73">
        <f t="shared" si="5"/>
        <v>2052643153</v>
      </c>
      <c r="H40" s="73">
        <f t="shared" si="5"/>
        <v>2081180161</v>
      </c>
      <c r="I40" s="73">
        <f t="shared" si="5"/>
        <v>1846483082</v>
      </c>
      <c r="J40" s="73">
        <f t="shared" si="5"/>
        <v>1846483082</v>
      </c>
      <c r="K40" s="73">
        <f t="shared" si="5"/>
        <v>1798941771</v>
      </c>
      <c r="L40" s="73">
        <f t="shared" si="5"/>
        <v>1745208837</v>
      </c>
      <c r="M40" s="73">
        <f t="shared" si="5"/>
        <v>1917838099</v>
      </c>
      <c r="N40" s="73">
        <f t="shared" si="5"/>
        <v>1917838099</v>
      </c>
      <c r="O40" s="73">
        <f t="shared" si="5"/>
        <v>1887216174</v>
      </c>
      <c r="P40" s="73">
        <f t="shared" si="5"/>
        <v>1852205257</v>
      </c>
      <c r="Q40" s="73">
        <f t="shared" si="5"/>
        <v>2052290280</v>
      </c>
      <c r="R40" s="73">
        <f t="shared" si="5"/>
        <v>2052290280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2052290280</v>
      </c>
      <c r="X40" s="73">
        <f t="shared" si="5"/>
        <v>1557426000</v>
      </c>
      <c r="Y40" s="73">
        <f t="shared" si="5"/>
        <v>494864280</v>
      </c>
      <c r="Z40" s="170">
        <f>+IF(X40&lt;&gt;0,+(Y40/X40)*100,0)</f>
        <v>31.77449715106849</v>
      </c>
      <c r="AA40" s="74">
        <f>+AA34+AA39</f>
        <v>2076568000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11545383341</v>
      </c>
      <c r="D42" s="257">
        <f>+D25-D40</f>
        <v>0</v>
      </c>
      <c r="E42" s="258">
        <f t="shared" si="6"/>
        <v>13004746000</v>
      </c>
      <c r="F42" s="259">
        <f t="shared" si="6"/>
        <v>12751045000</v>
      </c>
      <c r="G42" s="259">
        <f t="shared" si="6"/>
        <v>11629331227</v>
      </c>
      <c r="H42" s="259">
        <f t="shared" si="6"/>
        <v>11912666490</v>
      </c>
      <c r="I42" s="259">
        <f t="shared" si="6"/>
        <v>11892882358</v>
      </c>
      <c r="J42" s="259">
        <f t="shared" si="6"/>
        <v>11892882358</v>
      </c>
      <c r="K42" s="259">
        <f t="shared" si="6"/>
        <v>11886070534</v>
      </c>
      <c r="L42" s="259">
        <f t="shared" si="6"/>
        <v>11757099204</v>
      </c>
      <c r="M42" s="259">
        <f t="shared" si="6"/>
        <v>12096647303</v>
      </c>
      <c r="N42" s="259">
        <f t="shared" si="6"/>
        <v>12096647303</v>
      </c>
      <c r="O42" s="259">
        <f t="shared" si="6"/>
        <v>12037218702</v>
      </c>
      <c r="P42" s="259">
        <f t="shared" si="6"/>
        <v>11967851296</v>
      </c>
      <c r="Q42" s="259">
        <f t="shared" si="6"/>
        <v>12219729646</v>
      </c>
      <c r="R42" s="259">
        <f t="shared" si="6"/>
        <v>12219729646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12219729646</v>
      </c>
      <c r="X42" s="259">
        <f t="shared" si="6"/>
        <v>9563283750</v>
      </c>
      <c r="Y42" s="259">
        <f t="shared" si="6"/>
        <v>2656445896</v>
      </c>
      <c r="Z42" s="260">
        <f>+IF(X42&lt;&gt;0,+(Y42/X42)*100,0)</f>
        <v>27.777549693639486</v>
      </c>
      <c r="AA42" s="261">
        <f>+AA25-AA40</f>
        <v>12751045000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9141880192</v>
      </c>
      <c r="D45" s="155"/>
      <c r="E45" s="59">
        <v>10327810000</v>
      </c>
      <c r="F45" s="60">
        <v>10074109000</v>
      </c>
      <c r="G45" s="60">
        <v>9201271009</v>
      </c>
      <c r="H45" s="60">
        <v>9508182815</v>
      </c>
      <c r="I45" s="60">
        <v>9488398682</v>
      </c>
      <c r="J45" s="60">
        <v>9488398682</v>
      </c>
      <c r="K45" s="60">
        <v>9481586859</v>
      </c>
      <c r="L45" s="60">
        <v>9353596053</v>
      </c>
      <c r="M45" s="60">
        <v>9693144153</v>
      </c>
      <c r="N45" s="60">
        <v>9693144153</v>
      </c>
      <c r="O45" s="60">
        <v>9633715552</v>
      </c>
      <c r="P45" s="60">
        <v>9564348146</v>
      </c>
      <c r="Q45" s="60">
        <v>9816226495</v>
      </c>
      <c r="R45" s="60">
        <v>9816226495</v>
      </c>
      <c r="S45" s="60"/>
      <c r="T45" s="60"/>
      <c r="U45" s="60"/>
      <c r="V45" s="60"/>
      <c r="W45" s="60">
        <v>9816226495</v>
      </c>
      <c r="X45" s="60">
        <v>7555581750</v>
      </c>
      <c r="Y45" s="60">
        <v>2260644745</v>
      </c>
      <c r="Z45" s="139">
        <v>29.92</v>
      </c>
      <c r="AA45" s="62">
        <v>10074109000</v>
      </c>
    </row>
    <row r="46" spans="1:27" ht="13.5">
      <c r="A46" s="249" t="s">
        <v>171</v>
      </c>
      <c r="B46" s="182"/>
      <c r="C46" s="155">
        <v>2403503149</v>
      </c>
      <c r="D46" s="155"/>
      <c r="E46" s="59">
        <v>2676936000</v>
      </c>
      <c r="F46" s="60">
        <v>2676936000</v>
      </c>
      <c r="G46" s="60">
        <v>2428060218</v>
      </c>
      <c r="H46" s="60">
        <v>2404483674</v>
      </c>
      <c r="I46" s="60">
        <v>2404483674</v>
      </c>
      <c r="J46" s="60">
        <v>2404483674</v>
      </c>
      <c r="K46" s="60">
        <v>2404483674</v>
      </c>
      <c r="L46" s="60">
        <v>2403503149</v>
      </c>
      <c r="M46" s="60">
        <v>2403503149</v>
      </c>
      <c r="N46" s="60">
        <v>2403503149</v>
      </c>
      <c r="O46" s="60">
        <v>2403503149</v>
      </c>
      <c r="P46" s="60">
        <v>2403503149</v>
      </c>
      <c r="Q46" s="60">
        <v>2403503149</v>
      </c>
      <c r="R46" s="60">
        <v>2403503149</v>
      </c>
      <c r="S46" s="60"/>
      <c r="T46" s="60"/>
      <c r="U46" s="60"/>
      <c r="V46" s="60"/>
      <c r="W46" s="60">
        <v>2403503149</v>
      </c>
      <c r="X46" s="60">
        <v>2007702000</v>
      </c>
      <c r="Y46" s="60">
        <v>395801149</v>
      </c>
      <c r="Z46" s="139">
        <v>19.71</v>
      </c>
      <c r="AA46" s="62">
        <v>2676936000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11545383341</v>
      </c>
      <c r="D48" s="217">
        <f>SUM(D45:D47)</f>
        <v>0</v>
      </c>
      <c r="E48" s="264">
        <f t="shared" si="7"/>
        <v>13004746000</v>
      </c>
      <c r="F48" s="219">
        <f t="shared" si="7"/>
        <v>12751045000</v>
      </c>
      <c r="G48" s="219">
        <f t="shared" si="7"/>
        <v>11629331227</v>
      </c>
      <c r="H48" s="219">
        <f t="shared" si="7"/>
        <v>11912666489</v>
      </c>
      <c r="I48" s="219">
        <f t="shared" si="7"/>
        <v>11892882356</v>
      </c>
      <c r="J48" s="219">
        <f t="shared" si="7"/>
        <v>11892882356</v>
      </c>
      <c r="K48" s="219">
        <f t="shared" si="7"/>
        <v>11886070533</v>
      </c>
      <c r="L48" s="219">
        <f t="shared" si="7"/>
        <v>11757099202</v>
      </c>
      <c r="M48" s="219">
        <f t="shared" si="7"/>
        <v>12096647302</v>
      </c>
      <c r="N48" s="219">
        <f t="shared" si="7"/>
        <v>12096647302</v>
      </c>
      <c r="O48" s="219">
        <f t="shared" si="7"/>
        <v>12037218701</v>
      </c>
      <c r="P48" s="219">
        <f t="shared" si="7"/>
        <v>11967851295</v>
      </c>
      <c r="Q48" s="219">
        <f t="shared" si="7"/>
        <v>12219729644</v>
      </c>
      <c r="R48" s="219">
        <f t="shared" si="7"/>
        <v>12219729644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12219729644</v>
      </c>
      <c r="X48" s="219">
        <f t="shared" si="7"/>
        <v>9563283750</v>
      </c>
      <c r="Y48" s="219">
        <f t="shared" si="7"/>
        <v>2656445894</v>
      </c>
      <c r="Z48" s="265">
        <f>+IF(X48&lt;&gt;0,+(Y48/X48)*100,0)</f>
        <v>27.77754967272617</v>
      </c>
      <c r="AA48" s="232">
        <f>SUM(AA45:AA47)</f>
        <v>12751045000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3305609011</v>
      </c>
      <c r="D6" s="155"/>
      <c r="E6" s="59">
        <v>3577249731</v>
      </c>
      <c r="F6" s="60">
        <v>3586270039</v>
      </c>
      <c r="G6" s="60">
        <v>287899975</v>
      </c>
      <c r="H6" s="60">
        <v>413335320</v>
      </c>
      <c r="I6" s="60">
        <v>317050883</v>
      </c>
      <c r="J6" s="60">
        <v>1018286178</v>
      </c>
      <c r="K6" s="60">
        <v>305690281</v>
      </c>
      <c r="L6" s="60">
        <v>284884548</v>
      </c>
      <c r="M6" s="60">
        <v>412437719</v>
      </c>
      <c r="N6" s="60">
        <v>1003012548</v>
      </c>
      <c r="O6" s="60">
        <v>361353866</v>
      </c>
      <c r="P6" s="60">
        <v>180018174</v>
      </c>
      <c r="Q6" s="60">
        <v>435989487</v>
      </c>
      <c r="R6" s="60">
        <v>977361527</v>
      </c>
      <c r="S6" s="60"/>
      <c r="T6" s="60"/>
      <c r="U6" s="60"/>
      <c r="V6" s="60"/>
      <c r="W6" s="60">
        <v>2998660253</v>
      </c>
      <c r="X6" s="60">
        <v>2705176017</v>
      </c>
      <c r="Y6" s="60">
        <v>293484236</v>
      </c>
      <c r="Z6" s="140">
        <v>10.85</v>
      </c>
      <c r="AA6" s="62">
        <v>3586270039</v>
      </c>
    </row>
    <row r="7" spans="1:27" ht="13.5">
      <c r="A7" s="249" t="s">
        <v>178</v>
      </c>
      <c r="B7" s="182"/>
      <c r="C7" s="155">
        <v>812166737</v>
      </c>
      <c r="D7" s="155"/>
      <c r="E7" s="59">
        <v>825736342</v>
      </c>
      <c r="F7" s="60">
        <v>929300680</v>
      </c>
      <c r="G7" s="60">
        <v>264449308</v>
      </c>
      <c r="H7" s="60">
        <v>21011909</v>
      </c>
      <c r="I7" s="60">
        <v>-27483</v>
      </c>
      <c r="J7" s="60">
        <v>285433734</v>
      </c>
      <c r="K7" s="60">
        <v>16399041</v>
      </c>
      <c r="L7" s="60">
        <v>17156552</v>
      </c>
      <c r="M7" s="60">
        <v>235525266</v>
      </c>
      <c r="N7" s="60">
        <v>269080859</v>
      </c>
      <c r="O7" s="60">
        <v>23973412</v>
      </c>
      <c r="P7" s="60">
        <v>4010533</v>
      </c>
      <c r="Q7" s="60">
        <v>179801000</v>
      </c>
      <c r="R7" s="60">
        <v>207784945</v>
      </c>
      <c r="S7" s="60"/>
      <c r="T7" s="60"/>
      <c r="U7" s="60"/>
      <c r="V7" s="60"/>
      <c r="W7" s="60">
        <v>762299538</v>
      </c>
      <c r="X7" s="60">
        <v>692066025</v>
      </c>
      <c r="Y7" s="60">
        <v>70233513</v>
      </c>
      <c r="Z7" s="140">
        <v>10.15</v>
      </c>
      <c r="AA7" s="62">
        <v>929300680</v>
      </c>
    </row>
    <row r="8" spans="1:27" ht="13.5">
      <c r="A8" s="249" t="s">
        <v>179</v>
      </c>
      <c r="B8" s="182"/>
      <c r="C8" s="155">
        <v>734502788</v>
      </c>
      <c r="D8" s="155"/>
      <c r="E8" s="59">
        <v>700781726</v>
      </c>
      <c r="F8" s="60">
        <v>720858714</v>
      </c>
      <c r="G8" s="60">
        <v>171369000</v>
      </c>
      <c r="H8" s="60"/>
      <c r="I8" s="60"/>
      <c r="J8" s="60">
        <v>171369000</v>
      </c>
      <c r="K8" s="60">
        <v>20000000</v>
      </c>
      <c r="L8" s="60">
        <v>2946000</v>
      </c>
      <c r="M8" s="60">
        <v>235850500</v>
      </c>
      <c r="N8" s="60">
        <v>258796500</v>
      </c>
      <c r="O8" s="60"/>
      <c r="P8" s="60">
        <v>587000</v>
      </c>
      <c r="Q8" s="60">
        <v>234659000</v>
      </c>
      <c r="R8" s="60">
        <v>235246000</v>
      </c>
      <c r="S8" s="60"/>
      <c r="T8" s="60"/>
      <c r="U8" s="60"/>
      <c r="V8" s="60"/>
      <c r="W8" s="60">
        <v>665411500</v>
      </c>
      <c r="X8" s="60">
        <v>317185532</v>
      </c>
      <c r="Y8" s="60">
        <v>348225968</v>
      </c>
      <c r="Z8" s="140">
        <v>109.79</v>
      </c>
      <c r="AA8" s="62">
        <v>720858714</v>
      </c>
    </row>
    <row r="9" spans="1:27" ht="13.5">
      <c r="A9" s="249" t="s">
        <v>180</v>
      </c>
      <c r="B9" s="182"/>
      <c r="C9" s="155">
        <v>123654168</v>
      </c>
      <c r="D9" s="155"/>
      <c r="E9" s="59">
        <v>106874037</v>
      </c>
      <c r="F9" s="60">
        <v>106874037</v>
      </c>
      <c r="G9" s="60">
        <v>3278168</v>
      </c>
      <c r="H9" s="60">
        <v>20389247</v>
      </c>
      <c r="I9" s="60">
        <v>13298643</v>
      </c>
      <c r="J9" s="60">
        <v>36966058</v>
      </c>
      <c r="K9" s="60">
        <v>12273903</v>
      </c>
      <c r="L9" s="60">
        <v>12075022</v>
      </c>
      <c r="M9" s="60">
        <v>11597483</v>
      </c>
      <c r="N9" s="60">
        <v>35946408</v>
      </c>
      <c r="O9" s="60">
        <v>13866707</v>
      </c>
      <c r="P9" s="60">
        <v>13637681</v>
      </c>
      <c r="Q9" s="60">
        <v>11503766</v>
      </c>
      <c r="R9" s="60">
        <v>39008154</v>
      </c>
      <c r="S9" s="60"/>
      <c r="T9" s="60"/>
      <c r="U9" s="60"/>
      <c r="V9" s="60"/>
      <c r="W9" s="60">
        <v>111920620</v>
      </c>
      <c r="X9" s="60">
        <v>73167981</v>
      </c>
      <c r="Y9" s="60">
        <v>38752639</v>
      </c>
      <c r="Z9" s="140">
        <v>52.96</v>
      </c>
      <c r="AA9" s="62">
        <v>106874037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-3308222889</v>
      </c>
      <c r="D12" s="155"/>
      <c r="E12" s="59">
        <v>-3507515152</v>
      </c>
      <c r="F12" s="60">
        <v>-3675516120</v>
      </c>
      <c r="G12" s="60">
        <v>-533558342</v>
      </c>
      <c r="H12" s="60">
        <v>-397876632</v>
      </c>
      <c r="I12" s="60">
        <v>-380381462</v>
      </c>
      <c r="J12" s="60">
        <v>-1311816436</v>
      </c>
      <c r="K12" s="60">
        <v>-270089641</v>
      </c>
      <c r="L12" s="60">
        <v>-343805872</v>
      </c>
      <c r="M12" s="60">
        <v>-344989773</v>
      </c>
      <c r="N12" s="60">
        <v>-958885286</v>
      </c>
      <c r="O12" s="60">
        <v>-394713364</v>
      </c>
      <c r="P12" s="60">
        <v>-175625460</v>
      </c>
      <c r="Q12" s="60">
        <v>-358644198</v>
      </c>
      <c r="R12" s="60">
        <v>-928983022</v>
      </c>
      <c r="S12" s="60"/>
      <c r="T12" s="60"/>
      <c r="U12" s="60"/>
      <c r="V12" s="60"/>
      <c r="W12" s="60">
        <v>-3199684744</v>
      </c>
      <c r="X12" s="60">
        <v>-2818277367</v>
      </c>
      <c r="Y12" s="60">
        <v>-381407377</v>
      </c>
      <c r="Z12" s="140">
        <v>13.53</v>
      </c>
      <c r="AA12" s="62">
        <v>-3675516120</v>
      </c>
    </row>
    <row r="13" spans="1:27" ht="13.5">
      <c r="A13" s="249" t="s">
        <v>40</v>
      </c>
      <c r="B13" s="182"/>
      <c r="C13" s="155">
        <v>-65776579</v>
      </c>
      <c r="D13" s="155"/>
      <c r="E13" s="59">
        <v>-59248068</v>
      </c>
      <c r="F13" s="60">
        <v>-59248068</v>
      </c>
      <c r="G13" s="60">
        <v>-4937339</v>
      </c>
      <c r="H13" s="60">
        <v>-4937339</v>
      </c>
      <c r="I13" s="60">
        <v>-4569440</v>
      </c>
      <c r="J13" s="60">
        <v>-14444118</v>
      </c>
      <c r="K13" s="60">
        <v>-5370309</v>
      </c>
      <c r="L13" s="60">
        <v>-5370309</v>
      </c>
      <c r="M13" s="60">
        <v>-5370311</v>
      </c>
      <c r="N13" s="60">
        <v>-16110929</v>
      </c>
      <c r="O13" s="60">
        <v>-4568340</v>
      </c>
      <c r="P13" s="60">
        <v>-4568340</v>
      </c>
      <c r="Q13" s="60">
        <v>-4568430</v>
      </c>
      <c r="R13" s="60">
        <v>-13705110</v>
      </c>
      <c r="S13" s="60"/>
      <c r="T13" s="60"/>
      <c r="U13" s="60"/>
      <c r="V13" s="60"/>
      <c r="W13" s="60">
        <v>-44260157</v>
      </c>
      <c r="X13" s="60">
        <v>-26069150</v>
      </c>
      <c r="Y13" s="60">
        <v>-18191007</v>
      </c>
      <c r="Z13" s="140">
        <v>69.78</v>
      </c>
      <c r="AA13" s="62">
        <v>-59248068</v>
      </c>
    </row>
    <row r="14" spans="1:27" ht="13.5">
      <c r="A14" s="249" t="s">
        <v>42</v>
      </c>
      <c r="B14" s="182"/>
      <c r="C14" s="155">
        <v>-144963740</v>
      </c>
      <c r="D14" s="155"/>
      <c r="E14" s="59">
        <v>-204012957</v>
      </c>
      <c r="F14" s="60">
        <v>-195637958</v>
      </c>
      <c r="G14" s="60">
        <v>-611791</v>
      </c>
      <c r="H14" s="60">
        <v>-13263266</v>
      </c>
      <c r="I14" s="60">
        <v>-18013249</v>
      </c>
      <c r="J14" s="60">
        <v>-31888306</v>
      </c>
      <c r="K14" s="60">
        <v>-14962217</v>
      </c>
      <c r="L14" s="60">
        <v>-26004261</v>
      </c>
      <c r="M14" s="60">
        <v>-22169647</v>
      </c>
      <c r="N14" s="60">
        <v>-63136125</v>
      </c>
      <c r="O14" s="60">
        <v>-27788069</v>
      </c>
      <c r="P14" s="60">
        <v>-20002313</v>
      </c>
      <c r="Q14" s="60">
        <v>-11093838</v>
      </c>
      <c r="R14" s="60">
        <v>-58884220</v>
      </c>
      <c r="S14" s="60"/>
      <c r="T14" s="60"/>
      <c r="U14" s="60"/>
      <c r="V14" s="60"/>
      <c r="W14" s="60">
        <v>-153908651</v>
      </c>
      <c r="X14" s="60">
        <v>-118369115</v>
      </c>
      <c r="Y14" s="60">
        <v>-35539536</v>
      </c>
      <c r="Z14" s="140">
        <v>30.02</v>
      </c>
      <c r="AA14" s="62">
        <v>-195637958</v>
      </c>
    </row>
    <row r="15" spans="1:27" ht="13.5">
      <c r="A15" s="250" t="s">
        <v>184</v>
      </c>
      <c r="B15" s="251"/>
      <c r="C15" s="168">
        <f aca="true" t="shared" si="0" ref="C15:Y15">SUM(C6:C14)</f>
        <v>1456969496</v>
      </c>
      <c r="D15" s="168">
        <f>SUM(D6:D14)</f>
        <v>0</v>
      </c>
      <c r="E15" s="72">
        <f t="shared" si="0"/>
        <v>1439865659</v>
      </c>
      <c r="F15" s="73">
        <f t="shared" si="0"/>
        <v>1412901324</v>
      </c>
      <c r="G15" s="73">
        <f t="shared" si="0"/>
        <v>187888979</v>
      </c>
      <c r="H15" s="73">
        <f t="shared" si="0"/>
        <v>38659239</v>
      </c>
      <c r="I15" s="73">
        <f t="shared" si="0"/>
        <v>-72642108</v>
      </c>
      <c r="J15" s="73">
        <f t="shared" si="0"/>
        <v>153906110</v>
      </c>
      <c r="K15" s="73">
        <f t="shared" si="0"/>
        <v>63941058</v>
      </c>
      <c r="L15" s="73">
        <f t="shared" si="0"/>
        <v>-58118320</v>
      </c>
      <c r="M15" s="73">
        <f t="shared" si="0"/>
        <v>522881237</v>
      </c>
      <c r="N15" s="73">
        <f t="shared" si="0"/>
        <v>528703975</v>
      </c>
      <c r="O15" s="73">
        <f t="shared" si="0"/>
        <v>-27875788</v>
      </c>
      <c r="P15" s="73">
        <f t="shared" si="0"/>
        <v>-1942725</v>
      </c>
      <c r="Q15" s="73">
        <f t="shared" si="0"/>
        <v>487646787</v>
      </c>
      <c r="R15" s="73">
        <f t="shared" si="0"/>
        <v>457828274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1140438359</v>
      </c>
      <c r="X15" s="73">
        <f t="shared" si="0"/>
        <v>824879923</v>
      </c>
      <c r="Y15" s="73">
        <f t="shared" si="0"/>
        <v>315558436</v>
      </c>
      <c r="Z15" s="170">
        <f>+IF(X15&lt;&gt;0,+(Y15/X15)*100,0)</f>
        <v>38.25507533900785</v>
      </c>
      <c r="AA15" s="74">
        <f>SUM(AA6:AA14)</f>
        <v>1412901324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766770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14441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892235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-843731541</v>
      </c>
      <c r="D24" s="155"/>
      <c r="E24" s="59">
        <v>-942007422</v>
      </c>
      <c r="F24" s="60">
        <v>-1168745004</v>
      </c>
      <c r="G24" s="60">
        <v>-4259119</v>
      </c>
      <c r="H24" s="60">
        <v>-37018629</v>
      </c>
      <c r="I24" s="60">
        <v>-63771349</v>
      </c>
      <c r="J24" s="60">
        <v>-105049097</v>
      </c>
      <c r="K24" s="60">
        <v>-82385307</v>
      </c>
      <c r="L24" s="60">
        <v>-52978431</v>
      </c>
      <c r="M24" s="60">
        <v>-123416514</v>
      </c>
      <c r="N24" s="60">
        <v>-258780252</v>
      </c>
      <c r="O24" s="60">
        <v>-30396945</v>
      </c>
      <c r="P24" s="60">
        <v>-47087499</v>
      </c>
      <c r="Q24" s="60">
        <v>-104078328</v>
      </c>
      <c r="R24" s="60">
        <v>-181562772</v>
      </c>
      <c r="S24" s="60"/>
      <c r="T24" s="60"/>
      <c r="U24" s="60"/>
      <c r="V24" s="60"/>
      <c r="W24" s="60">
        <v>-545392121</v>
      </c>
      <c r="X24" s="60">
        <v>-742036201</v>
      </c>
      <c r="Y24" s="60">
        <v>196644080</v>
      </c>
      <c r="Z24" s="140">
        <v>-26.5</v>
      </c>
      <c r="AA24" s="62">
        <v>-1168745004</v>
      </c>
    </row>
    <row r="25" spans="1:27" ht="13.5">
      <c r="A25" s="250" t="s">
        <v>191</v>
      </c>
      <c r="B25" s="251"/>
      <c r="C25" s="168">
        <f aca="true" t="shared" si="1" ref="C25:Y25">SUM(C19:C24)</f>
        <v>-842058095</v>
      </c>
      <c r="D25" s="168">
        <f>SUM(D19:D24)</f>
        <v>0</v>
      </c>
      <c r="E25" s="72">
        <f t="shared" si="1"/>
        <v>-942007422</v>
      </c>
      <c r="F25" s="73">
        <f t="shared" si="1"/>
        <v>-1168745004</v>
      </c>
      <c r="G25" s="73">
        <f t="shared" si="1"/>
        <v>-4259119</v>
      </c>
      <c r="H25" s="73">
        <f t="shared" si="1"/>
        <v>-37018629</v>
      </c>
      <c r="I25" s="73">
        <f t="shared" si="1"/>
        <v>-63771349</v>
      </c>
      <c r="J25" s="73">
        <f t="shared" si="1"/>
        <v>-105049097</v>
      </c>
      <c r="K25" s="73">
        <f t="shared" si="1"/>
        <v>-82385307</v>
      </c>
      <c r="L25" s="73">
        <f t="shared" si="1"/>
        <v>-52978431</v>
      </c>
      <c r="M25" s="73">
        <f t="shared" si="1"/>
        <v>-123416514</v>
      </c>
      <c r="N25" s="73">
        <f t="shared" si="1"/>
        <v>-258780252</v>
      </c>
      <c r="O25" s="73">
        <f t="shared" si="1"/>
        <v>-30396945</v>
      </c>
      <c r="P25" s="73">
        <f t="shared" si="1"/>
        <v>-47087499</v>
      </c>
      <c r="Q25" s="73">
        <f t="shared" si="1"/>
        <v>-104078328</v>
      </c>
      <c r="R25" s="73">
        <f t="shared" si="1"/>
        <v>-181562772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-545392121</v>
      </c>
      <c r="X25" s="73">
        <f t="shared" si="1"/>
        <v>-742036201</v>
      </c>
      <c r="Y25" s="73">
        <f t="shared" si="1"/>
        <v>196644080</v>
      </c>
      <c r="Z25" s="170">
        <f>+IF(X25&lt;&gt;0,+(Y25/X25)*100,0)</f>
        <v>-26.500604651766846</v>
      </c>
      <c r="AA25" s="74">
        <f>SUM(AA19:AA24)</f>
        <v>-1168745004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-244040300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-681453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-49071539</v>
      </c>
      <c r="D33" s="155"/>
      <c r="E33" s="59">
        <v>-54633002</v>
      </c>
      <c r="F33" s="60">
        <v>-54633002</v>
      </c>
      <c r="G33" s="60"/>
      <c r="H33" s="60"/>
      <c r="I33" s="60">
        <v>-15653361</v>
      </c>
      <c r="J33" s="60">
        <v>-15653361</v>
      </c>
      <c r="K33" s="60"/>
      <c r="L33" s="60"/>
      <c r="M33" s="60">
        <v>-10896505</v>
      </c>
      <c r="N33" s="60">
        <v>-10896505</v>
      </c>
      <c r="O33" s="60"/>
      <c r="P33" s="60"/>
      <c r="Q33" s="60">
        <v>-16392458</v>
      </c>
      <c r="R33" s="60">
        <v>-16392458</v>
      </c>
      <c r="S33" s="60"/>
      <c r="T33" s="60"/>
      <c r="U33" s="60"/>
      <c r="V33" s="60"/>
      <c r="W33" s="60">
        <v>-42942324</v>
      </c>
      <c r="X33" s="60">
        <v>-31931741</v>
      </c>
      <c r="Y33" s="60">
        <v>-11010583</v>
      </c>
      <c r="Z33" s="140">
        <v>34.48</v>
      </c>
      <c r="AA33" s="62">
        <v>-54633002</v>
      </c>
    </row>
    <row r="34" spans="1:27" ht="13.5">
      <c r="A34" s="250" t="s">
        <v>197</v>
      </c>
      <c r="B34" s="251"/>
      <c r="C34" s="168">
        <f aca="true" t="shared" si="2" ref="C34:Y34">SUM(C29:C33)</f>
        <v>-293793292</v>
      </c>
      <c r="D34" s="168">
        <f>SUM(D29:D33)</f>
        <v>0</v>
      </c>
      <c r="E34" s="72">
        <f t="shared" si="2"/>
        <v>-54633002</v>
      </c>
      <c r="F34" s="73">
        <f t="shared" si="2"/>
        <v>-54633002</v>
      </c>
      <c r="G34" s="73">
        <f t="shared" si="2"/>
        <v>0</v>
      </c>
      <c r="H34" s="73">
        <f t="shared" si="2"/>
        <v>0</v>
      </c>
      <c r="I34" s="73">
        <f t="shared" si="2"/>
        <v>-15653361</v>
      </c>
      <c r="J34" s="73">
        <f t="shared" si="2"/>
        <v>-15653361</v>
      </c>
      <c r="K34" s="73">
        <f t="shared" si="2"/>
        <v>0</v>
      </c>
      <c r="L34" s="73">
        <f t="shared" si="2"/>
        <v>0</v>
      </c>
      <c r="M34" s="73">
        <f t="shared" si="2"/>
        <v>-10896505</v>
      </c>
      <c r="N34" s="73">
        <f t="shared" si="2"/>
        <v>-10896505</v>
      </c>
      <c r="O34" s="73">
        <f t="shared" si="2"/>
        <v>0</v>
      </c>
      <c r="P34" s="73">
        <f t="shared" si="2"/>
        <v>0</v>
      </c>
      <c r="Q34" s="73">
        <f t="shared" si="2"/>
        <v>-16392458</v>
      </c>
      <c r="R34" s="73">
        <f t="shared" si="2"/>
        <v>-16392458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-42942324</v>
      </c>
      <c r="X34" s="73">
        <f t="shared" si="2"/>
        <v>-31931741</v>
      </c>
      <c r="Y34" s="73">
        <f t="shared" si="2"/>
        <v>-11010583</v>
      </c>
      <c r="Z34" s="170">
        <f>+IF(X34&lt;&gt;0,+(Y34/X34)*100,0)</f>
        <v>34.481624412524205</v>
      </c>
      <c r="AA34" s="74">
        <f>SUM(AA29:AA33)</f>
        <v>-54633002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321118109</v>
      </c>
      <c r="D36" s="153">
        <f>+D15+D25+D34</f>
        <v>0</v>
      </c>
      <c r="E36" s="99">
        <f t="shared" si="3"/>
        <v>443225235</v>
      </c>
      <c r="F36" s="100">
        <f t="shared" si="3"/>
        <v>189523318</v>
      </c>
      <c r="G36" s="100">
        <f t="shared" si="3"/>
        <v>183629860</v>
      </c>
      <c r="H36" s="100">
        <f t="shared" si="3"/>
        <v>1640610</v>
      </c>
      <c r="I36" s="100">
        <f t="shared" si="3"/>
        <v>-152066818</v>
      </c>
      <c r="J36" s="100">
        <f t="shared" si="3"/>
        <v>33203652</v>
      </c>
      <c r="K36" s="100">
        <f t="shared" si="3"/>
        <v>-18444249</v>
      </c>
      <c r="L36" s="100">
        <f t="shared" si="3"/>
        <v>-111096751</v>
      </c>
      <c r="M36" s="100">
        <f t="shared" si="3"/>
        <v>388568218</v>
      </c>
      <c r="N36" s="100">
        <f t="shared" si="3"/>
        <v>259027218</v>
      </c>
      <c r="O36" s="100">
        <f t="shared" si="3"/>
        <v>-58272733</v>
      </c>
      <c r="P36" s="100">
        <f t="shared" si="3"/>
        <v>-49030224</v>
      </c>
      <c r="Q36" s="100">
        <f t="shared" si="3"/>
        <v>367176001</v>
      </c>
      <c r="R36" s="100">
        <f t="shared" si="3"/>
        <v>259873044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552103914</v>
      </c>
      <c r="X36" s="100">
        <f t="shared" si="3"/>
        <v>50911981</v>
      </c>
      <c r="Y36" s="100">
        <f t="shared" si="3"/>
        <v>501191933</v>
      </c>
      <c r="Z36" s="137">
        <f>+IF(X36&lt;&gt;0,+(Y36/X36)*100,0)</f>
        <v>984.4282684659236</v>
      </c>
      <c r="AA36" s="102">
        <f>+AA15+AA25+AA34</f>
        <v>189523318</v>
      </c>
    </row>
    <row r="37" spans="1:27" ht="13.5">
      <c r="A37" s="249" t="s">
        <v>199</v>
      </c>
      <c r="B37" s="182"/>
      <c r="C37" s="153">
        <v>1843314797</v>
      </c>
      <c r="D37" s="153"/>
      <c r="E37" s="99">
        <v>870043894</v>
      </c>
      <c r="F37" s="100">
        <v>870043894</v>
      </c>
      <c r="G37" s="100">
        <v>2164432912</v>
      </c>
      <c r="H37" s="100">
        <v>2348062772</v>
      </c>
      <c r="I37" s="100">
        <v>2349703382</v>
      </c>
      <c r="J37" s="100">
        <v>2164432912</v>
      </c>
      <c r="K37" s="100">
        <v>2197636564</v>
      </c>
      <c r="L37" s="100">
        <v>2179192315</v>
      </c>
      <c r="M37" s="100">
        <v>2068095564</v>
      </c>
      <c r="N37" s="100">
        <v>2197636564</v>
      </c>
      <c r="O37" s="100">
        <v>2456663782</v>
      </c>
      <c r="P37" s="100">
        <v>2398391049</v>
      </c>
      <c r="Q37" s="100">
        <v>2349360825</v>
      </c>
      <c r="R37" s="100">
        <v>2456663782</v>
      </c>
      <c r="S37" s="100"/>
      <c r="T37" s="100"/>
      <c r="U37" s="100"/>
      <c r="V37" s="100"/>
      <c r="W37" s="100">
        <v>2164432912</v>
      </c>
      <c r="X37" s="100">
        <v>870043894</v>
      </c>
      <c r="Y37" s="100">
        <v>1294389018</v>
      </c>
      <c r="Z37" s="137">
        <v>148.77</v>
      </c>
      <c r="AA37" s="102">
        <v>870043894</v>
      </c>
    </row>
    <row r="38" spans="1:27" ht="13.5">
      <c r="A38" s="269" t="s">
        <v>200</v>
      </c>
      <c r="B38" s="256"/>
      <c r="C38" s="257">
        <v>2164432906</v>
      </c>
      <c r="D38" s="257"/>
      <c r="E38" s="258">
        <v>1313269129</v>
      </c>
      <c r="F38" s="259">
        <v>1059567212</v>
      </c>
      <c r="G38" s="259">
        <v>2348062772</v>
      </c>
      <c r="H38" s="259">
        <v>2349703382</v>
      </c>
      <c r="I38" s="259">
        <v>2197636564</v>
      </c>
      <c r="J38" s="259">
        <v>2197636564</v>
      </c>
      <c r="K38" s="259">
        <v>2179192315</v>
      </c>
      <c r="L38" s="259">
        <v>2068095564</v>
      </c>
      <c r="M38" s="259">
        <v>2456663782</v>
      </c>
      <c r="N38" s="259">
        <v>2456663782</v>
      </c>
      <c r="O38" s="259">
        <v>2398391049</v>
      </c>
      <c r="P38" s="259">
        <v>2349360825</v>
      </c>
      <c r="Q38" s="259">
        <v>2716536826</v>
      </c>
      <c r="R38" s="259">
        <v>2716536826</v>
      </c>
      <c r="S38" s="259"/>
      <c r="T38" s="259"/>
      <c r="U38" s="259"/>
      <c r="V38" s="259"/>
      <c r="W38" s="259">
        <v>2716536826</v>
      </c>
      <c r="X38" s="259">
        <v>920955875</v>
      </c>
      <c r="Y38" s="259">
        <v>1795580951</v>
      </c>
      <c r="Z38" s="260">
        <v>194.97</v>
      </c>
      <c r="AA38" s="261">
        <v>1059567212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844194485</v>
      </c>
      <c r="D5" s="200">
        <f t="shared" si="0"/>
        <v>0</v>
      </c>
      <c r="E5" s="106">
        <f t="shared" si="0"/>
        <v>402186108</v>
      </c>
      <c r="F5" s="106">
        <f t="shared" si="0"/>
        <v>546772565</v>
      </c>
      <c r="G5" s="106">
        <f t="shared" si="0"/>
        <v>4279296</v>
      </c>
      <c r="H5" s="106">
        <f t="shared" si="0"/>
        <v>36998452</v>
      </c>
      <c r="I5" s="106">
        <f t="shared" si="0"/>
        <v>63771348</v>
      </c>
      <c r="J5" s="106">
        <f t="shared" si="0"/>
        <v>105049096</v>
      </c>
      <c r="K5" s="106">
        <f t="shared" si="0"/>
        <v>82385307</v>
      </c>
      <c r="L5" s="106">
        <f t="shared" si="0"/>
        <v>52978432</v>
      </c>
      <c r="M5" s="106">
        <f t="shared" si="0"/>
        <v>123416514</v>
      </c>
      <c r="N5" s="106">
        <f t="shared" si="0"/>
        <v>258780253</v>
      </c>
      <c r="O5" s="106">
        <f t="shared" si="0"/>
        <v>30396944</v>
      </c>
      <c r="P5" s="106">
        <f t="shared" si="0"/>
        <v>47087499</v>
      </c>
      <c r="Q5" s="106">
        <f t="shared" si="0"/>
        <v>104078328</v>
      </c>
      <c r="R5" s="106">
        <f t="shared" si="0"/>
        <v>181562771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545392120</v>
      </c>
      <c r="X5" s="106">
        <f t="shared" si="0"/>
        <v>410079425</v>
      </c>
      <c r="Y5" s="106">
        <f t="shared" si="0"/>
        <v>135312695</v>
      </c>
      <c r="Z5" s="201">
        <f>+IF(X5&lt;&gt;0,+(Y5/X5)*100,0)</f>
        <v>32.996704236014764</v>
      </c>
      <c r="AA5" s="199">
        <f>SUM(AA11:AA18)</f>
        <v>546772565</v>
      </c>
    </row>
    <row r="6" spans="1:27" ht="13.5">
      <c r="A6" s="291" t="s">
        <v>204</v>
      </c>
      <c r="B6" s="142"/>
      <c r="C6" s="62">
        <v>345781111</v>
      </c>
      <c r="D6" s="156"/>
      <c r="E6" s="60">
        <v>110000000</v>
      </c>
      <c r="F6" s="60">
        <v>113740039</v>
      </c>
      <c r="G6" s="60">
        <v>-47814</v>
      </c>
      <c r="H6" s="60">
        <v>9974049</v>
      </c>
      <c r="I6" s="60">
        <v>19383637</v>
      </c>
      <c r="J6" s="60">
        <v>29309872</v>
      </c>
      <c r="K6" s="60">
        <v>24278224</v>
      </c>
      <c r="L6" s="60">
        <v>16280303</v>
      </c>
      <c r="M6" s="60">
        <v>51599139</v>
      </c>
      <c r="N6" s="60">
        <v>92157666</v>
      </c>
      <c r="O6" s="60">
        <v>5053867</v>
      </c>
      <c r="P6" s="60">
        <v>10116370</v>
      </c>
      <c r="Q6" s="60">
        <v>20386657</v>
      </c>
      <c r="R6" s="60">
        <v>35556894</v>
      </c>
      <c r="S6" s="60"/>
      <c r="T6" s="60"/>
      <c r="U6" s="60"/>
      <c r="V6" s="60"/>
      <c r="W6" s="60">
        <v>157024432</v>
      </c>
      <c r="X6" s="60">
        <v>85305029</v>
      </c>
      <c r="Y6" s="60">
        <v>71719403</v>
      </c>
      <c r="Z6" s="140">
        <v>84.07</v>
      </c>
      <c r="AA6" s="155">
        <v>113740039</v>
      </c>
    </row>
    <row r="7" spans="1:27" ht="13.5">
      <c r="A7" s="291" t="s">
        <v>205</v>
      </c>
      <c r="B7" s="142"/>
      <c r="C7" s="62">
        <v>98208566</v>
      </c>
      <c r="D7" s="156"/>
      <c r="E7" s="60">
        <v>45500000</v>
      </c>
      <c r="F7" s="60">
        <v>39087000</v>
      </c>
      <c r="G7" s="60">
        <v>34346</v>
      </c>
      <c r="H7" s="60">
        <v>966173</v>
      </c>
      <c r="I7" s="60">
        <v>8548369</v>
      </c>
      <c r="J7" s="60">
        <v>9548888</v>
      </c>
      <c r="K7" s="60">
        <v>19438471</v>
      </c>
      <c r="L7" s="60">
        <v>5787044</v>
      </c>
      <c r="M7" s="60">
        <v>13173410</v>
      </c>
      <c r="N7" s="60">
        <v>38398925</v>
      </c>
      <c r="O7" s="60">
        <v>-4615357</v>
      </c>
      <c r="P7" s="60">
        <v>8398526</v>
      </c>
      <c r="Q7" s="60">
        <v>18876412</v>
      </c>
      <c r="R7" s="60">
        <v>22659581</v>
      </c>
      <c r="S7" s="60"/>
      <c r="T7" s="60"/>
      <c r="U7" s="60"/>
      <c r="V7" s="60"/>
      <c r="W7" s="60">
        <v>70607394</v>
      </c>
      <c r="X7" s="60">
        <v>29315250</v>
      </c>
      <c r="Y7" s="60">
        <v>41292144</v>
      </c>
      <c r="Z7" s="140">
        <v>140.86</v>
      </c>
      <c r="AA7" s="155">
        <v>39087000</v>
      </c>
    </row>
    <row r="8" spans="1:27" ht="13.5">
      <c r="A8" s="291" t="s">
        <v>206</v>
      </c>
      <c r="B8" s="142"/>
      <c r="C8" s="62">
        <v>87476395</v>
      </c>
      <c r="D8" s="156"/>
      <c r="E8" s="60"/>
      <c r="F8" s="60"/>
      <c r="G8" s="60"/>
      <c r="H8" s="60">
        <v>1847692</v>
      </c>
      <c r="I8" s="60">
        <v>2223513</v>
      </c>
      <c r="J8" s="60">
        <v>4071205</v>
      </c>
      <c r="K8" s="60">
        <v>2998073</v>
      </c>
      <c r="L8" s="60">
        <v>5638393</v>
      </c>
      <c r="M8" s="60">
        <v>4803678</v>
      </c>
      <c r="N8" s="60">
        <v>13440144</v>
      </c>
      <c r="O8" s="60">
        <v>3425996</v>
      </c>
      <c r="P8" s="60">
        <v>5129082</v>
      </c>
      <c r="Q8" s="60">
        <v>11851676</v>
      </c>
      <c r="R8" s="60">
        <v>20406754</v>
      </c>
      <c r="S8" s="60"/>
      <c r="T8" s="60"/>
      <c r="U8" s="60"/>
      <c r="V8" s="60"/>
      <c r="W8" s="60">
        <v>37918103</v>
      </c>
      <c r="X8" s="60"/>
      <c r="Y8" s="60">
        <v>37918103</v>
      </c>
      <c r="Z8" s="140"/>
      <c r="AA8" s="155"/>
    </row>
    <row r="9" spans="1:27" ht="13.5">
      <c r="A9" s="291" t="s">
        <v>207</v>
      </c>
      <c r="B9" s="142"/>
      <c r="C9" s="62">
        <v>170237942</v>
      </c>
      <c r="D9" s="156"/>
      <c r="E9" s="60"/>
      <c r="F9" s="60"/>
      <c r="G9" s="60">
        <v>-199831</v>
      </c>
      <c r="H9" s="60">
        <v>10076331</v>
      </c>
      <c r="I9" s="60">
        <v>7571347</v>
      </c>
      <c r="J9" s="60">
        <v>17447847</v>
      </c>
      <c r="K9" s="60">
        <v>7829714</v>
      </c>
      <c r="L9" s="60">
        <v>6523226</v>
      </c>
      <c r="M9" s="60">
        <v>21636248</v>
      </c>
      <c r="N9" s="60">
        <v>35989188</v>
      </c>
      <c r="O9" s="60">
        <v>2178098</v>
      </c>
      <c r="P9" s="60">
        <v>4641349</v>
      </c>
      <c r="Q9" s="60">
        <v>12687855</v>
      </c>
      <c r="R9" s="60">
        <v>19507302</v>
      </c>
      <c r="S9" s="60"/>
      <c r="T9" s="60"/>
      <c r="U9" s="60"/>
      <c r="V9" s="60"/>
      <c r="W9" s="60">
        <v>72944337</v>
      </c>
      <c r="X9" s="60"/>
      <c r="Y9" s="60">
        <v>72944337</v>
      </c>
      <c r="Z9" s="140"/>
      <c r="AA9" s="155"/>
    </row>
    <row r="10" spans="1:27" ht="13.5">
      <c r="A10" s="291" t="s">
        <v>208</v>
      </c>
      <c r="B10" s="142"/>
      <c r="C10" s="62">
        <v>8487597</v>
      </c>
      <c r="D10" s="156"/>
      <c r="E10" s="60">
        <v>70000000</v>
      </c>
      <c r="F10" s="60">
        <v>118522313</v>
      </c>
      <c r="G10" s="60">
        <v>4472418</v>
      </c>
      <c r="H10" s="60">
        <v>9914806</v>
      </c>
      <c r="I10" s="60">
        <v>13335084</v>
      </c>
      <c r="J10" s="60">
        <v>27722308</v>
      </c>
      <c r="K10" s="60">
        <v>17893574</v>
      </c>
      <c r="L10" s="60">
        <v>14757468</v>
      </c>
      <c r="M10" s="60">
        <v>29593624</v>
      </c>
      <c r="N10" s="60">
        <v>62244666</v>
      </c>
      <c r="O10" s="60">
        <v>15941109</v>
      </c>
      <c r="P10" s="60">
        <v>15447245</v>
      </c>
      <c r="Q10" s="60">
        <v>28829981</v>
      </c>
      <c r="R10" s="60">
        <v>60218335</v>
      </c>
      <c r="S10" s="60"/>
      <c r="T10" s="60"/>
      <c r="U10" s="60"/>
      <c r="V10" s="60"/>
      <c r="W10" s="60">
        <v>150185309</v>
      </c>
      <c r="X10" s="60">
        <v>88891735</v>
      </c>
      <c r="Y10" s="60">
        <v>61293574</v>
      </c>
      <c r="Z10" s="140">
        <v>68.95</v>
      </c>
      <c r="AA10" s="155">
        <v>118522313</v>
      </c>
    </row>
    <row r="11" spans="1:27" ht="13.5">
      <c r="A11" s="292" t="s">
        <v>209</v>
      </c>
      <c r="B11" s="142"/>
      <c r="C11" s="293">
        <f aca="true" t="shared" si="1" ref="C11:Y11">SUM(C6:C10)</f>
        <v>710191611</v>
      </c>
      <c r="D11" s="294">
        <f t="shared" si="1"/>
        <v>0</v>
      </c>
      <c r="E11" s="295">
        <f t="shared" si="1"/>
        <v>225500000</v>
      </c>
      <c r="F11" s="295">
        <f t="shared" si="1"/>
        <v>271349352</v>
      </c>
      <c r="G11" s="295">
        <f t="shared" si="1"/>
        <v>4259119</v>
      </c>
      <c r="H11" s="295">
        <f t="shared" si="1"/>
        <v>32779051</v>
      </c>
      <c r="I11" s="295">
        <f t="shared" si="1"/>
        <v>51061950</v>
      </c>
      <c r="J11" s="295">
        <f t="shared" si="1"/>
        <v>88100120</v>
      </c>
      <c r="K11" s="295">
        <f t="shared" si="1"/>
        <v>72438056</v>
      </c>
      <c r="L11" s="295">
        <f t="shared" si="1"/>
        <v>48986434</v>
      </c>
      <c r="M11" s="295">
        <f t="shared" si="1"/>
        <v>120806099</v>
      </c>
      <c r="N11" s="295">
        <f t="shared" si="1"/>
        <v>242230589</v>
      </c>
      <c r="O11" s="295">
        <f t="shared" si="1"/>
        <v>21983713</v>
      </c>
      <c r="P11" s="295">
        <f t="shared" si="1"/>
        <v>43732572</v>
      </c>
      <c r="Q11" s="295">
        <f t="shared" si="1"/>
        <v>92632581</v>
      </c>
      <c r="R11" s="295">
        <f t="shared" si="1"/>
        <v>158348866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488679575</v>
      </c>
      <c r="X11" s="295">
        <f t="shared" si="1"/>
        <v>203512014</v>
      </c>
      <c r="Y11" s="295">
        <f t="shared" si="1"/>
        <v>285167561</v>
      </c>
      <c r="Z11" s="296">
        <f>+IF(X11&lt;&gt;0,+(Y11/X11)*100,0)</f>
        <v>140.1232071734104</v>
      </c>
      <c r="AA11" s="297">
        <f>SUM(AA6:AA10)</f>
        <v>271349352</v>
      </c>
    </row>
    <row r="12" spans="1:27" ht="13.5">
      <c r="A12" s="298" t="s">
        <v>210</v>
      </c>
      <c r="B12" s="136"/>
      <c r="C12" s="62">
        <v>56128196</v>
      </c>
      <c r="D12" s="156"/>
      <c r="E12" s="60">
        <v>22000000</v>
      </c>
      <c r="F12" s="60">
        <v>24959917</v>
      </c>
      <c r="G12" s="60"/>
      <c r="H12" s="60">
        <v>237492</v>
      </c>
      <c r="I12" s="60">
        <v>1049627</v>
      </c>
      <c r="J12" s="60">
        <v>1287119</v>
      </c>
      <c r="K12" s="60">
        <v>1326884</v>
      </c>
      <c r="L12" s="60">
        <v>982978</v>
      </c>
      <c r="M12" s="60">
        <v>1616910</v>
      </c>
      <c r="N12" s="60">
        <v>3926772</v>
      </c>
      <c r="O12" s="60">
        <v>419500</v>
      </c>
      <c r="P12" s="60">
        <v>608435</v>
      </c>
      <c r="Q12" s="60">
        <v>4772642</v>
      </c>
      <c r="R12" s="60">
        <v>5800577</v>
      </c>
      <c r="S12" s="60"/>
      <c r="T12" s="60"/>
      <c r="U12" s="60"/>
      <c r="V12" s="60"/>
      <c r="W12" s="60">
        <v>11014468</v>
      </c>
      <c r="X12" s="60">
        <v>18719938</v>
      </c>
      <c r="Y12" s="60">
        <v>-7705470</v>
      </c>
      <c r="Z12" s="140">
        <v>-41.16</v>
      </c>
      <c r="AA12" s="155">
        <v>24959917</v>
      </c>
    </row>
    <row r="13" spans="1:27" ht="13.5">
      <c r="A13" s="298" t="s">
        <v>211</v>
      </c>
      <c r="B13" s="136"/>
      <c r="C13" s="273">
        <v>2554604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89536108</v>
      </c>
      <c r="F14" s="60">
        <v>155685230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116763923</v>
      </c>
      <c r="Y14" s="60">
        <v>-116763923</v>
      </c>
      <c r="Z14" s="140">
        <v>-100</v>
      </c>
      <c r="AA14" s="155">
        <v>155685230</v>
      </c>
    </row>
    <row r="15" spans="1:27" ht="13.5">
      <c r="A15" s="298" t="s">
        <v>213</v>
      </c>
      <c r="B15" s="136" t="s">
        <v>138</v>
      </c>
      <c r="C15" s="62">
        <v>47818965</v>
      </c>
      <c r="D15" s="156"/>
      <c r="E15" s="60">
        <v>65150000</v>
      </c>
      <c r="F15" s="60">
        <v>94778066</v>
      </c>
      <c r="G15" s="60">
        <v>20177</v>
      </c>
      <c r="H15" s="60">
        <v>3981909</v>
      </c>
      <c r="I15" s="60">
        <v>11659771</v>
      </c>
      <c r="J15" s="60">
        <v>15661857</v>
      </c>
      <c r="K15" s="60">
        <v>8620367</v>
      </c>
      <c r="L15" s="60">
        <v>3009020</v>
      </c>
      <c r="M15" s="60">
        <v>993505</v>
      </c>
      <c r="N15" s="60">
        <v>12622892</v>
      </c>
      <c r="O15" s="60">
        <v>7993731</v>
      </c>
      <c r="P15" s="60">
        <v>2746492</v>
      </c>
      <c r="Q15" s="60">
        <v>6673105</v>
      </c>
      <c r="R15" s="60">
        <v>17413328</v>
      </c>
      <c r="S15" s="60"/>
      <c r="T15" s="60"/>
      <c r="U15" s="60"/>
      <c r="V15" s="60"/>
      <c r="W15" s="60">
        <v>45698077</v>
      </c>
      <c r="X15" s="60">
        <v>71083550</v>
      </c>
      <c r="Y15" s="60">
        <v>-25385473</v>
      </c>
      <c r="Z15" s="140">
        <v>-35.71</v>
      </c>
      <c r="AA15" s="155">
        <v>94778066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27501109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539821315</v>
      </c>
      <c r="F20" s="100">
        <f t="shared" si="2"/>
        <v>621972439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466479330</v>
      </c>
      <c r="Y20" s="100">
        <f t="shared" si="2"/>
        <v>-466479330</v>
      </c>
      <c r="Z20" s="137">
        <f>+IF(X20&lt;&gt;0,+(Y20/X20)*100,0)</f>
        <v>-100</v>
      </c>
      <c r="AA20" s="153">
        <f>SUM(AA26:AA33)</f>
        <v>621972439</v>
      </c>
    </row>
    <row r="21" spans="1:27" ht="13.5">
      <c r="A21" s="291" t="s">
        <v>204</v>
      </c>
      <c r="B21" s="142"/>
      <c r="C21" s="62"/>
      <c r="D21" s="156"/>
      <c r="E21" s="60">
        <v>88000000</v>
      </c>
      <c r="F21" s="60">
        <v>213458961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160094221</v>
      </c>
      <c r="Y21" s="60">
        <v>-160094221</v>
      </c>
      <c r="Z21" s="140">
        <v>-100</v>
      </c>
      <c r="AA21" s="155">
        <v>213458961</v>
      </c>
    </row>
    <row r="22" spans="1:27" ht="13.5">
      <c r="A22" s="291" t="s">
        <v>205</v>
      </c>
      <c r="B22" s="142"/>
      <c r="C22" s="62"/>
      <c r="D22" s="156"/>
      <c r="E22" s="60">
        <v>89199000</v>
      </c>
      <c r="F22" s="60">
        <v>80000000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60000000</v>
      </c>
      <c r="Y22" s="60">
        <v>-60000000</v>
      </c>
      <c r="Z22" s="140">
        <v>-100</v>
      </c>
      <c r="AA22" s="155">
        <v>80000000</v>
      </c>
    </row>
    <row r="23" spans="1:27" ht="13.5">
      <c r="A23" s="291" t="s">
        <v>206</v>
      </c>
      <c r="B23" s="142"/>
      <c r="C23" s="62"/>
      <c r="D23" s="156"/>
      <c r="E23" s="60">
        <v>97688726</v>
      </c>
      <c r="F23" s="60">
        <v>96897866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72673400</v>
      </c>
      <c r="Y23" s="60">
        <v>-72673400</v>
      </c>
      <c r="Z23" s="140">
        <v>-100</v>
      </c>
      <c r="AA23" s="155">
        <v>96897866</v>
      </c>
    </row>
    <row r="24" spans="1:27" ht="13.5">
      <c r="A24" s="291" t="s">
        <v>207</v>
      </c>
      <c r="B24" s="142"/>
      <c r="C24" s="62"/>
      <c r="D24" s="156"/>
      <c r="E24" s="60">
        <v>216507892</v>
      </c>
      <c r="F24" s="60">
        <v>198873265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149154949</v>
      </c>
      <c r="Y24" s="60">
        <v>-149154949</v>
      </c>
      <c r="Z24" s="140">
        <v>-100</v>
      </c>
      <c r="AA24" s="155">
        <v>198873265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491395618</v>
      </c>
      <c r="F26" s="295">
        <f t="shared" si="3"/>
        <v>589230092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441922570</v>
      </c>
      <c r="Y26" s="295">
        <f t="shared" si="3"/>
        <v>-441922570</v>
      </c>
      <c r="Z26" s="296">
        <f>+IF(X26&lt;&gt;0,+(Y26/X26)*100,0)</f>
        <v>-100</v>
      </c>
      <c r="AA26" s="297">
        <f>SUM(AA21:AA25)</f>
        <v>589230092</v>
      </c>
    </row>
    <row r="27" spans="1:27" ht="13.5">
      <c r="A27" s="298" t="s">
        <v>210</v>
      </c>
      <c r="B27" s="147"/>
      <c r="C27" s="62"/>
      <c r="D27" s="156"/>
      <c r="E27" s="60">
        <v>28030409</v>
      </c>
      <c r="F27" s="60">
        <v>21516303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16137227</v>
      </c>
      <c r="Y27" s="60">
        <v>-16137227</v>
      </c>
      <c r="Z27" s="140">
        <v>-100</v>
      </c>
      <c r="AA27" s="155">
        <v>21516303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20395288</v>
      </c>
      <c r="F30" s="60">
        <v>11226044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8419533</v>
      </c>
      <c r="Y30" s="60">
        <v>-8419533</v>
      </c>
      <c r="Z30" s="140">
        <v>-100</v>
      </c>
      <c r="AA30" s="155">
        <v>11226044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345781111</v>
      </c>
      <c r="D36" s="156">
        <f t="shared" si="4"/>
        <v>0</v>
      </c>
      <c r="E36" s="60">
        <f t="shared" si="4"/>
        <v>198000000</v>
      </c>
      <c r="F36" s="60">
        <f t="shared" si="4"/>
        <v>327199000</v>
      </c>
      <c r="G36" s="60">
        <f t="shared" si="4"/>
        <v>-47814</v>
      </c>
      <c r="H36" s="60">
        <f t="shared" si="4"/>
        <v>9974049</v>
      </c>
      <c r="I36" s="60">
        <f t="shared" si="4"/>
        <v>19383637</v>
      </c>
      <c r="J36" s="60">
        <f t="shared" si="4"/>
        <v>29309872</v>
      </c>
      <c r="K36" s="60">
        <f t="shared" si="4"/>
        <v>24278224</v>
      </c>
      <c r="L36" s="60">
        <f t="shared" si="4"/>
        <v>16280303</v>
      </c>
      <c r="M36" s="60">
        <f t="shared" si="4"/>
        <v>51599139</v>
      </c>
      <c r="N36" s="60">
        <f t="shared" si="4"/>
        <v>92157666</v>
      </c>
      <c r="O36" s="60">
        <f t="shared" si="4"/>
        <v>5053867</v>
      </c>
      <c r="P36" s="60">
        <f t="shared" si="4"/>
        <v>10116370</v>
      </c>
      <c r="Q36" s="60">
        <f t="shared" si="4"/>
        <v>20386657</v>
      </c>
      <c r="R36" s="60">
        <f t="shared" si="4"/>
        <v>35556894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157024432</v>
      </c>
      <c r="X36" s="60">
        <f t="shared" si="4"/>
        <v>245399250</v>
      </c>
      <c r="Y36" s="60">
        <f t="shared" si="4"/>
        <v>-88374818</v>
      </c>
      <c r="Z36" s="140">
        <f aca="true" t="shared" si="5" ref="Z36:Z49">+IF(X36&lt;&gt;0,+(Y36/X36)*100,0)</f>
        <v>-36.01266833537593</v>
      </c>
      <c r="AA36" s="155">
        <f>AA6+AA21</f>
        <v>327199000</v>
      </c>
    </row>
    <row r="37" spans="1:27" ht="13.5">
      <c r="A37" s="291" t="s">
        <v>205</v>
      </c>
      <c r="B37" s="142"/>
      <c r="C37" s="62">
        <f t="shared" si="4"/>
        <v>98208566</v>
      </c>
      <c r="D37" s="156">
        <f t="shared" si="4"/>
        <v>0</v>
      </c>
      <c r="E37" s="60">
        <f t="shared" si="4"/>
        <v>134699000</v>
      </c>
      <c r="F37" s="60">
        <f t="shared" si="4"/>
        <v>119087000</v>
      </c>
      <c r="G37" s="60">
        <f t="shared" si="4"/>
        <v>34346</v>
      </c>
      <c r="H37" s="60">
        <f t="shared" si="4"/>
        <v>966173</v>
      </c>
      <c r="I37" s="60">
        <f t="shared" si="4"/>
        <v>8548369</v>
      </c>
      <c r="J37" s="60">
        <f t="shared" si="4"/>
        <v>9548888</v>
      </c>
      <c r="K37" s="60">
        <f t="shared" si="4"/>
        <v>19438471</v>
      </c>
      <c r="L37" s="60">
        <f t="shared" si="4"/>
        <v>5787044</v>
      </c>
      <c r="M37" s="60">
        <f t="shared" si="4"/>
        <v>13173410</v>
      </c>
      <c r="N37" s="60">
        <f t="shared" si="4"/>
        <v>38398925</v>
      </c>
      <c r="O37" s="60">
        <f t="shared" si="4"/>
        <v>-4615357</v>
      </c>
      <c r="P37" s="60">
        <f t="shared" si="4"/>
        <v>8398526</v>
      </c>
      <c r="Q37" s="60">
        <f t="shared" si="4"/>
        <v>18876412</v>
      </c>
      <c r="R37" s="60">
        <f t="shared" si="4"/>
        <v>22659581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70607394</v>
      </c>
      <c r="X37" s="60">
        <f t="shared" si="4"/>
        <v>89315250</v>
      </c>
      <c r="Y37" s="60">
        <f t="shared" si="4"/>
        <v>-18707856</v>
      </c>
      <c r="Z37" s="140">
        <f t="shared" si="5"/>
        <v>-20.94586982626147</v>
      </c>
      <c r="AA37" s="155">
        <f>AA7+AA22</f>
        <v>119087000</v>
      </c>
    </row>
    <row r="38" spans="1:27" ht="13.5">
      <c r="A38" s="291" t="s">
        <v>206</v>
      </c>
      <c r="B38" s="142"/>
      <c r="C38" s="62">
        <f t="shared" si="4"/>
        <v>87476395</v>
      </c>
      <c r="D38" s="156">
        <f t="shared" si="4"/>
        <v>0</v>
      </c>
      <c r="E38" s="60">
        <f t="shared" si="4"/>
        <v>97688726</v>
      </c>
      <c r="F38" s="60">
        <f t="shared" si="4"/>
        <v>96897866</v>
      </c>
      <c r="G38" s="60">
        <f t="shared" si="4"/>
        <v>0</v>
      </c>
      <c r="H38" s="60">
        <f t="shared" si="4"/>
        <v>1847692</v>
      </c>
      <c r="I38" s="60">
        <f t="shared" si="4"/>
        <v>2223513</v>
      </c>
      <c r="J38" s="60">
        <f t="shared" si="4"/>
        <v>4071205</v>
      </c>
      <c r="K38" s="60">
        <f t="shared" si="4"/>
        <v>2998073</v>
      </c>
      <c r="L38" s="60">
        <f t="shared" si="4"/>
        <v>5638393</v>
      </c>
      <c r="M38" s="60">
        <f t="shared" si="4"/>
        <v>4803678</v>
      </c>
      <c r="N38" s="60">
        <f t="shared" si="4"/>
        <v>13440144</v>
      </c>
      <c r="O38" s="60">
        <f t="shared" si="4"/>
        <v>3425996</v>
      </c>
      <c r="P38" s="60">
        <f t="shared" si="4"/>
        <v>5129082</v>
      </c>
      <c r="Q38" s="60">
        <f t="shared" si="4"/>
        <v>11851676</v>
      </c>
      <c r="R38" s="60">
        <f t="shared" si="4"/>
        <v>20406754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37918103</v>
      </c>
      <c r="X38" s="60">
        <f t="shared" si="4"/>
        <v>72673400</v>
      </c>
      <c r="Y38" s="60">
        <f t="shared" si="4"/>
        <v>-34755297</v>
      </c>
      <c r="Z38" s="140">
        <f t="shared" si="5"/>
        <v>-47.82395897260896</v>
      </c>
      <c r="AA38" s="155">
        <f>AA8+AA23</f>
        <v>96897866</v>
      </c>
    </row>
    <row r="39" spans="1:27" ht="13.5">
      <c r="A39" s="291" t="s">
        <v>207</v>
      </c>
      <c r="B39" s="142"/>
      <c r="C39" s="62">
        <f t="shared" si="4"/>
        <v>170237942</v>
      </c>
      <c r="D39" s="156">
        <f t="shared" si="4"/>
        <v>0</v>
      </c>
      <c r="E39" s="60">
        <f t="shared" si="4"/>
        <v>216507892</v>
      </c>
      <c r="F39" s="60">
        <f t="shared" si="4"/>
        <v>198873265</v>
      </c>
      <c r="G39" s="60">
        <f t="shared" si="4"/>
        <v>-199831</v>
      </c>
      <c r="H39" s="60">
        <f t="shared" si="4"/>
        <v>10076331</v>
      </c>
      <c r="I39" s="60">
        <f t="shared" si="4"/>
        <v>7571347</v>
      </c>
      <c r="J39" s="60">
        <f t="shared" si="4"/>
        <v>17447847</v>
      </c>
      <c r="K39" s="60">
        <f t="shared" si="4"/>
        <v>7829714</v>
      </c>
      <c r="L39" s="60">
        <f t="shared" si="4"/>
        <v>6523226</v>
      </c>
      <c r="M39" s="60">
        <f t="shared" si="4"/>
        <v>21636248</v>
      </c>
      <c r="N39" s="60">
        <f t="shared" si="4"/>
        <v>35989188</v>
      </c>
      <c r="O39" s="60">
        <f t="shared" si="4"/>
        <v>2178098</v>
      </c>
      <c r="P39" s="60">
        <f t="shared" si="4"/>
        <v>4641349</v>
      </c>
      <c r="Q39" s="60">
        <f t="shared" si="4"/>
        <v>12687855</v>
      </c>
      <c r="R39" s="60">
        <f t="shared" si="4"/>
        <v>19507302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72944337</v>
      </c>
      <c r="X39" s="60">
        <f t="shared" si="4"/>
        <v>149154949</v>
      </c>
      <c r="Y39" s="60">
        <f t="shared" si="4"/>
        <v>-76210612</v>
      </c>
      <c r="Z39" s="140">
        <f t="shared" si="5"/>
        <v>-51.09492679321019</v>
      </c>
      <c r="AA39" s="155">
        <f>AA9+AA24</f>
        <v>198873265</v>
      </c>
    </row>
    <row r="40" spans="1:27" ht="13.5">
      <c r="A40" s="291" t="s">
        <v>208</v>
      </c>
      <c r="B40" s="142"/>
      <c r="C40" s="62">
        <f t="shared" si="4"/>
        <v>8487597</v>
      </c>
      <c r="D40" s="156">
        <f t="shared" si="4"/>
        <v>0</v>
      </c>
      <c r="E40" s="60">
        <f t="shared" si="4"/>
        <v>70000000</v>
      </c>
      <c r="F40" s="60">
        <f t="shared" si="4"/>
        <v>118522313</v>
      </c>
      <c r="G40" s="60">
        <f t="shared" si="4"/>
        <v>4472418</v>
      </c>
      <c r="H40" s="60">
        <f t="shared" si="4"/>
        <v>9914806</v>
      </c>
      <c r="I40" s="60">
        <f t="shared" si="4"/>
        <v>13335084</v>
      </c>
      <c r="J40" s="60">
        <f t="shared" si="4"/>
        <v>27722308</v>
      </c>
      <c r="K40" s="60">
        <f t="shared" si="4"/>
        <v>17893574</v>
      </c>
      <c r="L40" s="60">
        <f t="shared" si="4"/>
        <v>14757468</v>
      </c>
      <c r="M40" s="60">
        <f t="shared" si="4"/>
        <v>29593624</v>
      </c>
      <c r="N40" s="60">
        <f t="shared" si="4"/>
        <v>62244666</v>
      </c>
      <c r="O40" s="60">
        <f t="shared" si="4"/>
        <v>15941109</v>
      </c>
      <c r="P40" s="60">
        <f t="shared" si="4"/>
        <v>15447245</v>
      </c>
      <c r="Q40" s="60">
        <f t="shared" si="4"/>
        <v>28829981</v>
      </c>
      <c r="R40" s="60">
        <f t="shared" si="4"/>
        <v>60218335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150185309</v>
      </c>
      <c r="X40" s="60">
        <f t="shared" si="4"/>
        <v>88891735</v>
      </c>
      <c r="Y40" s="60">
        <f t="shared" si="4"/>
        <v>61293574</v>
      </c>
      <c r="Z40" s="140">
        <f t="shared" si="5"/>
        <v>68.95306295911537</v>
      </c>
      <c r="AA40" s="155">
        <f>AA10+AA25</f>
        <v>118522313</v>
      </c>
    </row>
    <row r="41" spans="1:27" ht="13.5">
      <c r="A41" s="292" t="s">
        <v>209</v>
      </c>
      <c r="B41" s="142"/>
      <c r="C41" s="293">
        <f aca="true" t="shared" si="6" ref="C41:Y41">SUM(C36:C40)</f>
        <v>710191611</v>
      </c>
      <c r="D41" s="294">
        <f t="shared" si="6"/>
        <v>0</v>
      </c>
      <c r="E41" s="295">
        <f t="shared" si="6"/>
        <v>716895618</v>
      </c>
      <c r="F41" s="295">
        <f t="shared" si="6"/>
        <v>860579444</v>
      </c>
      <c r="G41" s="295">
        <f t="shared" si="6"/>
        <v>4259119</v>
      </c>
      <c r="H41" s="295">
        <f t="shared" si="6"/>
        <v>32779051</v>
      </c>
      <c r="I41" s="295">
        <f t="shared" si="6"/>
        <v>51061950</v>
      </c>
      <c r="J41" s="295">
        <f t="shared" si="6"/>
        <v>88100120</v>
      </c>
      <c r="K41" s="295">
        <f t="shared" si="6"/>
        <v>72438056</v>
      </c>
      <c r="L41" s="295">
        <f t="shared" si="6"/>
        <v>48986434</v>
      </c>
      <c r="M41" s="295">
        <f t="shared" si="6"/>
        <v>120806099</v>
      </c>
      <c r="N41" s="295">
        <f t="shared" si="6"/>
        <v>242230589</v>
      </c>
      <c r="O41" s="295">
        <f t="shared" si="6"/>
        <v>21983713</v>
      </c>
      <c r="P41" s="295">
        <f t="shared" si="6"/>
        <v>43732572</v>
      </c>
      <c r="Q41" s="295">
        <f t="shared" si="6"/>
        <v>92632581</v>
      </c>
      <c r="R41" s="295">
        <f t="shared" si="6"/>
        <v>158348866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488679575</v>
      </c>
      <c r="X41" s="295">
        <f t="shared" si="6"/>
        <v>645434584</v>
      </c>
      <c r="Y41" s="295">
        <f t="shared" si="6"/>
        <v>-156755009</v>
      </c>
      <c r="Z41" s="296">
        <f t="shared" si="5"/>
        <v>-24.286738406320044</v>
      </c>
      <c r="AA41" s="297">
        <f>SUM(AA36:AA40)</f>
        <v>860579444</v>
      </c>
    </row>
    <row r="42" spans="1:27" ht="13.5">
      <c r="A42" s="298" t="s">
        <v>210</v>
      </c>
      <c r="B42" s="136"/>
      <c r="C42" s="95">
        <f aca="true" t="shared" si="7" ref="C42:Y48">C12+C27</f>
        <v>56128196</v>
      </c>
      <c r="D42" s="129">
        <f t="shared" si="7"/>
        <v>0</v>
      </c>
      <c r="E42" s="54">
        <f t="shared" si="7"/>
        <v>50030409</v>
      </c>
      <c r="F42" s="54">
        <f t="shared" si="7"/>
        <v>46476220</v>
      </c>
      <c r="G42" s="54">
        <f t="shared" si="7"/>
        <v>0</v>
      </c>
      <c r="H42" s="54">
        <f t="shared" si="7"/>
        <v>237492</v>
      </c>
      <c r="I42" s="54">
        <f t="shared" si="7"/>
        <v>1049627</v>
      </c>
      <c r="J42" s="54">
        <f t="shared" si="7"/>
        <v>1287119</v>
      </c>
      <c r="K42" s="54">
        <f t="shared" si="7"/>
        <v>1326884</v>
      </c>
      <c r="L42" s="54">
        <f t="shared" si="7"/>
        <v>982978</v>
      </c>
      <c r="M42" s="54">
        <f t="shared" si="7"/>
        <v>1616910</v>
      </c>
      <c r="N42" s="54">
        <f t="shared" si="7"/>
        <v>3926772</v>
      </c>
      <c r="O42" s="54">
        <f t="shared" si="7"/>
        <v>419500</v>
      </c>
      <c r="P42" s="54">
        <f t="shared" si="7"/>
        <v>608435</v>
      </c>
      <c r="Q42" s="54">
        <f t="shared" si="7"/>
        <v>4772642</v>
      </c>
      <c r="R42" s="54">
        <f t="shared" si="7"/>
        <v>5800577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11014468</v>
      </c>
      <c r="X42" s="54">
        <f t="shared" si="7"/>
        <v>34857165</v>
      </c>
      <c r="Y42" s="54">
        <f t="shared" si="7"/>
        <v>-23842697</v>
      </c>
      <c r="Z42" s="184">
        <f t="shared" si="5"/>
        <v>-68.40113646649118</v>
      </c>
      <c r="AA42" s="130">
        <f aca="true" t="shared" si="8" ref="AA42:AA48">AA12+AA27</f>
        <v>46476220</v>
      </c>
    </row>
    <row r="43" spans="1:27" ht="13.5">
      <c r="A43" s="298" t="s">
        <v>211</v>
      </c>
      <c r="B43" s="136"/>
      <c r="C43" s="303">
        <f t="shared" si="7"/>
        <v>2554604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89536108</v>
      </c>
      <c r="F44" s="54">
        <f t="shared" si="7"/>
        <v>155685230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116763923</v>
      </c>
      <c r="Y44" s="54">
        <f t="shared" si="7"/>
        <v>-116763923</v>
      </c>
      <c r="Z44" s="184">
        <f t="shared" si="5"/>
        <v>-100</v>
      </c>
      <c r="AA44" s="130">
        <f t="shared" si="8"/>
        <v>155685230</v>
      </c>
    </row>
    <row r="45" spans="1:27" ht="13.5">
      <c r="A45" s="298" t="s">
        <v>213</v>
      </c>
      <c r="B45" s="136" t="s">
        <v>138</v>
      </c>
      <c r="C45" s="95">
        <f t="shared" si="7"/>
        <v>47818965</v>
      </c>
      <c r="D45" s="129">
        <f t="shared" si="7"/>
        <v>0</v>
      </c>
      <c r="E45" s="54">
        <f t="shared" si="7"/>
        <v>85545288</v>
      </c>
      <c r="F45" s="54">
        <f t="shared" si="7"/>
        <v>106004110</v>
      </c>
      <c r="G45" s="54">
        <f t="shared" si="7"/>
        <v>20177</v>
      </c>
      <c r="H45" s="54">
        <f t="shared" si="7"/>
        <v>3981909</v>
      </c>
      <c r="I45" s="54">
        <f t="shared" si="7"/>
        <v>11659771</v>
      </c>
      <c r="J45" s="54">
        <f t="shared" si="7"/>
        <v>15661857</v>
      </c>
      <c r="K45" s="54">
        <f t="shared" si="7"/>
        <v>8620367</v>
      </c>
      <c r="L45" s="54">
        <f t="shared" si="7"/>
        <v>3009020</v>
      </c>
      <c r="M45" s="54">
        <f t="shared" si="7"/>
        <v>993505</v>
      </c>
      <c r="N45" s="54">
        <f t="shared" si="7"/>
        <v>12622892</v>
      </c>
      <c r="O45" s="54">
        <f t="shared" si="7"/>
        <v>7993731</v>
      </c>
      <c r="P45" s="54">
        <f t="shared" si="7"/>
        <v>2746492</v>
      </c>
      <c r="Q45" s="54">
        <f t="shared" si="7"/>
        <v>6673105</v>
      </c>
      <c r="R45" s="54">
        <f t="shared" si="7"/>
        <v>17413328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45698077</v>
      </c>
      <c r="X45" s="54">
        <f t="shared" si="7"/>
        <v>79503083</v>
      </c>
      <c r="Y45" s="54">
        <f t="shared" si="7"/>
        <v>-33805006</v>
      </c>
      <c r="Z45" s="184">
        <f t="shared" si="5"/>
        <v>-42.520371191139844</v>
      </c>
      <c r="AA45" s="130">
        <f t="shared" si="8"/>
        <v>106004110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27501109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844194485</v>
      </c>
      <c r="D49" s="218">
        <f t="shared" si="9"/>
        <v>0</v>
      </c>
      <c r="E49" s="220">
        <f t="shared" si="9"/>
        <v>942007423</v>
      </c>
      <c r="F49" s="220">
        <f t="shared" si="9"/>
        <v>1168745004</v>
      </c>
      <c r="G49" s="220">
        <f t="shared" si="9"/>
        <v>4279296</v>
      </c>
      <c r="H49" s="220">
        <f t="shared" si="9"/>
        <v>36998452</v>
      </c>
      <c r="I49" s="220">
        <f t="shared" si="9"/>
        <v>63771348</v>
      </c>
      <c r="J49" s="220">
        <f t="shared" si="9"/>
        <v>105049096</v>
      </c>
      <c r="K49" s="220">
        <f t="shared" si="9"/>
        <v>82385307</v>
      </c>
      <c r="L49" s="220">
        <f t="shared" si="9"/>
        <v>52978432</v>
      </c>
      <c r="M49" s="220">
        <f t="shared" si="9"/>
        <v>123416514</v>
      </c>
      <c r="N49" s="220">
        <f t="shared" si="9"/>
        <v>258780253</v>
      </c>
      <c r="O49" s="220">
        <f t="shared" si="9"/>
        <v>30396944</v>
      </c>
      <c r="P49" s="220">
        <f t="shared" si="9"/>
        <v>47087499</v>
      </c>
      <c r="Q49" s="220">
        <f t="shared" si="9"/>
        <v>104078328</v>
      </c>
      <c r="R49" s="220">
        <f t="shared" si="9"/>
        <v>181562771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545392120</v>
      </c>
      <c r="X49" s="220">
        <f t="shared" si="9"/>
        <v>876558755</v>
      </c>
      <c r="Y49" s="220">
        <f t="shared" si="9"/>
        <v>-331166635</v>
      </c>
      <c r="Z49" s="221">
        <f t="shared" si="5"/>
        <v>-37.78031228494204</v>
      </c>
      <c r="AA49" s="222">
        <f>SUM(AA41:AA48)</f>
        <v>1168745004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332248818</v>
      </c>
      <c r="F51" s="54">
        <f t="shared" si="10"/>
        <v>332248819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249186615</v>
      </c>
      <c r="Y51" s="54">
        <f t="shared" si="10"/>
        <v>-249186615</v>
      </c>
      <c r="Z51" s="184">
        <f>+IF(X51&lt;&gt;0,+(Y51/X51)*100,0)</f>
        <v>-100</v>
      </c>
      <c r="AA51" s="130">
        <f>SUM(AA57:AA61)</f>
        <v>332248819</v>
      </c>
    </row>
    <row r="52" spans="1:27" ht="13.5">
      <c r="A52" s="310" t="s">
        <v>204</v>
      </c>
      <c r="B52" s="142"/>
      <c r="C52" s="62"/>
      <c r="D52" s="156"/>
      <c r="E52" s="60">
        <v>86548645</v>
      </c>
      <c r="F52" s="60">
        <v>86548645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64911484</v>
      </c>
      <c r="Y52" s="60">
        <v>-64911484</v>
      </c>
      <c r="Z52" s="140">
        <v>-100</v>
      </c>
      <c r="AA52" s="155">
        <v>86548645</v>
      </c>
    </row>
    <row r="53" spans="1:27" ht="13.5">
      <c r="A53" s="310" t="s">
        <v>205</v>
      </c>
      <c r="B53" s="142"/>
      <c r="C53" s="62"/>
      <c r="D53" s="156"/>
      <c r="E53" s="60">
        <v>111151192</v>
      </c>
      <c r="F53" s="60">
        <v>111151193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83363395</v>
      </c>
      <c r="Y53" s="60">
        <v>-83363395</v>
      </c>
      <c r="Z53" s="140">
        <v>-100</v>
      </c>
      <c r="AA53" s="155">
        <v>111151193</v>
      </c>
    </row>
    <row r="54" spans="1:27" ht="13.5">
      <c r="A54" s="310" t="s">
        <v>206</v>
      </c>
      <c r="B54" s="142"/>
      <c r="C54" s="62"/>
      <c r="D54" s="156"/>
      <c r="E54" s="60">
        <v>37061327</v>
      </c>
      <c r="F54" s="60">
        <v>37061327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27795995</v>
      </c>
      <c r="Y54" s="60">
        <v>-27795995</v>
      </c>
      <c r="Z54" s="140">
        <v>-100</v>
      </c>
      <c r="AA54" s="155">
        <v>37061327</v>
      </c>
    </row>
    <row r="55" spans="1:27" ht="13.5">
      <c r="A55" s="310" t="s">
        <v>207</v>
      </c>
      <c r="B55" s="142"/>
      <c r="C55" s="62"/>
      <c r="D55" s="156"/>
      <c r="E55" s="60">
        <v>25286865</v>
      </c>
      <c r="F55" s="60">
        <v>25286865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18965149</v>
      </c>
      <c r="Y55" s="60">
        <v>-18965149</v>
      </c>
      <c r="Z55" s="140">
        <v>-100</v>
      </c>
      <c r="AA55" s="155">
        <v>25286865</v>
      </c>
    </row>
    <row r="56" spans="1:27" ht="13.5">
      <c r="A56" s="310" t="s">
        <v>208</v>
      </c>
      <c r="B56" s="142"/>
      <c r="C56" s="62"/>
      <c r="D56" s="156"/>
      <c r="E56" s="60">
        <v>20136340</v>
      </c>
      <c r="F56" s="60">
        <v>20136340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15102255</v>
      </c>
      <c r="Y56" s="60">
        <v>-15102255</v>
      </c>
      <c r="Z56" s="140">
        <v>-100</v>
      </c>
      <c r="AA56" s="155">
        <v>20136340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280184369</v>
      </c>
      <c r="F57" s="295">
        <f t="shared" si="11"/>
        <v>280184370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210138278</v>
      </c>
      <c r="Y57" s="295">
        <f t="shared" si="11"/>
        <v>-210138278</v>
      </c>
      <c r="Z57" s="296">
        <f>+IF(X57&lt;&gt;0,+(Y57/X57)*100,0)</f>
        <v>-100</v>
      </c>
      <c r="AA57" s="297">
        <f>SUM(AA52:AA56)</f>
        <v>280184370</v>
      </c>
    </row>
    <row r="58" spans="1:27" ht="13.5">
      <c r="A58" s="311" t="s">
        <v>210</v>
      </c>
      <c r="B58" s="136"/>
      <c r="C58" s="62"/>
      <c r="D58" s="156"/>
      <c r="E58" s="60">
        <v>16749419</v>
      </c>
      <c r="F58" s="60">
        <v>16749419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12562064</v>
      </c>
      <c r="Y58" s="60">
        <v>-12562064</v>
      </c>
      <c r="Z58" s="140">
        <v>-100</v>
      </c>
      <c r="AA58" s="155">
        <v>16749419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35315030</v>
      </c>
      <c r="F61" s="60">
        <v>35315030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26486273</v>
      </c>
      <c r="Y61" s="60">
        <v>-26486273</v>
      </c>
      <c r="Z61" s="140">
        <v>-100</v>
      </c>
      <c r="AA61" s="155">
        <v>35315030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285686065</v>
      </c>
      <c r="D68" s="156">
        <v>327748811</v>
      </c>
      <c r="E68" s="60">
        <v>332248819</v>
      </c>
      <c r="F68" s="60">
        <v>327748811</v>
      </c>
      <c r="G68" s="60">
        <v>4175916</v>
      </c>
      <c r="H68" s="60">
        <v>16268184</v>
      </c>
      <c r="I68" s="60">
        <v>27318199</v>
      </c>
      <c r="J68" s="60">
        <v>47762299</v>
      </c>
      <c r="K68" s="60">
        <v>46212887</v>
      </c>
      <c r="L68" s="60">
        <v>31864017</v>
      </c>
      <c r="M68" s="60">
        <v>34346062</v>
      </c>
      <c r="N68" s="60">
        <v>112422966</v>
      </c>
      <c r="O68" s="60">
        <v>19237924</v>
      </c>
      <c r="P68" s="60">
        <v>19759947</v>
      </c>
      <c r="Q68" s="60">
        <v>27534823</v>
      </c>
      <c r="R68" s="60">
        <v>66532694</v>
      </c>
      <c r="S68" s="60"/>
      <c r="T68" s="60"/>
      <c r="U68" s="60"/>
      <c r="V68" s="60"/>
      <c r="W68" s="60">
        <v>226717959</v>
      </c>
      <c r="X68" s="60">
        <v>245811608</v>
      </c>
      <c r="Y68" s="60">
        <v>-19093649</v>
      </c>
      <c r="Z68" s="140">
        <v>-7.77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285686065</v>
      </c>
      <c r="D69" s="218">
        <f t="shared" si="12"/>
        <v>327748811</v>
      </c>
      <c r="E69" s="220">
        <f t="shared" si="12"/>
        <v>332248819</v>
      </c>
      <c r="F69" s="220">
        <f t="shared" si="12"/>
        <v>327748811</v>
      </c>
      <c r="G69" s="220">
        <f t="shared" si="12"/>
        <v>4175916</v>
      </c>
      <c r="H69" s="220">
        <f t="shared" si="12"/>
        <v>16268184</v>
      </c>
      <c r="I69" s="220">
        <f t="shared" si="12"/>
        <v>27318199</v>
      </c>
      <c r="J69" s="220">
        <f t="shared" si="12"/>
        <v>47762299</v>
      </c>
      <c r="K69" s="220">
        <f t="shared" si="12"/>
        <v>46212887</v>
      </c>
      <c r="L69" s="220">
        <f t="shared" si="12"/>
        <v>31864017</v>
      </c>
      <c r="M69" s="220">
        <f t="shared" si="12"/>
        <v>34346062</v>
      </c>
      <c r="N69" s="220">
        <f t="shared" si="12"/>
        <v>112422966</v>
      </c>
      <c r="O69" s="220">
        <f t="shared" si="12"/>
        <v>19237924</v>
      </c>
      <c r="P69" s="220">
        <f t="shared" si="12"/>
        <v>19759947</v>
      </c>
      <c r="Q69" s="220">
        <f t="shared" si="12"/>
        <v>27534823</v>
      </c>
      <c r="R69" s="220">
        <f t="shared" si="12"/>
        <v>66532694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226717959</v>
      </c>
      <c r="X69" s="220">
        <f t="shared" si="12"/>
        <v>245811608</v>
      </c>
      <c r="Y69" s="220">
        <f t="shared" si="12"/>
        <v>-19093649</v>
      </c>
      <c r="Z69" s="221">
        <f>+IF(X69&lt;&gt;0,+(Y69/X69)*100,0)</f>
        <v>-7.767594523038148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710191611</v>
      </c>
      <c r="D5" s="357">
        <f t="shared" si="0"/>
        <v>0</v>
      </c>
      <c r="E5" s="356">
        <f t="shared" si="0"/>
        <v>225500000</v>
      </c>
      <c r="F5" s="358">
        <f t="shared" si="0"/>
        <v>271349352</v>
      </c>
      <c r="G5" s="358">
        <f t="shared" si="0"/>
        <v>4259119</v>
      </c>
      <c r="H5" s="356">
        <f t="shared" si="0"/>
        <v>32779051</v>
      </c>
      <c r="I5" s="356">
        <f t="shared" si="0"/>
        <v>51061950</v>
      </c>
      <c r="J5" s="358">
        <f t="shared" si="0"/>
        <v>88100120</v>
      </c>
      <c r="K5" s="358">
        <f t="shared" si="0"/>
        <v>72438056</v>
      </c>
      <c r="L5" s="356">
        <f t="shared" si="0"/>
        <v>48986434</v>
      </c>
      <c r="M5" s="356">
        <f t="shared" si="0"/>
        <v>120806099</v>
      </c>
      <c r="N5" s="358">
        <f t="shared" si="0"/>
        <v>242230589</v>
      </c>
      <c r="O5" s="358">
        <f t="shared" si="0"/>
        <v>21983713</v>
      </c>
      <c r="P5" s="356">
        <f t="shared" si="0"/>
        <v>43732572</v>
      </c>
      <c r="Q5" s="356">
        <f t="shared" si="0"/>
        <v>92632581</v>
      </c>
      <c r="R5" s="358">
        <f t="shared" si="0"/>
        <v>158348866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488679575</v>
      </c>
      <c r="X5" s="356">
        <f t="shared" si="0"/>
        <v>203512014</v>
      </c>
      <c r="Y5" s="358">
        <f t="shared" si="0"/>
        <v>285167561</v>
      </c>
      <c r="Z5" s="359">
        <f>+IF(X5&lt;&gt;0,+(Y5/X5)*100,0)</f>
        <v>140.1232071734104</v>
      </c>
      <c r="AA5" s="360">
        <f>+AA6+AA8+AA11+AA13+AA15</f>
        <v>271349352</v>
      </c>
    </row>
    <row r="6" spans="1:27" ht="13.5">
      <c r="A6" s="361" t="s">
        <v>204</v>
      </c>
      <c r="B6" s="142"/>
      <c r="C6" s="60">
        <f>+C7</f>
        <v>345781111</v>
      </c>
      <c r="D6" s="340">
        <f aca="true" t="shared" si="1" ref="D6:AA6">+D7</f>
        <v>0</v>
      </c>
      <c r="E6" s="60">
        <f t="shared" si="1"/>
        <v>110000000</v>
      </c>
      <c r="F6" s="59">
        <f t="shared" si="1"/>
        <v>113740039</v>
      </c>
      <c r="G6" s="59">
        <f t="shared" si="1"/>
        <v>-47814</v>
      </c>
      <c r="H6" s="60">
        <f t="shared" si="1"/>
        <v>9974049</v>
      </c>
      <c r="I6" s="60">
        <f t="shared" si="1"/>
        <v>19383637</v>
      </c>
      <c r="J6" s="59">
        <f t="shared" si="1"/>
        <v>29309872</v>
      </c>
      <c r="K6" s="59">
        <f t="shared" si="1"/>
        <v>24278224</v>
      </c>
      <c r="L6" s="60">
        <f t="shared" si="1"/>
        <v>16280303</v>
      </c>
      <c r="M6" s="60">
        <f t="shared" si="1"/>
        <v>51599139</v>
      </c>
      <c r="N6" s="59">
        <f t="shared" si="1"/>
        <v>92157666</v>
      </c>
      <c r="O6" s="59">
        <f t="shared" si="1"/>
        <v>5053867</v>
      </c>
      <c r="P6" s="60">
        <f t="shared" si="1"/>
        <v>10116370</v>
      </c>
      <c r="Q6" s="60">
        <f t="shared" si="1"/>
        <v>20386657</v>
      </c>
      <c r="R6" s="59">
        <f t="shared" si="1"/>
        <v>35556894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157024432</v>
      </c>
      <c r="X6" s="60">
        <f t="shared" si="1"/>
        <v>85305029</v>
      </c>
      <c r="Y6" s="59">
        <f t="shared" si="1"/>
        <v>71719403</v>
      </c>
      <c r="Z6" s="61">
        <f>+IF(X6&lt;&gt;0,+(Y6/X6)*100,0)</f>
        <v>84.07406203449037</v>
      </c>
      <c r="AA6" s="62">
        <f t="shared" si="1"/>
        <v>113740039</v>
      </c>
    </row>
    <row r="7" spans="1:27" ht="13.5">
      <c r="A7" s="291" t="s">
        <v>228</v>
      </c>
      <c r="B7" s="142"/>
      <c r="C7" s="60">
        <v>345781111</v>
      </c>
      <c r="D7" s="340"/>
      <c r="E7" s="60">
        <v>110000000</v>
      </c>
      <c r="F7" s="59">
        <v>113740039</v>
      </c>
      <c r="G7" s="59">
        <v>-47814</v>
      </c>
      <c r="H7" s="60">
        <v>9974049</v>
      </c>
      <c r="I7" s="60">
        <v>19383637</v>
      </c>
      <c r="J7" s="59">
        <v>29309872</v>
      </c>
      <c r="K7" s="59">
        <v>24278224</v>
      </c>
      <c r="L7" s="60">
        <v>16280303</v>
      </c>
      <c r="M7" s="60">
        <v>51599139</v>
      </c>
      <c r="N7" s="59">
        <v>92157666</v>
      </c>
      <c r="O7" s="59">
        <v>5053867</v>
      </c>
      <c r="P7" s="60">
        <v>10116370</v>
      </c>
      <c r="Q7" s="60">
        <v>20386657</v>
      </c>
      <c r="R7" s="59">
        <v>35556894</v>
      </c>
      <c r="S7" s="59"/>
      <c r="T7" s="60"/>
      <c r="U7" s="60"/>
      <c r="V7" s="59"/>
      <c r="W7" s="59">
        <v>157024432</v>
      </c>
      <c r="X7" s="60">
        <v>85305029</v>
      </c>
      <c r="Y7" s="59">
        <v>71719403</v>
      </c>
      <c r="Z7" s="61">
        <v>84.07</v>
      </c>
      <c r="AA7" s="62">
        <v>113740039</v>
      </c>
    </row>
    <row r="8" spans="1:27" ht="13.5">
      <c r="A8" s="361" t="s">
        <v>205</v>
      </c>
      <c r="B8" s="142"/>
      <c r="C8" s="60">
        <f aca="true" t="shared" si="2" ref="C8:Y8">SUM(C9:C10)</f>
        <v>98208566</v>
      </c>
      <c r="D8" s="340">
        <f t="shared" si="2"/>
        <v>0</v>
      </c>
      <c r="E8" s="60">
        <f t="shared" si="2"/>
        <v>45500000</v>
      </c>
      <c r="F8" s="59">
        <f t="shared" si="2"/>
        <v>39087000</v>
      </c>
      <c r="G8" s="59">
        <f t="shared" si="2"/>
        <v>34346</v>
      </c>
      <c r="H8" s="60">
        <f t="shared" si="2"/>
        <v>966173</v>
      </c>
      <c r="I8" s="60">
        <f t="shared" si="2"/>
        <v>8548369</v>
      </c>
      <c r="J8" s="59">
        <f t="shared" si="2"/>
        <v>9548888</v>
      </c>
      <c r="K8" s="59">
        <f t="shared" si="2"/>
        <v>19438471</v>
      </c>
      <c r="L8" s="60">
        <f t="shared" si="2"/>
        <v>5787044</v>
      </c>
      <c r="M8" s="60">
        <f t="shared" si="2"/>
        <v>13173410</v>
      </c>
      <c r="N8" s="59">
        <f t="shared" si="2"/>
        <v>38398925</v>
      </c>
      <c r="O8" s="59">
        <f t="shared" si="2"/>
        <v>-4615357</v>
      </c>
      <c r="P8" s="60">
        <f t="shared" si="2"/>
        <v>8398526</v>
      </c>
      <c r="Q8" s="60">
        <f t="shared" si="2"/>
        <v>18876412</v>
      </c>
      <c r="R8" s="59">
        <f t="shared" si="2"/>
        <v>22659581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70607394</v>
      </c>
      <c r="X8" s="60">
        <f t="shared" si="2"/>
        <v>29315250</v>
      </c>
      <c r="Y8" s="59">
        <f t="shared" si="2"/>
        <v>41292144</v>
      </c>
      <c r="Z8" s="61">
        <f>+IF(X8&lt;&gt;0,+(Y8/X8)*100,0)</f>
        <v>140.85550694604345</v>
      </c>
      <c r="AA8" s="62">
        <f>SUM(AA9:AA10)</f>
        <v>39087000</v>
      </c>
    </row>
    <row r="9" spans="1:27" ht="13.5">
      <c r="A9" s="291" t="s">
        <v>229</v>
      </c>
      <c r="B9" s="142"/>
      <c r="C9" s="60">
        <v>98208566</v>
      </c>
      <c r="D9" s="340"/>
      <c r="E9" s="60">
        <v>45500000</v>
      </c>
      <c r="F9" s="59">
        <v>39087000</v>
      </c>
      <c r="G9" s="59">
        <v>34346</v>
      </c>
      <c r="H9" s="60">
        <v>966173</v>
      </c>
      <c r="I9" s="60">
        <v>8548369</v>
      </c>
      <c r="J9" s="59">
        <v>9548888</v>
      </c>
      <c r="K9" s="59">
        <v>19438471</v>
      </c>
      <c r="L9" s="60">
        <v>5787044</v>
      </c>
      <c r="M9" s="60">
        <v>13173410</v>
      </c>
      <c r="N9" s="59">
        <v>38398925</v>
      </c>
      <c r="O9" s="59">
        <v>-4615357</v>
      </c>
      <c r="P9" s="60">
        <v>8398526</v>
      </c>
      <c r="Q9" s="60">
        <v>18876412</v>
      </c>
      <c r="R9" s="59">
        <v>22659581</v>
      </c>
      <c r="S9" s="59"/>
      <c r="T9" s="60"/>
      <c r="U9" s="60"/>
      <c r="V9" s="59"/>
      <c r="W9" s="59">
        <v>70607394</v>
      </c>
      <c r="X9" s="60">
        <v>29315250</v>
      </c>
      <c r="Y9" s="59">
        <v>41292144</v>
      </c>
      <c r="Z9" s="61">
        <v>140.86</v>
      </c>
      <c r="AA9" s="62">
        <v>39087000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87476395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1847692</v>
      </c>
      <c r="I11" s="362">
        <f t="shared" si="3"/>
        <v>2223513</v>
      </c>
      <c r="J11" s="364">
        <f t="shared" si="3"/>
        <v>4071205</v>
      </c>
      <c r="K11" s="364">
        <f t="shared" si="3"/>
        <v>2998073</v>
      </c>
      <c r="L11" s="362">
        <f t="shared" si="3"/>
        <v>5638393</v>
      </c>
      <c r="M11" s="362">
        <f t="shared" si="3"/>
        <v>4803678</v>
      </c>
      <c r="N11" s="364">
        <f t="shared" si="3"/>
        <v>13440144</v>
      </c>
      <c r="O11" s="364">
        <f t="shared" si="3"/>
        <v>3425996</v>
      </c>
      <c r="P11" s="362">
        <f t="shared" si="3"/>
        <v>5129082</v>
      </c>
      <c r="Q11" s="362">
        <f t="shared" si="3"/>
        <v>11851676</v>
      </c>
      <c r="R11" s="364">
        <f t="shared" si="3"/>
        <v>20406754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37918103</v>
      </c>
      <c r="X11" s="362">
        <f t="shared" si="3"/>
        <v>0</v>
      </c>
      <c r="Y11" s="364">
        <f t="shared" si="3"/>
        <v>37918103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87476395</v>
      </c>
      <c r="D12" s="340"/>
      <c r="E12" s="60"/>
      <c r="F12" s="59"/>
      <c r="G12" s="59"/>
      <c r="H12" s="60">
        <v>1847692</v>
      </c>
      <c r="I12" s="60">
        <v>2223513</v>
      </c>
      <c r="J12" s="59">
        <v>4071205</v>
      </c>
      <c r="K12" s="59">
        <v>2998073</v>
      </c>
      <c r="L12" s="60">
        <v>5638393</v>
      </c>
      <c r="M12" s="60">
        <v>4803678</v>
      </c>
      <c r="N12" s="59">
        <v>13440144</v>
      </c>
      <c r="O12" s="59">
        <v>3425996</v>
      </c>
      <c r="P12" s="60">
        <v>5129082</v>
      </c>
      <c r="Q12" s="60">
        <v>11851676</v>
      </c>
      <c r="R12" s="59">
        <v>20406754</v>
      </c>
      <c r="S12" s="59"/>
      <c r="T12" s="60"/>
      <c r="U12" s="60"/>
      <c r="V12" s="59"/>
      <c r="W12" s="59">
        <v>37918103</v>
      </c>
      <c r="X12" s="60"/>
      <c r="Y12" s="59">
        <v>37918103</v>
      </c>
      <c r="Z12" s="61"/>
      <c r="AA12" s="62"/>
    </row>
    <row r="13" spans="1:27" ht="13.5">
      <c r="A13" s="361" t="s">
        <v>207</v>
      </c>
      <c r="B13" s="136"/>
      <c r="C13" s="275">
        <f>+C14</f>
        <v>170237942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-199831</v>
      </c>
      <c r="H13" s="275">
        <f t="shared" si="4"/>
        <v>10076331</v>
      </c>
      <c r="I13" s="275">
        <f t="shared" si="4"/>
        <v>7571347</v>
      </c>
      <c r="J13" s="342">
        <f t="shared" si="4"/>
        <v>17447847</v>
      </c>
      <c r="K13" s="342">
        <f t="shared" si="4"/>
        <v>7829714</v>
      </c>
      <c r="L13" s="275">
        <f t="shared" si="4"/>
        <v>6523226</v>
      </c>
      <c r="M13" s="275">
        <f t="shared" si="4"/>
        <v>21636248</v>
      </c>
      <c r="N13" s="342">
        <f t="shared" si="4"/>
        <v>35989188</v>
      </c>
      <c r="O13" s="342">
        <f t="shared" si="4"/>
        <v>2178098</v>
      </c>
      <c r="P13" s="275">
        <f t="shared" si="4"/>
        <v>4641349</v>
      </c>
      <c r="Q13" s="275">
        <f t="shared" si="4"/>
        <v>12687855</v>
      </c>
      <c r="R13" s="342">
        <f t="shared" si="4"/>
        <v>19507302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72944337</v>
      </c>
      <c r="X13" s="275">
        <f t="shared" si="4"/>
        <v>0</v>
      </c>
      <c r="Y13" s="342">
        <f t="shared" si="4"/>
        <v>72944337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170237942</v>
      </c>
      <c r="D14" s="340"/>
      <c r="E14" s="60"/>
      <c r="F14" s="59"/>
      <c r="G14" s="59">
        <v>-199831</v>
      </c>
      <c r="H14" s="60">
        <v>10076331</v>
      </c>
      <c r="I14" s="60">
        <v>7571347</v>
      </c>
      <c r="J14" s="59">
        <v>17447847</v>
      </c>
      <c r="K14" s="59">
        <v>7829714</v>
      </c>
      <c r="L14" s="60">
        <v>6523226</v>
      </c>
      <c r="M14" s="60">
        <v>21636248</v>
      </c>
      <c r="N14" s="59">
        <v>35989188</v>
      </c>
      <c r="O14" s="59">
        <v>2178098</v>
      </c>
      <c r="P14" s="60">
        <v>4641349</v>
      </c>
      <c r="Q14" s="60">
        <v>12687855</v>
      </c>
      <c r="R14" s="59">
        <v>19507302</v>
      </c>
      <c r="S14" s="59"/>
      <c r="T14" s="60"/>
      <c r="U14" s="60"/>
      <c r="V14" s="59"/>
      <c r="W14" s="59">
        <v>72944337</v>
      </c>
      <c r="X14" s="60"/>
      <c r="Y14" s="59">
        <v>72944337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8487597</v>
      </c>
      <c r="D15" s="340">
        <f t="shared" si="5"/>
        <v>0</v>
      </c>
      <c r="E15" s="60">
        <f t="shared" si="5"/>
        <v>70000000</v>
      </c>
      <c r="F15" s="59">
        <f t="shared" si="5"/>
        <v>118522313</v>
      </c>
      <c r="G15" s="59">
        <f t="shared" si="5"/>
        <v>4472418</v>
      </c>
      <c r="H15" s="60">
        <f t="shared" si="5"/>
        <v>9914806</v>
      </c>
      <c r="I15" s="60">
        <f t="shared" si="5"/>
        <v>13335084</v>
      </c>
      <c r="J15" s="59">
        <f t="shared" si="5"/>
        <v>27722308</v>
      </c>
      <c r="K15" s="59">
        <f t="shared" si="5"/>
        <v>17893574</v>
      </c>
      <c r="L15" s="60">
        <f t="shared" si="5"/>
        <v>14757468</v>
      </c>
      <c r="M15" s="60">
        <f t="shared" si="5"/>
        <v>29593624</v>
      </c>
      <c r="N15" s="59">
        <f t="shared" si="5"/>
        <v>62244666</v>
      </c>
      <c r="O15" s="59">
        <f t="shared" si="5"/>
        <v>15941109</v>
      </c>
      <c r="P15" s="60">
        <f t="shared" si="5"/>
        <v>15447245</v>
      </c>
      <c r="Q15" s="60">
        <f t="shared" si="5"/>
        <v>28829981</v>
      </c>
      <c r="R15" s="59">
        <f t="shared" si="5"/>
        <v>60218335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150185309</v>
      </c>
      <c r="X15" s="60">
        <f t="shared" si="5"/>
        <v>88891735</v>
      </c>
      <c r="Y15" s="59">
        <f t="shared" si="5"/>
        <v>61293574</v>
      </c>
      <c r="Z15" s="61">
        <f>+IF(X15&lt;&gt;0,+(Y15/X15)*100,0)</f>
        <v>68.95306295911537</v>
      </c>
      <c r="AA15" s="62">
        <f>SUM(AA16:AA20)</f>
        <v>118522313</v>
      </c>
    </row>
    <row r="16" spans="1:27" ht="13.5">
      <c r="A16" s="291" t="s">
        <v>233</v>
      </c>
      <c r="B16" s="300"/>
      <c r="C16" s="60">
        <v>8487597</v>
      </c>
      <c r="D16" s="340"/>
      <c r="E16" s="60">
        <v>36000000</v>
      </c>
      <c r="F16" s="59">
        <v>79815495</v>
      </c>
      <c r="G16" s="59"/>
      <c r="H16" s="60">
        <v>645222</v>
      </c>
      <c r="I16" s="60">
        <v>2450643</v>
      </c>
      <c r="J16" s="59">
        <v>3095865</v>
      </c>
      <c r="K16" s="59">
        <v>2238658</v>
      </c>
      <c r="L16" s="60">
        <v>1447368</v>
      </c>
      <c r="M16" s="60">
        <v>16002758</v>
      </c>
      <c r="N16" s="59">
        <v>19688784</v>
      </c>
      <c r="O16" s="59">
        <v>9908756</v>
      </c>
      <c r="P16" s="60"/>
      <c r="Q16" s="60">
        <v>104761</v>
      </c>
      <c r="R16" s="59">
        <v>10013517</v>
      </c>
      <c r="S16" s="59"/>
      <c r="T16" s="60"/>
      <c r="U16" s="60"/>
      <c r="V16" s="59"/>
      <c r="W16" s="59">
        <v>32798166</v>
      </c>
      <c r="X16" s="60">
        <v>59861621</v>
      </c>
      <c r="Y16" s="59">
        <v>-27063455</v>
      </c>
      <c r="Z16" s="61">
        <v>-45.21</v>
      </c>
      <c r="AA16" s="62">
        <v>79815495</v>
      </c>
    </row>
    <row r="17" spans="1:27" ht="13.5">
      <c r="A17" s="291" t="s">
        <v>234</v>
      </c>
      <c r="B17" s="136"/>
      <c r="C17" s="60"/>
      <c r="D17" s="340"/>
      <c r="E17" s="60">
        <v>24000000</v>
      </c>
      <c r="F17" s="59">
        <v>28706818</v>
      </c>
      <c r="G17" s="59">
        <v>52995</v>
      </c>
      <c r="H17" s="60">
        <v>1754959</v>
      </c>
      <c r="I17" s="60">
        <v>1633771</v>
      </c>
      <c r="J17" s="59">
        <v>3441725</v>
      </c>
      <c r="K17" s="59">
        <v>922399</v>
      </c>
      <c r="L17" s="60">
        <v>2001123</v>
      </c>
      <c r="M17" s="60">
        <v>1297369</v>
      </c>
      <c r="N17" s="59">
        <v>4220891</v>
      </c>
      <c r="O17" s="59">
        <v>1270856</v>
      </c>
      <c r="P17" s="60">
        <v>2797646</v>
      </c>
      <c r="Q17" s="60">
        <v>2756975</v>
      </c>
      <c r="R17" s="59">
        <v>6825477</v>
      </c>
      <c r="S17" s="59"/>
      <c r="T17" s="60"/>
      <c r="U17" s="60"/>
      <c r="V17" s="59"/>
      <c r="W17" s="59">
        <v>14488093</v>
      </c>
      <c r="X17" s="60">
        <v>21530114</v>
      </c>
      <c r="Y17" s="59">
        <v>-7042021</v>
      </c>
      <c r="Z17" s="61">
        <v>-32.71</v>
      </c>
      <c r="AA17" s="62">
        <v>28706818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>
        <v>4419423</v>
      </c>
      <c r="H18" s="60">
        <v>7514625</v>
      </c>
      <c r="I18" s="60">
        <v>9250670</v>
      </c>
      <c r="J18" s="59">
        <v>21184718</v>
      </c>
      <c r="K18" s="59">
        <v>14732517</v>
      </c>
      <c r="L18" s="60">
        <v>11308977</v>
      </c>
      <c r="M18" s="60">
        <v>12293497</v>
      </c>
      <c r="N18" s="59">
        <v>38334991</v>
      </c>
      <c r="O18" s="59">
        <v>3960720</v>
      </c>
      <c r="P18" s="60">
        <v>12649599</v>
      </c>
      <c r="Q18" s="60">
        <v>25968245</v>
      </c>
      <c r="R18" s="59">
        <v>42578564</v>
      </c>
      <c r="S18" s="59"/>
      <c r="T18" s="60"/>
      <c r="U18" s="60"/>
      <c r="V18" s="59"/>
      <c r="W18" s="59">
        <v>102098273</v>
      </c>
      <c r="X18" s="60"/>
      <c r="Y18" s="59">
        <v>102098273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10000000</v>
      </c>
      <c r="F20" s="59">
        <v>10000000</v>
      </c>
      <c r="G20" s="59"/>
      <c r="H20" s="60"/>
      <c r="I20" s="60"/>
      <c r="J20" s="59"/>
      <c r="K20" s="59"/>
      <c r="L20" s="60"/>
      <c r="M20" s="60"/>
      <c r="N20" s="59"/>
      <c r="O20" s="59">
        <v>800777</v>
      </c>
      <c r="P20" s="60"/>
      <c r="Q20" s="60"/>
      <c r="R20" s="59">
        <v>800777</v>
      </c>
      <c r="S20" s="59"/>
      <c r="T20" s="60"/>
      <c r="U20" s="60"/>
      <c r="V20" s="59"/>
      <c r="W20" s="59">
        <v>800777</v>
      </c>
      <c r="X20" s="60">
        <v>7500000</v>
      </c>
      <c r="Y20" s="59">
        <v>-6699223</v>
      </c>
      <c r="Z20" s="61">
        <v>-89.32</v>
      </c>
      <c r="AA20" s="62">
        <v>10000000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56128196</v>
      </c>
      <c r="D22" s="344">
        <f t="shared" si="6"/>
        <v>0</v>
      </c>
      <c r="E22" s="343">
        <f t="shared" si="6"/>
        <v>22000000</v>
      </c>
      <c r="F22" s="345">
        <f t="shared" si="6"/>
        <v>24959917</v>
      </c>
      <c r="G22" s="345">
        <f t="shared" si="6"/>
        <v>0</v>
      </c>
      <c r="H22" s="343">
        <f t="shared" si="6"/>
        <v>237492</v>
      </c>
      <c r="I22" s="343">
        <f t="shared" si="6"/>
        <v>1049627</v>
      </c>
      <c r="J22" s="345">
        <f t="shared" si="6"/>
        <v>1287119</v>
      </c>
      <c r="K22" s="345">
        <f t="shared" si="6"/>
        <v>1326884</v>
      </c>
      <c r="L22" s="343">
        <f t="shared" si="6"/>
        <v>982978</v>
      </c>
      <c r="M22" s="343">
        <f t="shared" si="6"/>
        <v>1616910</v>
      </c>
      <c r="N22" s="345">
        <f t="shared" si="6"/>
        <v>3926772</v>
      </c>
      <c r="O22" s="345">
        <f t="shared" si="6"/>
        <v>419500</v>
      </c>
      <c r="P22" s="343">
        <f t="shared" si="6"/>
        <v>608435</v>
      </c>
      <c r="Q22" s="343">
        <f t="shared" si="6"/>
        <v>4772642</v>
      </c>
      <c r="R22" s="345">
        <f t="shared" si="6"/>
        <v>5800577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11014468</v>
      </c>
      <c r="X22" s="343">
        <f t="shared" si="6"/>
        <v>18719938</v>
      </c>
      <c r="Y22" s="345">
        <f t="shared" si="6"/>
        <v>-7705470</v>
      </c>
      <c r="Z22" s="336">
        <f>+IF(X22&lt;&gt;0,+(Y22/X22)*100,0)</f>
        <v>-41.16183504453914</v>
      </c>
      <c r="AA22" s="350">
        <f>SUM(AA23:AA32)</f>
        <v>24959917</v>
      </c>
    </row>
    <row r="23" spans="1:27" ht="13.5">
      <c r="A23" s="361" t="s">
        <v>236</v>
      </c>
      <c r="B23" s="142"/>
      <c r="C23" s="60"/>
      <c r="D23" s="340"/>
      <c r="E23" s="60">
        <v>2000000</v>
      </c>
      <c r="F23" s="59">
        <v>3685051</v>
      </c>
      <c r="G23" s="59"/>
      <c r="H23" s="60"/>
      <c r="I23" s="60"/>
      <c r="J23" s="59"/>
      <c r="K23" s="59">
        <v>4197</v>
      </c>
      <c r="L23" s="60"/>
      <c r="M23" s="60"/>
      <c r="N23" s="59">
        <v>4197</v>
      </c>
      <c r="O23" s="59">
        <v>179760</v>
      </c>
      <c r="P23" s="60">
        <v>4245</v>
      </c>
      <c r="Q23" s="60"/>
      <c r="R23" s="59">
        <v>184005</v>
      </c>
      <c r="S23" s="59"/>
      <c r="T23" s="60"/>
      <c r="U23" s="60"/>
      <c r="V23" s="59"/>
      <c r="W23" s="59">
        <v>188202</v>
      </c>
      <c r="X23" s="60">
        <v>2763788</v>
      </c>
      <c r="Y23" s="59">
        <v>-2575586</v>
      </c>
      <c r="Z23" s="61">
        <v>-93.19</v>
      </c>
      <c r="AA23" s="62">
        <v>3685051</v>
      </c>
    </row>
    <row r="24" spans="1:27" ht="13.5">
      <c r="A24" s="361" t="s">
        <v>237</v>
      </c>
      <c r="B24" s="142"/>
      <c r="C24" s="60">
        <v>5263848</v>
      </c>
      <c r="D24" s="340"/>
      <c r="E24" s="60"/>
      <c r="F24" s="59"/>
      <c r="G24" s="59"/>
      <c r="H24" s="60">
        <v>190000</v>
      </c>
      <c r="I24" s="60">
        <v>928123</v>
      </c>
      <c r="J24" s="59">
        <v>1118123</v>
      </c>
      <c r="K24" s="59">
        <v>1322687</v>
      </c>
      <c r="L24" s="60">
        <v>195720</v>
      </c>
      <c r="M24" s="60">
        <v>327133</v>
      </c>
      <c r="N24" s="59">
        <v>1845540</v>
      </c>
      <c r="O24" s="59">
        <v>239740</v>
      </c>
      <c r="P24" s="60">
        <v>388173</v>
      </c>
      <c r="Q24" s="60">
        <v>265363</v>
      </c>
      <c r="R24" s="59">
        <v>893276</v>
      </c>
      <c r="S24" s="59"/>
      <c r="T24" s="60"/>
      <c r="U24" s="60"/>
      <c r="V24" s="59"/>
      <c r="W24" s="59">
        <v>3856939</v>
      </c>
      <c r="X24" s="60"/>
      <c r="Y24" s="59">
        <v>3856939</v>
      </c>
      <c r="Z24" s="61"/>
      <c r="AA24" s="62"/>
    </row>
    <row r="25" spans="1:27" ht="13.5">
      <c r="A25" s="361" t="s">
        <v>238</v>
      </c>
      <c r="B25" s="142"/>
      <c r="C25" s="60">
        <v>4394780</v>
      </c>
      <c r="D25" s="340"/>
      <c r="E25" s="60">
        <v>10000000</v>
      </c>
      <c r="F25" s="59">
        <v>11274866</v>
      </c>
      <c r="G25" s="59"/>
      <c r="H25" s="60">
        <v>47492</v>
      </c>
      <c r="I25" s="60">
        <v>121504</v>
      </c>
      <c r="J25" s="59">
        <v>168996</v>
      </c>
      <c r="K25" s="59"/>
      <c r="L25" s="60">
        <v>502485</v>
      </c>
      <c r="M25" s="60">
        <v>149702</v>
      </c>
      <c r="N25" s="59">
        <v>652187</v>
      </c>
      <c r="O25" s="59"/>
      <c r="P25" s="60">
        <v>533094</v>
      </c>
      <c r="Q25" s="60">
        <v>1998892</v>
      </c>
      <c r="R25" s="59">
        <v>2531986</v>
      </c>
      <c r="S25" s="59"/>
      <c r="T25" s="60"/>
      <c r="U25" s="60"/>
      <c r="V25" s="59"/>
      <c r="W25" s="59">
        <v>3353169</v>
      </c>
      <c r="X25" s="60">
        <v>8456150</v>
      </c>
      <c r="Y25" s="59">
        <v>-5102981</v>
      </c>
      <c r="Z25" s="61">
        <v>-60.35</v>
      </c>
      <c r="AA25" s="62">
        <v>11274866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1481356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201040</v>
      </c>
      <c r="R27" s="59">
        <v>201040</v>
      </c>
      <c r="S27" s="59"/>
      <c r="T27" s="60"/>
      <c r="U27" s="60"/>
      <c r="V27" s="59"/>
      <c r="W27" s="59">
        <v>201040</v>
      </c>
      <c r="X27" s="60"/>
      <c r="Y27" s="59">
        <v>201040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44988212</v>
      </c>
      <c r="D32" s="340"/>
      <c r="E32" s="60">
        <v>10000000</v>
      </c>
      <c r="F32" s="59">
        <v>10000000</v>
      </c>
      <c r="G32" s="59"/>
      <c r="H32" s="60"/>
      <c r="I32" s="60"/>
      <c r="J32" s="59"/>
      <c r="K32" s="59"/>
      <c r="L32" s="60">
        <v>284773</v>
      </c>
      <c r="M32" s="60">
        <v>1140075</v>
      </c>
      <c r="N32" s="59">
        <v>1424848</v>
      </c>
      <c r="O32" s="59"/>
      <c r="P32" s="60">
        <v>-317077</v>
      </c>
      <c r="Q32" s="60">
        <v>2307347</v>
      </c>
      <c r="R32" s="59">
        <v>1990270</v>
      </c>
      <c r="S32" s="59"/>
      <c r="T32" s="60"/>
      <c r="U32" s="60"/>
      <c r="V32" s="59"/>
      <c r="W32" s="59">
        <v>3415118</v>
      </c>
      <c r="X32" s="60">
        <v>7500000</v>
      </c>
      <c r="Y32" s="59">
        <v>-4084882</v>
      </c>
      <c r="Z32" s="61">
        <v>-54.47</v>
      </c>
      <c r="AA32" s="62">
        <v>10000000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2554604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2554604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89536108</v>
      </c>
      <c r="F37" s="345">
        <f t="shared" si="8"/>
        <v>155685230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116763923</v>
      </c>
      <c r="Y37" s="345">
        <f t="shared" si="8"/>
        <v>-116763923</v>
      </c>
      <c r="Z37" s="336">
        <f>+IF(X37&lt;&gt;0,+(Y37/X37)*100,0)</f>
        <v>-100</v>
      </c>
      <c r="AA37" s="350">
        <f t="shared" si="8"/>
        <v>155685230</v>
      </c>
    </row>
    <row r="38" spans="1:27" ht="13.5">
      <c r="A38" s="361" t="s">
        <v>212</v>
      </c>
      <c r="B38" s="142"/>
      <c r="C38" s="60"/>
      <c r="D38" s="340"/>
      <c r="E38" s="60">
        <v>89536108</v>
      </c>
      <c r="F38" s="59">
        <v>155685230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116763923</v>
      </c>
      <c r="Y38" s="59">
        <v>-116763923</v>
      </c>
      <c r="Z38" s="61">
        <v>-100</v>
      </c>
      <c r="AA38" s="62">
        <v>155685230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47818965</v>
      </c>
      <c r="D40" s="344">
        <f t="shared" si="9"/>
        <v>0</v>
      </c>
      <c r="E40" s="343">
        <f t="shared" si="9"/>
        <v>65150000</v>
      </c>
      <c r="F40" s="345">
        <f t="shared" si="9"/>
        <v>94778066</v>
      </c>
      <c r="G40" s="345">
        <f t="shared" si="9"/>
        <v>20177</v>
      </c>
      <c r="H40" s="343">
        <f t="shared" si="9"/>
        <v>3981909</v>
      </c>
      <c r="I40" s="343">
        <f t="shared" si="9"/>
        <v>11659771</v>
      </c>
      <c r="J40" s="345">
        <f t="shared" si="9"/>
        <v>15661857</v>
      </c>
      <c r="K40" s="345">
        <f t="shared" si="9"/>
        <v>8620367</v>
      </c>
      <c r="L40" s="343">
        <f t="shared" si="9"/>
        <v>3009020</v>
      </c>
      <c r="M40" s="343">
        <f t="shared" si="9"/>
        <v>993505</v>
      </c>
      <c r="N40" s="345">
        <f t="shared" si="9"/>
        <v>12622892</v>
      </c>
      <c r="O40" s="345">
        <f t="shared" si="9"/>
        <v>7993731</v>
      </c>
      <c r="P40" s="343">
        <f t="shared" si="9"/>
        <v>2746492</v>
      </c>
      <c r="Q40" s="343">
        <f t="shared" si="9"/>
        <v>6673105</v>
      </c>
      <c r="R40" s="345">
        <f t="shared" si="9"/>
        <v>17413328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45698077</v>
      </c>
      <c r="X40" s="343">
        <f t="shared" si="9"/>
        <v>71083549</v>
      </c>
      <c r="Y40" s="345">
        <f t="shared" si="9"/>
        <v>-25385472</v>
      </c>
      <c r="Z40" s="336">
        <f>+IF(X40&lt;&gt;0,+(Y40/X40)*100,0)</f>
        <v>-35.712161754894936</v>
      </c>
      <c r="AA40" s="350">
        <f>SUM(AA41:AA49)</f>
        <v>94778066</v>
      </c>
    </row>
    <row r="41" spans="1:27" ht="13.5">
      <c r="A41" s="361" t="s">
        <v>247</v>
      </c>
      <c r="B41" s="142"/>
      <c r="C41" s="362">
        <v>16457449</v>
      </c>
      <c r="D41" s="363"/>
      <c r="E41" s="362">
        <v>18600000</v>
      </c>
      <c r="F41" s="364">
        <v>28159868</v>
      </c>
      <c r="G41" s="364"/>
      <c r="H41" s="362">
        <v>1888533</v>
      </c>
      <c r="I41" s="362">
        <v>10484166</v>
      </c>
      <c r="J41" s="364">
        <v>12372699</v>
      </c>
      <c r="K41" s="364">
        <v>4549899</v>
      </c>
      <c r="L41" s="362"/>
      <c r="M41" s="362"/>
      <c r="N41" s="364">
        <v>4549899</v>
      </c>
      <c r="O41" s="364">
        <v>5284589</v>
      </c>
      <c r="P41" s="362"/>
      <c r="Q41" s="362">
        <v>2571365</v>
      </c>
      <c r="R41" s="364">
        <v>7855954</v>
      </c>
      <c r="S41" s="364"/>
      <c r="T41" s="362"/>
      <c r="U41" s="362"/>
      <c r="V41" s="364"/>
      <c r="W41" s="364">
        <v>24778552</v>
      </c>
      <c r="X41" s="362">
        <v>21119901</v>
      </c>
      <c r="Y41" s="364">
        <v>3658651</v>
      </c>
      <c r="Z41" s="365">
        <v>17.32</v>
      </c>
      <c r="AA41" s="366">
        <v>28159868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4000000</v>
      </c>
      <c r="F42" s="53">
        <f t="shared" si="10"/>
        <v>3600000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2700000</v>
      </c>
      <c r="Y42" s="53">
        <f t="shared" si="10"/>
        <v>-2700000</v>
      </c>
      <c r="Z42" s="94">
        <f>+IF(X42&lt;&gt;0,+(Y42/X42)*100,0)</f>
        <v>-100</v>
      </c>
      <c r="AA42" s="95">
        <f>+AA62</f>
        <v>3600000</v>
      </c>
    </row>
    <row r="43" spans="1:27" ht="13.5">
      <c r="A43" s="361" t="s">
        <v>249</v>
      </c>
      <c r="B43" s="136"/>
      <c r="C43" s="275">
        <v>6654309</v>
      </c>
      <c r="D43" s="369"/>
      <c r="E43" s="305">
        <v>3500000</v>
      </c>
      <c r="F43" s="370">
        <v>9564800</v>
      </c>
      <c r="G43" s="370">
        <v>1103</v>
      </c>
      <c r="H43" s="305">
        <v>761506</v>
      </c>
      <c r="I43" s="305">
        <v>-364768</v>
      </c>
      <c r="J43" s="370">
        <v>397841</v>
      </c>
      <c r="K43" s="370">
        <v>177174</v>
      </c>
      <c r="L43" s="305">
        <v>245578</v>
      </c>
      <c r="M43" s="305">
        <v>254897</v>
      </c>
      <c r="N43" s="370">
        <v>677649</v>
      </c>
      <c r="O43" s="370">
        <v>1715075</v>
      </c>
      <c r="P43" s="305">
        <v>45803</v>
      </c>
      <c r="Q43" s="305">
        <v>708238</v>
      </c>
      <c r="R43" s="370">
        <v>2469116</v>
      </c>
      <c r="S43" s="370"/>
      <c r="T43" s="305"/>
      <c r="U43" s="305"/>
      <c r="V43" s="370"/>
      <c r="W43" s="370">
        <v>3544606</v>
      </c>
      <c r="X43" s="305">
        <v>7173600</v>
      </c>
      <c r="Y43" s="370">
        <v>-3628994</v>
      </c>
      <c r="Z43" s="371">
        <v>-50.59</v>
      </c>
      <c r="AA43" s="303">
        <v>9564800</v>
      </c>
    </row>
    <row r="44" spans="1:27" ht="13.5">
      <c r="A44" s="361" t="s">
        <v>250</v>
      </c>
      <c r="B44" s="136"/>
      <c r="C44" s="60">
        <v>19713964</v>
      </c>
      <c r="D44" s="368"/>
      <c r="E44" s="54">
        <v>28550000</v>
      </c>
      <c r="F44" s="53">
        <v>41141859</v>
      </c>
      <c r="G44" s="53">
        <v>19074</v>
      </c>
      <c r="H44" s="54">
        <v>185511</v>
      </c>
      <c r="I44" s="54">
        <v>587016</v>
      </c>
      <c r="J44" s="53">
        <v>791601</v>
      </c>
      <c r="K44" s="53">
        <v>830972</v>
      </c>
      <c r="L44" s="54">
        <v>2147181</v>
      </c>
      <c r="M44" s="54">
        <v>393350</v>
      </c>
      <c r="N44" s="53">
        <v>3371503</v>
      </c>
      <c r="O44" s="53">
        <v>118620</v>
      </c>
      <c r="P44" s="54">
        <v>734450</v>
      </c>
      <c r="Q44" s="54">
        <v>638428</v>
      </c>
      <c r="R44" s="53">
        <v>1491498</v>
      </c>
      <c r="S44" s="53"/>
      <c r="T44" s="54"/>
      <c r="U44" s="54"/>
      <c r="V44" s="53"/>
      <c r="W44" s="53">
        <v>5654602</v>
      </c>
      <c r="X44" s="54">
        <v>30856394</v>
      </c>
      <c r="Y44" s="53">
        <v>-25201792</v>
      </c>
      <c r="Z44" s="94">
        <v>-81.67</v>
      </c>
      <c r="AA44" s="95">
        <v>41141859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2554769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2438474</v>
      </c>
      <c r="D48" s="368"/>
      <c r="E48" s="54">
        <v>5500000</v>
      </c>
      <c r="F48" s="53">
        <v>7311539</v>
      </c>
      <c r="G48" s="53"/>
      <c r="H48" s="54">
        <v>1146359</v>
      </c>
      <c r="I48" s="54">
        <v>831890</v>
      </c>
      <c r="J48" s="53">
        <v>1978249</v>
      </c>
      <c r="K48" s="53">
        <v>478955</v>
      </c>
      <c r="L48" s="54">
        <v>616261</v>
      </c>
      <c r="M48" s="54">
        <v>324456</v>
      </c>
      <c r="N48" s="53">
        <v>1419672</v>
      </c>
      <c r="O48" s="53">
        <v>720870</v>
      </c>
      <c r="P48" s="54">
        <v>515300</v>
      </c>
      <c r="Q48" s="54">
        <v>2729231</v>
      </c>
      <c r="R48" s="53">
        <v>3965401</v>
      </c>
      <c r="S48" s="53"/>
      <c r="T48" s="54"/>
      <c r="U48" s="54"/>
      <c r="V48" s="53"/>
      <c r="W48" s="53">
        <v>7363322</v>
      </c>
      <c r="X48" s="54">
        <v>5483654</v>
      </c>
      <c r="Y48" s="53">
        <v>1879668</v>
      </c>
      <c r="Z48" s="94">
        <v>34.28</v>
      </c>
      <c r="AA48" s="95">
        <v>7311539</v>
      </c>
    </row>
    <row r="49" spans="1:27" ht="13.5">
      <c r="A49" s="361" t="s">
        <v>93</v>
      </c>
      <c r="B49" s="136"/>
      <c r="C49" s="54"/>
      <c r="D49" s="368"/>
      <c r="E49" s="54">
        <v>5000000</v>
      </c>
      <c r="F49" s="53">
        <v>5000000</v>
      </c>
      <c r="G49" s="53"/>
      <c r="H49" s="54"/>
      <c r="I49" s="54">
        <v>121467</v>
      </c>
      <c r="J49" s="53">
        <v>121467</v>
      </c>
      <c r="K49" s="53">
        <v>2583367</v>
      </c>
      <c r="L49" s="54"/>
      <c r="M49" s="54">
        <v>20802</v>
      </c>
      <c r="N49" s="53">
        <v>2604169</v>
      </c>
      <c r="O49" s="53">
        <v>154577</v>
      </c>
      <c r="P49" s="54">
        <v>1450939</v>
      </c>
      <c r="Q49" s="54">
        <v>25843</v>
      </c>
      <c r="R49" s="53">
        <v>1631359</v>
      </c>
      <c r="S49" s="53"/>
      <c r="T49" s="54"/>
      <c r="U49" s="54"/>
      <c r="V49" s="53"/>
      <c r="W49" s="53">
        <v>4356995</v>
      </c>
      <c r="X49" s="54">
        <v>3750000</v>
      </c>
      <c r="Y49" s="53">
        <v>606995</v>
      </c>
      <c r="Z49" s="94">
        <v>16.19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27501109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27501109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844194485</v>
      </c>
      <c r="D60" s="346">
        <f t="shared" si="14"/>
        <v>0</v>
      </c>
      <c r="E60" s="219">
        <f t="shared" si="14"/>
        <v>402186108</v>
      </c>
      <c r="F60" s="264">
        <f t="shared" si="14"/>
        <v>546772565</v>
      </c>
      <c r="G60" s="264">
        <f t="shared" si="14"/>
        <v>4279296</v>
      </c>
      <c r="H60" s="219">
        <f t="shared" si="14"/>
        <v>36998452</v>
      </c>
      <c r="I60" s="219">
        <f t="shared" si="14"/>
        <v>63771348</v>
      </c>
      <c r="J60" s="264">
        <f t="shared" si="14"/>
        <v>105049096</v>
      </c>
      <c r="K60" s="264">
        <f t="shared" si="14"/>
        <v>82385307</v>
      </c>
      <c r="L60" s="219">
        <f t="shared" si="14"/>
        <v>52978432</v>
      </c>
      <c r="M60" s="219">
        <f t="shared" si="14"/>
        <v>123416514</v>
      </c>
      <c r="N60" s="264">
        <f t="shared" si="14"/>
        <v>258780253</v>
      </c>
      <c r="O60" s="264">
        <f t="shared" si="14"/>
        <v>30396944</v>
      </c>
      <c r="P60" s="219">
        <f t="shared" si="14"/>
        <v>47087499</v>
      </c>
      <c r="Q60" s="219">
        <f t="shared" si="14"/>
        <v>104078328</v>
      </c>
      <c r="R60" s="264">
        <f t="shared" si="14"/>
        <v>181562771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545392120</v>
      </c>
      <c r="X60" s="219">
        <f t="shared" si="14"/>
        <v>410079424</v>
      </c>
      <c r="Y60" s="264">
        <f t="shared" si="14"/>
        <v>135312696</v>
      </c>
      <c r="Z60" s="337">
        <f>+IF(X60&lt;&gt;0,+(Y60/X60)*100,0)</f>
        <v>32.996704560334145</v>
      </c>
      <c r="AA60" s="232">
        <f>+AA57+AA54+AA51+AA40+AA37+AA34+AA22+AA5</f>
        <v>546772565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4000000</v>
      </c>
      <c r="F62" s="349">
        <f t="shared" si="15"/>
        <v>3600000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2700000</v>
      </c>
      <c r="Y62" s="349">
        <f t="shared" si="15"/>
        <v>-2700000</v>
      </c>
      <c r="Z62" s="338">
        <f>+IF(X62&lt;&gt;0,+(Y62/X62)*100,0)</f>
        <v>-100</v>
      </c>
      <c r="AA62" s="351">
        <f>SUM(AA63:AA66)</f>
        <v>3600000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4000000</v>
      </c>
      <c r="F64" s="59">
        <v>3600000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2700000</v>
      </c>
      <c r="Y64" s="59">
        <v>-2700000</v>
      </c>
      <c r="Z64" s="61">
        <v>-100</v>
      </c>
      <c r="AA64" s="62">
        <v>3600000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491395618</v>
      </c>
      <c r="F5" s="358">
        <f t="shared" si="0"/>
        <v>589230092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441922570</v>
      </c>
      <c r="Y5" s="358">
        <f t="shared" si="0"/>
        <v>-441922570</v>
      </c>
      <c r="Z5" s="359">
        <f>+IF(X5&lt;&gt;0,+(Y5/X5)*100,0)</f>
        <v>-100</v>
      </c>
      <c r="AA5" s="360">
        <f>+AA6+AA8+AA11+AA13+AA15</f>
        <v>589230092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88000000</v>
      </c>
      <c r="F6" s="59">
        <f t="shared" si="1"/>
        <v>213458961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160094221</v>
      </c>
      <c r="Y6" s="59">
        <f t="shared" si="1"/>
        <v>-160094221</v>
      </c>
      <c r="Z6" s="61">
        <f>+IF(X6&lt;&gt;0,+(Y6/X6)*100,0)</f>
        <v>-100</v>
      </c>
      <c r="AA6" s="62">
        <f t="shared" si="1"/>
        <v>213458961</v>
      </c>
    </row>
    <row r="7" spans="1:27" ht="13.5">
      <c r="A7" s="291" t="s">
        <v>228</v>
      </c>
      <c r="B7" s="142"/>
      <c r="C7" s="60"/>
      <c r="D7" s="340"/>
      <c r="E7" s="60">
        <v>88000000</v>
      </c>
      <c r="F7" s="59">
        <v>213458961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160094221</v>
      </c>
      <c r="Y7" s="59">
        <v>-160094221</v>
      </c>
      <c r="Z7" s="61">
        <v>-100</v>
      </c>
      <c r="AA7" s="62">
        <v>213458961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89199000</v>
      </c>
      <c r="F8" s="59">
        <f t="shared" si="2"/>
        <v>80000000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60000000</v>
      </c>
      <c r="Y8" s="59">
        <f t="shared" si="2"/>
        <v>-60000000</v>
      </c>
      <c r="Z8" s="61">
        <f>+IF(X8&lt;&gt;0,+(Y8/X8)*100,0)</f>
        <v>-100</v>
      </c>
      <c r="AA8" s="62">
        <f>SUM(AA9:AA10)</f>
        <v>80000000</v>
      </c>
    </row>
    <row r="9" spans="1:27" ht="13.5">
      <c r="A9" s="291" t="s">
        <v>229</v>
      </c>
      <c r="B9" s="142"/>
      <c r="C9" s="60"/>
      <c r="D9" s="340"/>
      <c r="E9" s="60">
        <v>89199000</v>
      </c>
      <c r="F9" s="59">
        <v>80000000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60000000</v>
      </c>
      <c r="Y9" s="59">
        <v>-60000000</v>
      </c>
      <c r="Z9" s="61">
        <v>-100</v>
      </c>
      <c r="AA9" s="62">
        <v>80000000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97688726</v>
      </c>
      <c r="F11" s="364">
        <f t="shared" si="3"/>
        <v>96897866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72673400</v>
      </c>
      <c r="Y11" s="364">
        <f t="shared" si="3"/>
        <v>-72673400</v>
      </c>
      <c r="Z11" s="365">
        <f>+IF(X11&lt;&gt;0,+(Y11/X11)*100,0)</f>
        <v>-100</v>
      </c>
      <c r="AA11" s="366">
        <f t="shared" si="3"/>
        <v>96897866</v>
      </c>
    </row>
    <row r="12" spans="1:27" ht="13.5">
      <c r="A12" s="291" t="s">
        <v>231</v>
      </c>
      <c r="B12" s="136"/>
      <c r="C12" s="60"/>
      <c r="D12" s="340"/>
      <c r="E12" s="60">
        <v>97688726</v>
      </c>
      <c r="F12" s="59">
        <v>96897866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72673400</v>
      </c>
      <c r="Y12" s="59">
        <v>-72673400</v>
      </c>
      <c r="Z12" s="61">
        <v>-100</v>
      </c>
      <c r="AA12" s="62">
        <v>96897866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216507892</v>
      </c>
      <c r="F13" s="342">
        <f t="shared" si="4"/>
        <v>198873265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149154949</v>
      </c>
      <c r="Y13" s="342">
        <f t="shared" si="4"/>
        <v>-149154949</v>
      </c>
      <c r="Z13" s="335">
        <f>+IF(X13&lt;&gt;0,+(Y13/X13)*100,0)</f>
        <v>-100</v>
      </c>
      <c r="AA13" s="273">
        <f t="shared" si="4"/>
        <v>198873265</v>
      </c>
    </row>
    <row r="14" spans="1:27" ht="13.5">
      <c r="A14" s="291" t="s">
        <v>232</v>
      </c>
      <c r="B14" s="136"/>
      <c r="C14" s="60"/>
      <c r="D14" s="340"/>
      <c r="E14" s="60">
        <v>216507892</v>
      </c>
      <c r="F14" s="59">
        <v>198873265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149154949</v>
      </c>
      <c r="Y14" s="59">
        <v>-149154949</v>
      </c>
      <c r="Z14" s="61">
        <v>-100</v>
      </c>
      <c r="AA14" s="62">
        <v>198873265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28030409</v>
      </c>
      <c r="F22" s="345">
        <f t="shared" si="6"/>
        <v>21516303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16137228</v>
      </c>
      <c r="Y22" s="345">
        <f t="shared" si="6"/>
        <v>-16137228</v>
      </c>
      <c r="Z22" s="336">
        <f>+IF(X22&lt;&gt;0,+(Y22/X22)*100,0)</f>
        <v>-100</v>
      </c>
      <c r="AA22" s="350">
        <f>SUM(AA23:AA32)</f>
        <v>21516303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24791907</v>
      </c>
      <c r="F24" s="59">
        <v>18677801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14008351</v>
      </c>
      <c r="Y24" s="59">
        <v>-14008351</v>
      </c>
      <c r="Z24" s="61">
        <v>-100</v>
      </c>
      <c r="AA24" s="62">
        <v>18677801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3238502</v>
      </c>
      <c r="F27" s="59">
        <v>2838502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2128877</v>
      </c>
      <c r="Y27" s="59">
        <v>-2128877</v>
      </c>
      <c r="Z27" s="61">
        <v>-100</v>
      </c>
      <c r="AA27" s="62">
        <v>2838502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20395288</v>
      </c>
      <c r="F40" s="345">
        <f t="shared" si="9"/>
        <v>11226044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8419533</v>
      </c>
      <c r="Y40" s="345">
        <f t="shared" si="9"/>
        <v>-8419533</v>
      </c>
      <c r="Z40" s="336">
        <f>+IF(X40&lt;&gt;0,+(Y40/X40)*100,0)</f>
        <v>-100</v>
      </c>
      <c r="AA40" s="350">
        <f>SUM(AA41:AA49)</f>
        <v>11226044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20395288</v>
      </c>
      <c r="F48" s="53">
        <v>11226044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8419533</v>
      </c>
      <c r="Y48" s="53">
        <v>-8419533</v>
      </c>
      <c r="Z48" s="94">
        <v>-100</v>
      </c>
      <c r="AA48" s="95">
        <v>11226044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539821315</v>
      </c>
      <c r="F60" s="264">
        <f t="shared" si="14"/>
        <v>621972439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466479331</v>
      </c>
      <c r="Y60" s="264">
        <f t="shared" si="14"/>
        <v>-466479331</v>
      </c>
      <c r="Z60" s="337">
        <f>+IF(X60&lt;&gt;0,+(Y60/X60)*100,0)</f>
        <v>-100</v>
      </c>
      <c r="AA60" s="232">
        <f>+AA57+AA54+AA51+AA40+AA37+AA34+AA22+AA5</f>
        <v>621972439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2015-05-07T12:52:53Z</dcterms:created>
  <dcterms:modified xsi:type="dcterms:W3CDTF">2015-05-07T12:52:56Z</dcterms:modified>
  <cp:category/>
  <cp:version/>
  <cp:contentType/>
  <cp:contentStatus/>
</cp:coreProperties>
</file>