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<sst xmlns="http://schemas.openxmlformats.org/spreadsheetml/2006/main" count="855" uniqueCount="302">
  <si>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eThekwini(ETH)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</si>
  <si>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</si>
  <si>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</si>
  <si>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</si>
  <si>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</si>
  <si>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</si>
  <si>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</si>
  <si>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</si>
  <si>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</si>
  <si>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</si>
  <si>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</si>
  <si>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</si>
  <si>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</si>
  <si>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</si>
  <si>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</si>
  <si>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</si>
  <si>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</si>
  <si>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</si>
  <si>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</si>
  <si>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</si>
  <si>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</si>
  <si>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</si>
  <si>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</si>
  <si>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</si>
  <si>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</si>
  <si>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</si>
  <si>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</si>
  <si>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</si>
  <si>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</si>
  <si>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</si>
  <si>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</si>
  <si>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</si>
  <si>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</si>
  <si>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</si>
  <si>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</si>
  <si>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</si>
  <si>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</si>
  <si>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</si>
  <si>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</si>
  <si>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</si>
  <si>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</si>
  <si>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</si>
  <si>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</si>
  <si>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</si>
  <si>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</si>
  <si>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</si>
  <si>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</si>
  <si>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</si>
  <si>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</si>
  <si>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</si>
  <si>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</si>
  <si>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</si>
  <si>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</si>
  <si>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</si>
  <si>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</si>
  <si>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</si>
  <si>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</si>
  <si>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</si>
  <si>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</si>
  <si>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</si>
  <si>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</si>
  <si>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</si>
  <si>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</si>
  <si>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</si>
  <si>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</si>
  <si>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</si>
  <si>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</si>
  <si>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</si>
  <si>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</si>
  <si>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</si>
  <si>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eThekwini(ETH)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</si>
  <si>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</si>
  <si>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</si>
  <si>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</si>
  <si>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</si>
  <si>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</si>
  <si>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</si>
  <si>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</si>
  <si>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</si>
  <si>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</si>
  <si>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</si>
  <si>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</si>
  <si>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</si>
  <si>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</si>
  <si>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</si>
  <si>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</si>
  <si>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</si>
  <si>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</si>
  <si>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</si>
  <si>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</si>
  <si>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</si>
  <si>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</si>
  <si>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</si>
  <si>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</si>
  <si>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</si>
  <si>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</si>
  <si>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</si>
  <si>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</si>
  <si>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</si>
  <si>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</si>
  <si>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eThekwini(ETH)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</si>
  <si>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</si>
  <si>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</si>
  <si>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</si>
  <si>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</si>
  <si>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</si>
  <si>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</si>
  <si>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</si>
  <si>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</si>
  <si>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</si>
  <si>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</si>
  <si>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</si>
  <si>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</si>
  <si>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</si>
  <si>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</si>
  <si>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</si>
  <si>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</si>
  <si>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</si>
  <si>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</si>
  <si>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</si>
  <si>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</si>
  <si>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</si>
  <si>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</si>
  <si>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</si>
  <si>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</si>
  <si>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</si>
  <si>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</si>
  <si>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</si>
  <si>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</si>
  <si>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eThekwini(ETH)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</si>
  <si>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</si>
  <si>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</si>
  <si>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</si>
  <si>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</si>
  <si>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</si>
  <si>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</si>
  <si>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</si>
  <si>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</si>
  <si>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</si>
  <si>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</si>
  <si>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eThekwini(ETH)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</si>
  <si>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</si>
  <si>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</si>
  <si>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</si>
  <si>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</si>
  <si>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</si>
  <si>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</si>
  <si>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</si>
  <si>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</si>
  <si>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</si>
  <si>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</si>
  <si>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</si>
  <si>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</si>
  <si>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</si>
  <si>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</si>
  <si>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</si>
  <si>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</si>
  <si>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</si>
  <si>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</si>
  <si>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</si>
  <si>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</si>
  <si>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</si>
  <si>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</si>
  <si>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</si>
  <si>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</si>
  <si>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</si>
  <si>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</si>
  <si>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</si>
  <si>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</si>
  <si>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</si>
  <si>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</si>
  <si>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</si>
  <si>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</si>
  <si>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</si>
  <si>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eThekwini(ETH)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</si>
  <si>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</si>
  <si>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</si>
  <si>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</si>
  <si>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</si>
  <si>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</si>
  <si>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</si>
  <si>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</si>
  <si>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</si>
  <si>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</si>
  <si>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</si>
  <si>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</si>
  <si>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</si>
  <si>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</si>
  <si>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</si>
  <si>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</si>
  <si>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</si>
  <si>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</si>
  <si>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</si>
  <si>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</si>
  <si>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</si>
  <si>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</si>
  <si>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</si>
  <si>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</si>
  <si>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</si>
  <si>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</si>
  <si>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</si>
  <si>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eThekwini(ETH)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</si>
  <si>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</si>
  <si>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</si>
  <si>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</si>
  <si>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</si>
  <si>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</si>
  <si>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</si>
  <si>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</si>
  <si>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</si>
  <si>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</si>
  <si>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</si>
  <si>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</si>
  <si>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</si>
  <si>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</si>
  <si>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</si>
  <si>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</si>
  <si>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</si>
  <si>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</si>
  <si>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</si>
  <si>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</si>
  <si>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</si>
  <si>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</si>
  <si>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</si>
  <si>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</si>
  <si>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</si>
  <si>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eThekwini(ETH)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</si>
  <si>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</si>
  <si>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</si>
  <si>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</si>
  <si>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</si>
  <si>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</si>
  <si>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</si>
  <si>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</si>
  <si>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</si>
  <si>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</si>
  <si>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</si>
  <si>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</si>
  <si>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</si>
  <si>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</si>
  <si>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</si>
  <si>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</si>
  <si>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</si>
  <si>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</si>
  <si>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</si>
  <si>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</si>
  <si>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</si>
  <si>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</si>
  <si>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</si>
  <si>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</si>
  <si>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</si>
  <si>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</si>
  <si>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</si>
  <si>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</si>
  <si>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</si>
  <si>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</si>
  <si>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</si>
  <si>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</si>
  <si>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</si>
  <si>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</si>
  <si>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</si>
  <si>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</si>
  <si>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eThekwini(ETH)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</si>
  <si>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</si>
  <si>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</si>
  <si>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eThekwini(ETH)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</si>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</sst>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5458868714</v>
      </c>
      <c r="C5" s="19">
        <v>0</v>
      </c>
      <c r="D5" s="59">
        <v>5481368252</v>
      </c>
      <c r="E5" s="60">
        <v>5521968252</v>
      </c>
      <c r="F5" s="60">
        <v>498864837</v>
      </c>
      <c r="G5" s="60">
        <v>504460459</v>
      </c>
      <c r="H5" s="60">
        <v>449323748</v>
      </c>
      <c r="I5" s="60">
        <v>1452649044</v>
      </c>
      <c r="J5" s="60">
        <v>494250979</v>
      </c>
      <c r="K5" s="60">
        <v>518168582</v>
      </c>
      <c r="L5" s="60">
        <v>532960450</v>
      </c>
      <c r="M5" s="60">
        <v>1545380011</v>
      </c>
      <c r="N5" s="60">
        <v>504636718</v>
      </c>
      <c r="O5" s="60">
        <v>488882826</v>
      </c>
      <c r="P5" s="60">
        <v>858862838</v>
      </c>
      <c r="Q5" s="60">
        <v>1852382382</v>
      </c>
      <c r="R5" s="60">
        <v>0</v>
      </c>
      <c r="S5" s="60">
        <v>0</v>
      </c>
      <c r="T5" s="60">
        <v>0</v>
      </c>
      <c r="U5" s="60">
        <v>0</v>
      </c>
      <c r="V5" s="60">
        <v>4850411437</v>
      </c>
      <c r="W5" s="60">
        <v>4064742312</v>
      </c>
      <c r="X5" s="60">
        <v>785669125</v>
      </c>
      <c r="Y5" s="61">
        <v>19.33</v>
      </c>
      <c r="Z5" s="62">
        <v>5521968252</v>
      </c>
    </row>
    <row r="6" spans="1:26" ht="13.5">
      <c r="A6" s="58" t="s">
        <v>32</v>
      </c>
      <c r="B6" s="19">
        <v>13112698244</v>
      </c>
      <c r="C6" s="19">
        <v>0</v>
      </c>
      <c r="D6" s="59">
        <v>14790650354</v>
      </c>
      <c r="E6" s="60">
        <v>14790650354</v>
      </c>
      <c r="F6" s="60">
        <v>1217671420</v>
      </c>
      <c r="G6" s="60">
        <v>1330609316</v>
      </c>
      <c r="H6" s="60">
        <v>1277310588</v>
      </c>
      <c r="I6" s="60">
        <v>3825591324</v>
      </c>
      <c r="J6" s="60">
        <v>1258519950</v>
      </c>
      <c r="K6" s="60">
        <v>1189967470</v>
      </c>
      <c r="L6" s="60">
        <v>1199996803</v>
      </c>
      <c r="M6" s="60">
        <v>3648484223</v>
      </c>
      <c r="N6" s="60">
        <v>1253928969</v>
      </c>
      <c r="O6" s="60">
        <v>1148410416</v>
      </c>
      <c r="P6" s="60">
        <v>1171917665</v>
      </c>
      <c r="Q6" s="60">
        <v>3574257050</v>
      </c>
      <c r="R6" s="60">
        <v>0</v>
      </c>
      <c r="S6" s="60">
        <v>0</v>
      </c>
      <c r="T6" s="60">
        <v>0</v>
      </c>
      <c r="U6" s="60">
        <v>0</v>
      </c>
      <c r="V6" s="60">
        <v>11048332597</v>
      </c>
      <c r="W6" s="60">
        <v>11100571552</v>
      </c>
      <c r="X6" s="60">
        <v>-52238955</v>
      </c>
      <c r="Y6" s="61">
        <v>-0.47</v>
      </c>
      <c r="Z6" s="62">
        <v>14790650354</v>
      </c>
    </row>
    <row r="7" spans="1:26" ht="13.5">
      <c r="A7" s="58" t="s">
        <v>33</v>
      </c>
      <c r="B7" s="19">
        <v>379608540</v>
      </c>
      <c r="C7" s="19">
        <v>0</v>
      </c>
      <c r="D7" s="59">
        <v>491385020</v>
      </c>
      <c r="E7" s="60">
        <v>497231563</v>
      </c>
      <c r="F7" s="60">
        <v>34000734</v>
      </c>
      <c r="G7" s="60">
        <v>31836723</v>
      </c>
      <c r="H7" s="60">
        <v>38499072</v>
      </c>
      <c r="I7" s="60">
        <v>104336529</v>
      </c>
      <c r="J7" s="60">
        <v>27495783</v>
      </c>
      <c r="K7" s="60">
        <v>23676979</v>
      </c>
      <c r="L7" s="60">
        <v>36952902</v>
      </c>
      <c r="M7" s="60">
        <v>88125664</v>
      </c>
      <c r="N7" s="60">
        <v>24184175</v>
      </c>
      <c r="O7" s="60">
        <v>21132852</v>
      </c>
      <c r="P7" s="60">
        <v>39417619</v>
      </c>
      <c r="Q7" s="60">
        <v>84734646</v>
      </c>
      <c r="R7" s="60">
        <v>0</v>
      </c>
      <c r="S7" s="60">
        <v>0</v>
      </c>
      <c r="T7" s="60">
        <v>0</v>
      </c>
      <c r="U7" s="60">
        <v>0</v>
      </c>
      <c r="V7" s="60">
        <v>277196839</v>
      </c>
      <c r="W7" s="60">
        <v>238655112</v>
      </c>
      <c r="X7" s="60">
        <v>38541727</v>
      </c>
      <c r="Y7" s="61">
        <v>16.15</v>
      </c>
      <c r="Z7" s="62">
        <v>497231563</v>
      </c>
    </row>
    <row r="8" spans="1:26" ht="13.5">
      <c r="A8" s="58" t="s">
        <v>34</v>
      </c>
      <c r="B8" s="19">
        <v>2192917568</v>
      </c>
      <c r="C8" s="19">
        <v>0</v>
      </c>
      <c r="D8" s="59">
        <v>2584009904</v>
      </c>
      <c r="E8" s="60">
        <v>2640963721</v>
      </c>
      <c r="F8" s="60">
        <v>788977000</v>
      </c>
      <c r="G8" s="60">
        <v>1512735</v>
      </c>
      <c r="H8" s="60">
        <v>-25808744</v>
      </c>
      <c r="I8" s="60">
        <v>764680991</v>
      </c>
      <c r="J8" s="60">
        <v>38326259</v>
      </c>
      <c r="K8" s="60">
        <v>318800231</v>
      </c>
      <c r="L8" s="60">
        <v>365080201</v>
      </c>
      <c r="M8" s="60">
        <v>722206691</v>
      </c>
      <c r="N8" s="60">
        <v>-21055313</v>
      </c>
      <c r="O8" s="60">
        <v>148151264</v>
      </c>
      <c r="P8" s="60">
        <v>674293765</v>
      </c>
      <c r="Q8" s="60">
        <v>801389716</v>
      </c>
      <c r="R8" s="60">
        <v>0</v>
      </c>
      <c r="S8" s="60">
        <v>0</v>
      </c>
      <c r="T8" s="60">
        <v>0</v>
      </c>
      <c r="U8" s="60">
        <v>0</v>
      </c>
      <c r="V8" s="60">
        <v>2288277398</v>
      </c>
      <c r="W8" s="60">
        <v>1600574568</v>
      </c>
      <c r="X8" s="60">
        <v>687702830</v>
      </c>
      <c r="Y8" s="61">
        <v>42.97</v>
      </c>
      <c r="Z8" s="62">
        <v>2640963721</v>
      </c>
    </row>
    <row r="9" spans="1:26" ht="13.5">
      <c r="A9" s="58" t="s">
        <v>35</v>
      </c>
      <c r="B9" s="19">
        <v>3279420085</v>
      </c>
      <c r="C9" s="19">
        <v>0</v>
      </c>
      <c r="D9" s="59">
        <v>3377961689</v>
      </c>
      <c r="E9" s="60">
        <v>3344142489</v>
      </c>
      <c r="F9" s="60">
        <v>114151314</v>
      </c>
      <c r="G9" s="60">
        <v>773352477</v>
      </c>
      <c r="H9" s="60">
        <v>102092462</v>
      </c>
      <c r="I9" s="60">
        <v>989596253</v>
      </c>
      <c r="J9" s="60">
        <v>130003294</v>
      </c>
      <c r="K9" s="60">
        <v>115919256</v>
      </c>
      <c r="L9" s="60">
        <v>752886913</v>
      </c>
      <c r="M9" s="60">
        <v>998809463</v>
      </c>
      <c r="N9" s="60">
        <v>84462158</v>
      </c>
      <c r="O9" s="60">
        <v>119291290</v>
      </c>
      <c r="P9" s="60">
        <v>772944980</v>
      </c>
      <c r="Q9" s="60">
        <v>976698428</v>
      </c>
      <c r="R9" s="60">
        <v>0</v>
      </c>
      <c r="S9" s="60">
        <v>0</v>
      </c>
      <c r="T9" s="60">
        <v>0</v>
      </c>
      <c r="U9" s="60">
        <v>0</v>
      </c>
      <c r="V9" s="60">
        <v>2965104144</v>
      </c>
      <c r="W9" s="60">
        <v>2955736373</v>
      </c>
      <c r="X9" s="60">
        <v>9367771</v>
      </c>
      <c r="Y9" s="61">
        <v>0.32</v>
      </c>
      <c r="Z9" s="62">
        <v>3344142489</v>
      </c>
    </row>
    <row r="10" spans="1:26" ht="25.5">
      <c r="A10" s="63" t="s">
        <v>277</v>
      </c>
      <c r="B10" s="64">
        <f>SUM(B5:B9)</f>
        <v>24423513151</v>
      </c>
      <c r="C10" s="64">
        <f>SUM(C5:C9)</f>
        <v>0</v>
      </c>
      <c r="D10" s="65">
        <f aca="true" t="shared" si="0" ref="D10:Z10">SUM(D5:D9)</f>
        <v>26725375219</v>
      </c>
      <c r="E10" s="66">
        <f t="shared" si="0"/>
        <v>26794956379</v>
      </c>
      <c r="F10" s="66">
        <f t="shared" si="0"/>
        <v>2653665305</v>
      </c>
      <c r="G10" s="66">
        <f t="shared" si="0"/>
        <v>2641771710</v>
      </c>
      <c r="H10" s="66">
        <f t="shared" si="0"/>
        <v>1841417126</v>
      </c>
      <c r="I10" s="66">
        <f t="shared" si="0"/>
        <v>7136854141</v>
      </c>
      <c r="J10" s="66">
        <f t="shared" si="0"/>
        <v>1948596265</v>
      </c>
      <c r="K10" s="66">
        <f t="shared" si="0"/>
        <v>2166532518</v>
      </c>
      <c r="L10" s="66">
        <f t="shared" si="0"/>
        <v>2887877269</v>
      </c>
      <c r="M10" s="66">
        <f t="shared" si="0"/>
        <v>7003006052</v>
      </c>
      <c r="N10" s="66">
        <f t="shared" si="0"/>
        <v>1846156707</v>
      </c>
      <c r="O10" s="66">
        <f t="shared" si="0"/>
        <v>1925868648</v>
      </c>
      <c r="P10" s="66">
        <f t="shared" si="0"/>
        <v>3517436867</v>
      </c>
      <c r="Q10" s="66">
        <f t="shared" si="0"/>
        <v>7289462222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21429322415</v>
      </c>
      <c r="W10" s="66">
        <f t="shared" si="0"/>
        <v>19960279917</v>
      </c>
      <c r="X10" s="66">
        <f t="shared" si="0"/>
        <v>1469042498</v>
      </c>
      <c r="Y10" s="67">
        <f>+IF(W10&lt;&gt;0,(X10/W10)*100,0)</f>
        <v>7.35982914121775</v>
      </c>
      <c r="Z10" s="68">
        <f t="shared" si="0"/>
        <v>26794956379</v>
      </c>
    </row>
    <row r="11" spans="1:26" ht="13.5">
      <c r="A11" s="58" t="s">
        <v>37</v>
      </c>
      <c r="B11" s="19">
        <v>6635489518</v>
      </c>
      <c r="C11" s="19">
        <v>0</v>
      </c>
      <c r="D11" s="59">
        <v>7353431371</v>
      </c>
      <c r="E11" s="60">
        <v>7412240274</v>
      </c>
      <c r="F11" s="60">
        <v>532724064</v>
      </c>
      <c r="G11" s="60">
        <v>539981574</v>
      </c>
      <c r="H11" s="60">
        <v>581239199</v>
      </c>
      <c r="I11" s="60">
        <v>1653944837</v>
      </c>
      <c r="J11" s="60">
        <v>559269330</v>
      </c>
      <c r="K11" s="60">
        <v>880273698</v>
      </c>
      <c r="L11" s="60">
        <v>639227142</v>
      </c>
      <c r="M11" s="60">
        <v>2078770170</v>
      </c>
      <c r="N11" s="60">
        <v>553619667</v>
      </c>
      <c r="O11" s="60">
        <v>578441881</v>
      </c>
      <c r="P11" s="60">
        <v>539002445</v>
      </c>
      <c r="Q11" s="60">
        <v>1671063993</v>
      </c>
      <c r="R11" s="60">
        <v>0</v>
      </c>
      <c r="S11" s="60">
        <v>0</v>
      </c>
      <c r="T11" s="60">
        <v>0</v>
      </c>
      <c r="U11" s="60">
        <v>0</v>
      </c>
      <c r="V11" s="60">
        <v>5403779000</v>
      </c>
      <c r="W11" s="60">
        <v>5168276002</v>
      </c>
      <c r="X11" s="60">
        <v>235502998</v>
      </c>
      <c r="Y11" s="61">
        <v>4.56</v>
      </c>
      <c r="Z11" s="62">
        <v>7412240274</v>
      </c>
    </row>
    <row r="12" spans="1:26" ht="13.5">
      <c r="A12" s="58" t="s">
        <v>38</v>
      </c>
      <c r="B12" s="19">
        <v>94721024</v>
      </c>
      <c r="C12" s="19">
        <v>0</v>
      </c>
      <c r="D12" s="59">
        <v>93025720</v>
      </c>
      <c r="E12" s="60">
        <v>93025720</v>
      </c>
      <c r="F12" s="60">
        <v>7960674</v>
      </c>
      <c r="G12" s="60">
        <v>8003463</v>
      </c>
      <c r="H12" s="60">
        <v>8183400</v>
      </c>
      <c r="I12" s="60">
        <v>24147537</v>
      </c>
      <c r="J12" s="60">
        <v>7944025</v>
      </c>
      <c r="K12" s="60">
        <v>8071088</v>
      </c>
      <c r="L12" s="60">
        <v>8121379</v>
      </c>
      <c r="M12" s="60">
        <v>24136492</v>
      </c>
      <c r="N12" s="60">
        <v>7952665</v>
      </c>
      <c r="O12" s="60">
        <v>7997209</v>
      </c>
      <c r="P12" s="60">
        <v>8132007</v>
      </c>
      <c r="Q12" s="60">
        <v>24081881</v>
      </c>
      <c r="R12" s="60">
        <v>0</v>
      </c>
      <c r="S12" s="60">
        <v>0</v>
      </c>
      <c r="T12" s="60">
        <v>0</v>
      </c>
      <c r="U12" s="60">
        <v>0</v>
      </c>
      <c r="V12" s="60">
        <v>72365910</v>
      </c>
      <c r="W12" s="60">
        <v>79356190</v>
      </c>
      <c r="X12" s="60">
        <v>-6990280</v>
      </c>
      <c r="Y12" s="61">
        <v>-8.81</v>
      </c>
      <c r="Z12" s="62">
        <v>93025720</v>
      </c>
    </row>
    <row r="13" spans="1:26" ht="13.5">
      <c r="A13" s="58" t="s">
        <v>278</v>
      </c>
      <c r="B13" s="19">
        <v>1588253388</v>
      </c>
      <c r="C13" s="19">
        <v>0</v>
      </c>
      <c r="D13" s="59">
        <v>1990224569</v>
      </c>
      <c r="E13" s="60">
        <v>1998043575</v>
      </c>
      <c r="F13" s="60">
        <v>160209190</v>
      </c>
      <c r="G13" s="60">
        <v>157961125</v>
      </c>
      <c r="H13" s="60">
        <v>158361402</v>
      </c>
      <c r="I13" s="60">
        <v>476531717</v>
      </c>
      <c r="J13" s="60">
        <v>164975559</v>
      </c>
      <c r="K13" s="60">
        <v>164982558</v>
      </c>
      <c r="L13" s="60">
        <v>164328295</v>
      </c>
      <c r="M13" s="60">
        <v>494286412</v>
      </c>
      <c r="N13" s="60">
        <v>182883260</v>
      </c>
      <c r="O13" s="60">
        <v>165252878</v>
      </c>
      <c r="P13" s="60">
        <v>130629580</v>
      </c>
      <c r="Q13" s="60">
        <v>478765718</v>
      </c>
      <c r="R13" s="60">
        <v>0</v>
      </c>
      <c r="S13" s="60">
        <v>0</v>
      </c>
      <c r="T13" s="60">
        <v>0</v>
      </c>
      <c r="U13" s="60">
        <v>0</v>
      </c>
      <c r="V13" s="60">
        <v>1449583847</v>
      </c>
      <c r="W13" s="60">
        <v>1379931254</v>
      </c>
      <c r="X13" s="60">
        <v>69652593</v>
      </c>
      <c r="Y13" s="61">
        <v>5.05</v>
      </c>
      <c r="Z13" s="62">
        <v>1998043575</v>
      </c>
    </row>
    <row r="14" spans="1:26" ht="13.5">
      <c r="A14" s="58" t="s">
        <v>40</v>
      </c>
      <c r="B14" s="19">
        <v>1031735179</v>
      </c>
      <c r="C14" s="19">
        <v>0</v>
      </c>
      <c r="D14" s="59">
        <v>1177330925</v>
      </c>
      <c r="E14" s="60">
        <v>1177330925</v>
      </c>
      <c r="F14" s="60">
        <v>100080249</v>
      </c>
      <c r="G14" s="60">
        <v>100054292</v>
      </c>
      <c r="H14" s="60">
        <v>-86921637</v>
      </c>
      <c r="I14" s="60">
        <v>113212904</v>
      </c>
      <c r="J14" s="60">
        <v>130435498</v>
      </c>
      <c r="K14" s="60">
        <v>130433385</v>
      </c>
      <c r="L14" s="60">
        <v>133109132</v>
      </c>
      <c r="M14" s="60">
        <v>393978015</v>
      </c>
      <c r="N14" s="60">
        <v>34111627</v>
      </c>
      <c r="O14" s="60">
        <v>42362027</v>
      </c>
      <c r="P14" s="60">
        <v>33693186</v>
      </c>
      <c r="Q14" s="60">
        <v>110166840</v>
      </c>
      <c r="R14" s="60">
        <v>0</v>
      </c>
      <c r="S14" s="60">
        <v>0</v>
      </c>
      <c r="T14" s="60">
        <v>0</v>
      </c>
      <c r="U14" s="60">
        <v>0</v>
      </c>
      <c r="V14" s="60">
        <v>617357759</v>
      </c>
      <c r="W14" s="60">
        <v>918400321</v>
      </c>
      <c r="X14" s="60">
        <v>-301042562</v>
      </c>
      <c r="Y14" s="61">
        <v>-32.78</v>
      </c>
      <c r="Z14" s="62">
        <v>1177330925</v>
      </c>
    </row>
    <row r="15" spans="1:26" ht="13.5">
      <c r="A15" s="58" t="s">
        <v>41</v>
      </c>
      <c r="B15" s="19">
        <v>7895245463</v>
      </c>
      <c r="C15" s="19">
        <v>0</v>
      </c>
      <c r="D15" s="59">
        <v>8522863747</v>
      </c>
      <c r="E15" s="60">
        <v>8522226347</v>
      </c>
      <c r="F15" s="60">
        <v>837201651</v>
      </c>
      <c r="G15" s="60">
        <v>876827114</v>
      </c>
      <c r="H15" s="60">
        <v>694922943</v>
      </c>
      <c r="I15" s="60">
        <v>2408951708</v>
      </c>
      <c r="J15" s="60">
        <v>655832417</v>
      </c>
      <c r="K15" s="60">
        <v>624070847</v>
      </c>
      <c r="L15" s="60">
        <v>582270185</v>
      </c>
      <c r="M15" s="60">
        <v>1862173449</v>
      </c>
      <c r="N15" s="60">
        <v>637094686</v>
      </c>
      <c r="O15" s="60">
        <v>472967820</v>
      </c>
      <c r="P15" s="60">
        <v>776329213</v>
      </c>
      <c r="Q15" s="60">
        <v>1886391719</v>
      </c>
      <c r="R15" s="60">
        <v>0</v>
      </c>
      <c r="S15" s="60">
        <v>0</v>
      </c>
      <c r="T15" s="60">
        <v>0</v>
      </c>
      <c r="U15" s="60">
        <v>0</v>
      </c>
      <c r="V15" s="60">
        <v>6157516876</v>
      </c>
      <c r="W15" s="60">
        <v>6225590579</v>
      </c>
      <c r="X15" s="60">
        <v>-68073703</v>
      </c>
      <c r="Y15" s="61">
        <v>-1.09</v>
      </c>
      <c r="Z15" s="62">
        <v>8522226347</v>
      </c>
    </row>
    <row r="16" spans="1:26" ht="13.5">
      <c r="A16" s="69" t="s">
        <v>42</v>
      </c>
      <c r="B16" s="19">
        <v>169313397</v>
      </c>
      <c r="C16" s="19">
        <v>0</v>
      </c>
      <c r="D16" s="59">
        <v>205214291</v>
      </c>
      <c r="E16" s="60">
        <v>200628891</v>
      </c>
      <c r="F16" s="60">
        <v>10583884</v>
      </c>
      <c r="G16" s="60">
        <v>23136600</v>
      </c>
      <c r="H16" s="60">
        <v>-2380418</v>
      </c>
      <c r="I16" s="60">
        <v>31340066</v>
      </c>
      <c r="J16" s="60">
        <v>30055830</v>
      </c>
      <c r="K16" s="60">
        <v>12435319</v>
      </c>
      <c r="L16" s="60">
        <v>9354656</v>
      </c>
      <c r="M16" s="60">
        <v>51845805</v>
      </c>
      <c r="N16" s="60">
        <v>21229360</v>
      </c>
      <c r="O16" s="60">
        <v>10767549</v>
      </c>
      <c r="P16" s="60">
        <v>29905695</v>
      </c>
      <c r="Q16" s="60">
        <v>61902604</v>
      </c>
      <c r="R16" s="60">
        <v>0</v>
      </c>
      <c r="S16" s="60">
        <v>0</v>
      </c>
      <c r="T16" s="60">
        <v>0</v>
      </c>
      <c r="U16" s="60">
        <v>0</v>
      </c>
      <c r="V16" s="60">
        <v>145088475</v>
      </c>
      <c r="W16" s="60">
        <v>135658146</v>
      </c>
      <c r="X16" s="60">
        <v>9430329</v>
      </c>
      <c r="Y16" s="61">
        <v>6.95</v>
      </c>
      <c r="Z16" s="62">
        <v>200628891</v>
      </c>
    </row>
    <row r="17" spans="1:26" ht="13.5">
      <c r="A17" s="58" t="s">
        <v>43</v>
      </c>
      <c r="B17" s="19">
        <v>7062762031</v>
      </c>
      <c r="C17" s="19">
        <v>0</v>
      </c>
      <c r="D17" s="59">
        <v>7511194596</v>
      </c>
      <c r="E17" s="60">
        <v>7539097736</v>
      </c>
      <c r="F17" s="60">
        <v>426356444</v>
      </c>
      <c r="G17" s="60">
        <v>578554977</v>
      </c>
      <c r="H17" s="60">
        <v>444111748</v>
      </c>
      <c r="I17" s="60">
        <v>1449023169</v>
      </c>
      <c r="J17" s="60">
        <v>550214645</v>
      </c>
      <c r="K17" s="60">
        <v>615786147</v>
      </c>
      <c r="L17" s="60">
        <v>669279886</v>
      </c>
      <c r="M17" s="60">
        <v>1835280678</v>
      </c>
      <c r="N17" s="60">
        <v>506321321</v>
      </c>
      <c r="O17" s="60">
        <v>486694197</v>
      </c>
      <c r="P17" s="60">
        <v>834920009</v>
      </c>
      <c r="Q17" s="60">
        <v>1827935527</v>
      </c>
      <c r="R17" s="60">
        <v>0</v>
      </c>
      <c r="S17" s="60">
        <v>0</v>
      </c>
      <c r="T17" s="60">
        <v>0</v>
      </c>
      <c r="U17" s="60">
        <v>0</v>
      </c>
      <c r="V17" s="60">
        <v>5112239374</v>
      </c>
      <c r="W17" s="60">
        <v>4864372131</v>
      </c>
      <c r="X17" s="60">
        <v>247867243</v>
      </c>
      <c r="Y17" s="61">
        <v>5.1</v>
      </c>
      <c r="Z17" s="62">
        <v>7539097736</v>
      </c>
    </row>
    <row r="18" spans="1:26" ht="13.5">
      <c r="A18" s="70" t="s">
        <v>44</v>
      </c>
      <c r="B18" s="71">
        <f>SUM(B11:B17)</f>
        <v>24477520000</v>
      </c>
      <c r="C18" s="71">
        <f>SUM(C11:C17)</f>
        <v>0</v>
      </c>
      <c r="D18" s="72">
        <f aca="true" t="shared" si="1" ref="D18:Z18">SUM(D11:D17)</f>
        <v>26853285219</v>
      </c>
      <c r="E18" s="73">
        <f t="shared" si="1"/>
        <v>26942593468</v>
      </c>
      <c r="F18" s="73">
        <f t="shared" si="1"/>
        <v>2075116156</v>
      </c>
      <c r="G18" s="73">
        <f t="shared" si="1"/>
        <v>2284519145</v>
      </c>
      <c r="H18" s="73">
        <f t="shared" si="1"/>
        <v>1797516637</v>
      </c>
      <c r="I18" s="73">
        <f t="shared" si="1"/>
        <v>6157151938</v>
      </c>
      <c r="J18" s="73">
        <f t="shared" si="1"/>
        <v>2098727304</v>
      </c>
      <c r="K18" s="73">
        <f t="shared" si="1"/>
        <v>2436053042</v>
      </c>
      <c r="L18" s="73">
        <f t="shared" si="1"/>
        <v>2205690675</v>
      </c>
      <c r="M18" s="73">
        <f t="shared" si="1"/>
        <v>6740471021</v>
      </c>
      <c r="N18" s="73">
        <f t="shared" si="1"/>
        <v>1943212586</v>
      </c>
      <c r="O18" s="73">
        <f t="shared" si="1"/>
        <v>1764483561</v>
      </c>
      <c r="P18" s="73">
        <f t="shared" si="1"/>
        <v>2352612135</v>
      </c>
      <c r="Q18" s="73">
        <f t="shared" si="1"/>
        <v>6060308282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18957931241</v>
      </c>
      <c r="W18" s="73">
        <f t="shared" si="1"/>
        <v>18771584623</v>
      </c>
      <c r="X18" s="73">
        <f t="shared" si="1"/>
        <v>186346618</v>
      </c>
      <c r="Y18" s="67">
        <f>+IF(W18&lt;&gt;0,(X18/W18)*100,0)</f>
        <v>0.9927058463230517</v>
      </c>
      <c r="Z18" s="74">
        <f t="shared" si="1"/>
        <v>26942593468</v>
      </c>
    </row>
    <row r="19" spans="1:26" ht="13.5">
      <c r="A19" s="70" t="s">
        <v>45</v>
      </c>
      <c r="B19" s="75">
        <f>+B10-B18</f>
        <v>-54006849</v>
      </c>
      <c r="C19" s="75">
        <f>+C10-C18</f>
        <v>0</v>
      </c>
      <c r="D19" s="76">
        <f aca="true" t="shared" si="2" ref="D19:Z19">+D10-D18</f>
        <v>-127910000</v>
      </c>
      <c r="E19" s="77">
        <f t="shared" si="2"/>
        <v>-147637089</v>
      </c>
      <c r="F19" s="77">
        <f t="shared" si="2"/>
        <v>578549149</v>
      </c>
      <c r="G19" s="77">
        <f t="shared" si="2"/>
        <v>357252565</v>
      </c>
      <c r="H19" s="77">
        <f t="shared" si="2"/>
        <v>43900489</v>
      </c>
      <c r="I19" s="77">
        <f t="shared" si="2"/>
        <v>979702203</v>
      </c>
      <c r="J19" s="77">
        <f t="shared" si="2"/>
        <v>-150131039</v>
      </c>
      <c r="K19" s="77">
        <f t="shared" si="2"/>
        <v>-269520524</v>
      </c>
      <c r="L19" s="77">
        <f t="shared" si="2"/>
        <v>682186594</v>
      </c>
      <c r="M19" s="77">
        <f t="shared" si="2"/>
        <v>262535031</v>
      </c>
      <c r="N19" s="77">
        <f t="shared" si="2"/>
        <v>-97055879</v>
      </c>
      <c r="O19" s="77">
        <f t="shared" si="2"/>
        <v>161385087</v>
      </c>
      <c r="P19" s="77">
        <f t="shared" si="2"/>
        <v>1164824732</v>
      </c>
      <c r="Q19" s="77">
        <f t="shared" si="2"/>
        <v>1229153940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2471391174</v>
      </c>
      <c r="W19" s="77">
        <f>IF(E10=E18,0,W10-W18)</f>
        <v>1188695294</v>
      </c>
      <c r="X19" s="77">
        <f t="shared" si="2"/>
        <v>1282695880</v>
      </c>
      <c r="Y19" s="78">
        <f>+IF(W19&lt;&gt;0,(X19/W19)*100,0)</f>
        <v>107.90787903968936</v>
      </c>
      <c r="Z19" s="79">
        <f t="shared" si="2"/>
        <v>-147637089</v>
      </c>
    </row>
    <row r="20" spans="1:26" ht="13.5">
      <c r="A20" s="58" t="s">
        <v>46</v>
      </c>
      <c r="B20" s="19">
        <v>2041010849</v>
      </c>
      <c r="C20" s="19">
        <v>0</v>
      </c>
      <c r="D20" s="59">
        <v>3377739831</v>
      </c>
      <c r="E20" s="60">
        <v>3406938931</v>
      </c>
      <c r="F20" s="60">
        <v>213316</v>
      </c>
      <c r="G20" s="60">
        <v>100441261</v>
      </c>
      <c r="H20" s="60">
        <v>687405420</v>
      </c>
      <c r="I20" s="60">
        <v>788059997</v>
      </c>
      <c r="J20" s="60">
        <v>272076019</v>
      </c>
      <c r="K20" s="60">
        <v>179318680</v>
      </c>
      <c r="L20" s="60">
        <v>772589233</v>
      </c>
      <c r="M20" s="60">
        <v>1223983932</v>
      </c>
      <c r="N20" s="60">
        <v>252557746</v>
      </c>
      <c r="O20" s="60">
        <v>167185364</v>
      </c>
      <c r="P20" s="60">
        <v>334461550</v>
      </c>
      <c r="Q20" s="60">
        <v>754204660</v>
      </c>
      <c r="R20" s="60">
        <v>0</v>
      </c>
      <c r="S20" s="60">
        <v>0</v>
      </c>
      <c r="T20" s="60">
        <v>0</v>
      </c>
      <c r="U20" s="60">
        <v>0</v>
      </c>
      <c r="V20" s="60">
        <v>2766248589</v>
      </c>
      <c r="W20" s="60">
        <v>1960438586</v>
      </c>
      <c r="X20" s="60">
        <v>805810003</v>
      </c>
      <c r="Y20" s="61">
        <v>41.1</v>
      </c>
      <c r="Z20" s="62">
        <v>3406938931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1987004000</v>
      </c>
      <c r="C22" s="86">
        <f>SUM(C19:C21)</f>
        <v>0</v>
      </c>
      <c r="D22" s="87">
        <f aca="true" t="shared" si="3" ref="D22:Z22">SUM(D19:D21)</f>
        <v>3249829831</v>
      </c>
      <c r="E22" s="88">
        <f t="shared" si="3"/>
        <v>3259301842</v>
      </c>
      <c r="F22" s="88">
        <f t="shared" si="3"/>
        <v>578762465</v>
      </c>
      <c r="G22" s="88">
        <f t="shared" si="3"/>
        <v>457693826</v>
      </c>
      <c r="H22" s="88">
        <f t="shared" si="3"/>
        <v>731305909</v>
      </c>
      <c r="I22" s="88">
        <f t="shared" si="3"/>
        <v>1767762200</v>
      </c>
      <c r="J22" s="88">
        <f t="shared" si="3"/>
        <v>121944980</v>
      </c>
      <c r="K22" s="88">
        <f t="shared" si="3"/>
        <v>-90201844</v>
      </c>
      <c r="L22" s="88">
        <f t="shared" si="3"/>
        <v>1454775827</v>
      </c>
      <c r="M22" s="88">
        <f t="shared" si="3"/>
        <v>1486518963</v>
      </c>
      <c r="N22" s="88">
        <f t="shared" si="3"/>
        <v>155501867</v>
      </c>
      <c r="O22" s="88">
        <f t="shared" si="3"/>
        <v>328570451</v>
      </c>
      <c r="P22" s="88">
        <f t="shared" si="3"/>
        <v>1499286282</v>
      </c>
      <c r="Q22" s="88">
        <f t="shared" si="3"/>
        <v>1983358600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5237639763</v>
      </c>
      <c r="W22" s="88">
        <f t="shared" si="3"/>
        <v>3149133880</v>
      </c>
      <c r="X22" s="88">
        <f t="shared" si="3"/>
        <v>2088505883</v>
      </c>
      <c r="Y22" s="89">
        <f>+IF(W22&lt;&gt;0,(X22/W22)*100,0)</f>
        <v>66.3200093290413</v>
      </c>
      <c r="Z22" s="90">
        <f t="shared" si="3"/>
        <v>3259301842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8</v>
      </c>
      <c r="Q23" s="60">
        <v>8</v>
      </c>
      <c r="R23" s="60">
        <v>0</v>
      </c>
      <c r="S23" s="60">
        <v>0</v>
      </c>
      <c r="T23" s="60">
        <v>0</v>
      </c>
      <c r="U23" s="60">
        <v>0</v>
      </c>
      <c r="V23" s="60">
        <v>8</v>
      </c>
      <c r="W23" s="60"/>
      <c r="X23" s="60">
        <v>8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1987004000</v>
      </c>
      <c r="C24" s="75">
        <f>SUM(C22:C23)</f>
        <v>0</v>
      </c>
      <c r="D24" s="76">
        <f aca="true" t="shared" si="4" ref="D24:Z24">SUM(D22:D23)</f>
        <v>3249829831</v>
      </c>
      <c r="E24" s="77">
        <f t="shared" si="4"/>
        <v>3259301842</v>
      </c>
      <c r="F24" s="77">
        <f t="shared" si="4"/>
        <v>578762465</v>
      </c>
      <c r="G24" s="77">
        <f t="shared" si="4"/>
        <v>457693826</v>
      </c>
      <c r="H24" s="77">
        <f t="shared" si="4"/>
        <v>731305909</v>
      </c>
      <c r="I24" s="77">
        <f t="shared" si="4"/>
        <v>1767762200</v>
      </c>
      <c r="J24" s="77">
        <f t="shared" si="4"/>
        <v>121944980</v>
      </c>
      <c r="K24" s="77">
        <f t="shared" si="4"/>
        <v>-90201844</v>
      </c>
      <c r="L24" s="77">
        <f t="shared" si="4"/>
        <v>1454775827</v>
      </c>
      <c r="M24" s="77">
        <f t="shared" si="4"/>
        <v>1486518963</v>
      </c>
      <c r="N24" s="77">
        <f t="shared" si="4"/>
        <v>155501867</v>
      </c>
      <c r="O24" s="77">
        <f t="shared" si="4"/>
        <v>328570451</v>
      </c>
      <c r="P24" s="77">
        <f t="shared" si="4"/>
        <v>1499286290</v>
      </c>
      <c r="Q24" s="77">
        <f t="shared" si="4"/>
        <v>1983358608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5237639771</v>
      </c>
      <c r="W24" s="77">
        <f t="shared" si="4"/>
        <v>3149133880</v>
      </c>
      <c r="X24" s="77">
        <f t="shared" si="4"/>
        <v>2088505891</v>
      </c>
      <c r="Y24" s="78">
        <f>+IF(W24&lt;&gt;0,(X24/W24)*100,0)</f>
        <v>66.3200095830794</v>
      </c>
      <c r="Z24" s="79">
        <f t="shared" si="4"/>
        <v>3259301842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4201622000</v>
      </c>
      <c r="C27" s="22">
        <v>0</v>
      </c>
      <c r="D27" s="99">
        <v>5711022000</v>
      </c>
      <c r="E27" s="100">
        <v>5711022000</v>
      </c>
      <c r="F27" s="100">
        <v>340219000</v>
      </c>
      <c r="G27" s="100">
        <v>361164000</v>
      </c>
      <c r="H27" s="100">
        <v>465657000</v>
      </c>
      <c r="I27" s="100">
        <v>1167040000</v>
      </c>
      <c r="J27" s="100">
        <v>623523000</v>
      </c>
      <c r="K27" s="100">
        <v>509883000</v>
      </c>
      <c r="L27" s="100">
        <v>485162000</v>
      </c>
      <c r="M27" s="100">
        <v>1618568000</v>
      </c>
      <c r="N27" s="100">
        <v>373004000</v>
      </c>
      <c r="O27" s="100">
        <v>373939000</v>
      </c>
      <c r="P27" s="100">
        <v>455127000</v>
      </c>
      <c r="Q27" s="100">
        <v>1202070000</v>
      </c>
      <c r="R27" s="100">
        <v>0</v>
      </c>
      <c r="S27" s="100">
        <v>0</v>
      </c>
      <c r="T27" s="100">
        <v>0</v>
      </c>
      <c r="U27" s="100">
        <v>0</v>
      </c>
      <c r="V27" s="100">
        <v>3987678000</v>
      </c>
      <c r="W27" s="100">
        <v>4283266500</v>
      </c>
      <c r="X27" s="100">
        <v>-295588500</v>
      </c>
      <c r="Y27" s="101">
        <v>-6.9</v>
      </c>
      <c r="Z27" s="102">
        <v>5711022000</v>
      </c>
    </row>
    <row r="28" spans="1:26" ht="13.5">
      <c r="A28" s="103" t="s">
        <v>46</v>
      </c>
      <c r="B28" s="19">
        <v>2041010000</v>
      </c>
      <c r="C28" s="19">
        <v>0</v>
      </c>
      <c r="D28" s="59">
        <v>3377741000</v>
      </c>
      <c r="E28" s="60">
        <v>3377741000</v>
      </c>
      <c r="F28" s="60">
        <v>247564000</v>
      </c>
      <c r="G28" s="60">
        <v>218336000</v>
      </c>
      <c r="H28" s="60">
        <v>322160000</v>
      </c>
      <c r="I28" s="60">
        <v>788060000</v>
      </c>
      <c r="J28" s="60">
        <v>438648000</v>
      </c>
      <c r="K28" s="60">
        <v>352809000</v>
      </c>
      <c r="L28" s="60">
        <v>432527000</v>
      </c>
      <c r="M28" s="60">
        <v>1223984000</v>
      </c>
      <c r="N28" s="60">
        <v>218620000</v>
      </c>
      <c r="O28" s="60">
        <v>313419000</v>
      </c>
      <c r="P28" s="60">
        <v>222167000</v>
      </c>
      <c r="Q28" s="60">
        <v>754206000</v>
      </c>
      <c r="R28" s="60">
        <v>0</v>
      </c>
      <c r="S28" s="60">
        <v>0</v>
      </c>
      <c r="T28" s="60">
        <v>0</v>
      </c>
      <c r="U28" s="60">
        <v>0</v>
      </c>
      <c r="V28" s="60">
        <v>2766250000</v>
      </c>
      <c r="W28" s="60">
        <v>2533305750</v>
      </c>
      <c r="X28" s="60">
        <v>232944250</v>
      </c>
      <c r="Y28" s="61">
        <v>9.2</v>
      </c>
      <c r="Z28" s="62">
        <v>3377741000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1500000000</v>
      </c>
      <c r="C30" s="19">
        <v>0</v>
      </c>
      <c r="D30" s="59">
        <v>1000000000</v>
      </c>
      <c r="E30" s="60">
        <v>1000000000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750000000</v>
      </c>
      <c r="X30" s="60">
        <v>-750000000</v>
      </c>
      <c r="Y30" s="61">
        <v>-100</v>
      </c>
      <c r="Z30" s="62">
        <v>1000000000</v>
      </c>
    </row>
    <row r="31" spans="1:26" ht="13.5">
      <c r="A31" s="58" t="s">
        <v>53</v>
      </c>
      <c r="B31" s="19">
        <v>660612000</v>
      </c>
      <c r="C31" s="19">
        <v>0</v>
      </c>
      <c r="D31" s="59">
        <v>1333281000</v>
      </c>
      <c r="E31" s="60">
        <v>1333281000</v>
      </c>
      <c r="F31" s="60">
        <v>92655000</v>
      </c>
      <c r="G31" s="60">
        <v>142828000</v>
      </c>
      <c r="H31" s="60">
        <v>143497000</v>
      </c>
      <c r="I31" s="60">
        <v>378980000</v>
      </c>
      <c r="J31" s="60">
        <v>184875000</v>
      </c>
      <c r="K31" s="60">
        <v>157074000</v>
      </c>
      <c r="L31" s="60">
        <v>52635000</v>
      </c>
      <c r="M31" s="60">
        <v>394584000</v>
      </c>
      <c r="N31" s="60">
        <v>154384000</v>
      </c>
      <c r="O31" s="60">
        <v>60520000</v>
      </c>
      <c r="P31" s="60">
        <v>232960000</v>
      </c>
      <c r="Q31" s="60">
        <v>447864000</v>
      </c>
      <c r="R31" s="60">
        <v>0</v>
      </c>
      <c r="S31" s="60">
        <v>0</v>
      </c>
      <c r="T31" s="60">
        <v>0</v>
      </c>
      <c r="U31" s="60">
        <v>0</v>
      </c>
      <c r="V31" s="60">
        <v>1221428000</v>
      </c>
      <c r="W31" s="60">
        <v>999960750</v>
      </c>
      <c r="X31" s="60">
        <v>221467250</v>
      </c>
      <c r="Y31" s="61">
        <v>22.15</v>
      </c>
      <c r="Z31" s="62">
        <v>1333281000</v>
      </c>
    </row>
    <row r="32" spans="1:26" ht="13.5">
      <c r="A32" s="70" t="s">
        <v>54</v>
      </c>
      <c r="B32" s="22">
        <f>SUM(B28:B31)</f>
        <v>4201622000</v>
      </c>
      <c r="C32" s="22">
        <f>SUM(C28:C31)</f>
        <v>0</v>
      </c>
      <c r="D32" s="99">
        <f aca="true" t="shared" si="5" ref="D32:Z32">SUM(D28:D31)</f>
        <v>5711022000</v>
      </c>
      <c r="E32" s="100">
        <f t="shared" si="5"/>
        <v>5711022000</v>
      </c>
      <c r="F32" s="100">
        <f t="shared" si="5"/>
        <v>340219000</v>
      </c>
      <c r="G32" s="100">
        <f t="shared" si="5"/>
        <v>361164000</v>
      </c>
      <c r="H32" s="100">
        <f t="shared" si="5"/>
        <v>465657000</v>
      </c>
      <c r="I32" s="100">
        <f t="shared" si="5"/>
        <v>1167040000</v>
      </c>
      <c r="J32" s="100">
        <f t="shared" si="5"/>
        <v>623523000</v>
      </c>
      <c r="K32" s="100">
        <f t="shared" si="5"/>
        <v>509883000</v>
      </c>
      <c r="L32" s="100">
        <f t="shared" si="5"/>
        <v>485162000</v>
      </c>
      <c r="M32" s="100">
        <f t="shared" si="5"/>
        <v>1618568000</v>
      </c>
      <c r="N32" s="100">
        <f t="shared" si="5"/>
        <v>373004000</v>
      </c>
      <c r="O32" s="100">
        <f t="shared" si="5"/>
        <v>373939000</v>
      </c>
      <c r="P32" s="100">
        <f t="shared" si="5"/>
        <v>455127000</v>
      </c>
      <c r="Q32" s="100">
        <f t="shared" si="5"/>
        <v>1202070000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3987678000</v>
      </c>
      <c r="W32" s="100">
        <f t="shared" si="5"/>
        <v>4283266500</v>
      </c>
      <c r="X32" s="100">
        <f t="shared" si="5"/>
        <v>-295588500</v>
      </c>
      <c r="Y32" s="101">
        <f>+IF(W32&lt;&gt;0,(X32/W32)*100,0)</f>
        <v>-6.901006509868111</v>
      </c>
      <c r="Z32" s="102">
        <f t="shared" si="5"/>
        <v>5711022000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13163816000</v>
      </c>
      <c r="C35" s="19">
        <v>0</v>
      </c>
      <c r="D35" s="59">
        <v>12999431916</v>
      </c>
      <c r="E35" s="60">
        <v>12172435060</v>
      </c>
      <c r="F35" s="60">
        <v>13140246</v>
      </c>
      <c r="G35" s="60">
        <v>13739941</v>
      </c>
      <c r="H35" s="60">
        <v>13478820</v>
      </c>
      <c r="I35" s="60">
        <v>13478820</v>
      </c>
      <c r="J35" s="60">
        <v>12569679</v>
      </c>
      <c r="K35" s="60">
        <v>11223084</v>
      </c>
      <c r="L35" s="60">
        <v>14882801</v>
      </c>
      <c r="M35" s="60">
        <v>14882801</v>
      </c>
      <c r="N35" s="60">
        <v>11791180</v>
      </c>
      <c r="O35" s="60">
        <v>15615418</v>
      </c>
      <c r="P35" s="60">
        <v>16218142</v>
      </c>
      <c r="Q35" s="60">
        <v>16218142</v>
      </c>
      <c r="R35" s="60">
        <v>0</v>
      </c>
      <c r="S35" s="60">
        <v>0</v>
      </c>
      <c r="T35" s="60">
        <v>0</v>
      </c>
      <c r="U35" s="60">
        <v>0</v>
      </c>
      <c r="V35" s="60">
        <v>16218142</v>
      </c>
      <c r="W35" s="60">
        <v>9129326295</v>
      </c>
      <c r="X35" s="60">
        <v>-9113108153</v>
      </c>
      <c r="Y35" s="61">
        <v>-99.82</v>
      </c>
      <c r="Z35" s="62">
        <v>12172435060</v>
      </c>
    </row>
    <row r="36" spans="1:26" ht="13.5">
      <c r="A36" s="58" t="s">
        <v>57</v>
      </c>
      <c r="B36" s="19">
        <v>39823426000</v>
      </c>
      <c r="C36" s="19">
        <v>0</v>
      </c>
      <c r="D36" s="59">
        <v>44242310278</v>
      </c>
      <c r="E36" s="60">
        <v>44174439278</v>
      </c>
      <c r="F36" s="60">
        <v>38367413</v>
      </c>
      <c r="G36" s="60">
        <v>39674634</v>
      </c>
      <c r="H36" s="60">
        <v>40052705</v>
      </c>
      <c r="I36" s="60">
        <v>40052705</v>
      </c>
      <c r="J36" s="60">
        <v>39975704</v>
      </c>
      <c r="K36" s="60">
        <v>40821025</v>
      </c>
      <c r="L36" s="60">
        <v>39966074</v>
      </c>
      <c r="M36" s="60">
        <v>39966074</v>
      </c>
      <c r="N36" s="60">
        <v>40068997</v>
      </c>
      <c r="O36" s="60">
        <v>40547964</v>
      </c>
      <c r="P36" s="60">
        <v>38452680</v>
      </c>
      <c r="Q36" s="60">
        <v>38452680</v>
      </c>
      <c r="R36" s="60">
        <v>0</v>
      </c>
      <c r="S36" s="60">
        <v>0</v>
      </c>
      <c r="T36" s="60">
        <v>0</v>
      </c>
      <c r="U36" s="60">
        <v>0</v>
      </c>
      <c r="V36" s="60">
        <v>38452680</v>
      </c>
      <c r="W36" s="60">
        <v>33130829459</v>
      </c>
      <c r="X36" s="60">
        <v>-33092376779</v>
      </c>
      <c r="Y36" s="61">
        <v>-99.88</v>
      </c>
      <c r="Z36" s="62">
        <v>44174439278</v>
      </c>
    </row>
    <row r="37" spans="1:26" ht="13.5">
      <c r="A37" s="58" t="s">
        <v>58</v>
      </c>
      <c r="B37" s="19">
        <v>10695464000</v>
      </c>
      <c r="C37" s="19">
        <v>0</v>
      </c>
      <c r="D37" s="59">
        <v>9057861237</v>
      </c>
      <c r="E37" s="60">
        <v>9056571436</v>
      </c>
      <c r="F37" s="60">
        <v>10170994</v>
      </c>
      <c r="G37" s="60">
        <v>11171672</v>
      </c>
      <c r="H37" s="60">
        <v>13047741</v>
      </c>
      <c r="I37" s="60">
        <v>13047741</v>
      </c>
      <c r="J37" s="60">
        <v>10731222</v>
      </c>
      <c r="K37" s="60">
        <v>9979322</v>
      </c>
      <c r="L37" s="60">
        <v>11981136</v>
      </c>
      <c r="M37" s="60">
        <v>11981136</v>
      </c>
      <c r="N37" s="60">
        <v>10067449</v>
      </c>
      <c r="O37" s="60">
        <v>10742178</v>
      </c>
      <c r="P37" s="60">
        <v>13689233</v>
      </c>
      <c r="Q37" s="60">
        <v>13689233</v>
      </c>
      <c r="R37" s="60">
        <v>0</v>
      </c>
      <c r="S37" s="60">
        <v>0</v>
      </c>
      <c r="T37" s="60">
        <v>0</v>
      </c>
      <c r="U37" s="60">
        <v>0</v>
      </c>
      <c r="V37" s="60">
        <v>13689233</v>
      </c>
      <c r="W37" s="60">
        <v>6792428577</v>
      </c>
      <c r="X37" s="60">
        <v>-6778739344</v>
      </c>
      <c r="Y37" s="61">
        <v>-99.8</v>
      </c>
      <c r="Z37" s="62">
        <v>9056571436</v>
      </c>
    </row>
    <row r="38" spans="1:26" ht="13.5">
      <c r="A38" s="58" t="s">
        <v>59</v>
      </c>
      <c r="B38" s="19">
        <v>12775090000</v>
      </c>
      <c r="C38" s="19">
        <v>0</v>
      </c>
      <c r="D38" s="59">
        <v>12631338156</v>
      </c>
      <c r="E38" s="60">
        <v>12631338155</v>
      </c>
      <c r="F38" s="60">
        <v>12159347</v>
      </c>
      <c r="G38" s="60">
        <v>12294581</v>
      </c>
      <c r="H38" s="60">
        <v>13463383</v>
      </c>
      <c r="I38" s="60">
        <v>13463383</v>
      </c>
      <c r="J38" s="60">
        <v>12744318</v>
      </c>
      <c r="K38" s="60">
        <v>12755668</v>
      </c>
      <c r="L38" s="60">
        <v>12229937</v>
      </c>
      <c r="M38" s="60">
        <v>12229937</v>
      </c>
      <c r="N38" s="60">
        <v>12216341</v>
      </c>
      <c r="O38" s="60">
        <v>12169069</v>
      </c>
      <c r="P38" s="60">
        <v>11611819</v>
      </c>
      <c r="Q38" s="60">
        <v>11611819</v>
      </c>
      <c r="R38" s="60">
        <v>0</v>
      </c>
      <c r="S38" s="60">
        <v>0</v>
      </c>
      <c r="T38" s="60">
        <v>0</v>
      </c>
      <c r="U38" s="60">
        <v>0</v>
      </c>
      <c r="V38" s="60">
        <v>11611819</v>
      </c>
      <c r="W38" s="60">
        <v>9473503616</v>
      </c>
      <c r="X38" s="60">
        <v>-9461891797</v>
      </c>
      <c r="Y38" s="61">
        <v>-99.88</v>
      </c>
      <c r="Z38" s="62">
        <v>12631338155</v>
      </c>
    </row>
    <row r="39" spans="1:26" ht="13.5">
      <c r="A39" s="58" t="s">
        <v>60</v>
      </c>
      <c r="B39" s="19">
        <v>29516688000</v>
      </c>
      <c r="C39" s="19">
        <v>0</v>
      </c>
      <c r="D39" s="59">
        <v>35552542801</v>
      </c>
      <c r="E39" s="60">
        <v>34658964746</v>
      </c>
      <c r="F39" s="60">
        <v>29177318</v>
      </c>
      <c r="G39" s="60">
        <v>29948322</v>
      </c>
      <c r="H39" s="60">
        <v>27020401</v>
      </c>
      <c r="I39" s="60">
        <v>27020401</v>
      </c>
      <c r="J39" s="60">
        <v>29069843</v>
      </c>
      <c r="K39" s="60">
        <v>29309119</v>
      </c>
      <c r="L39" s="60">
        <v>30637802</v>
      </c>
      <c r="M39" s="60">
        <v>30637802</v>
      </c>
      <c r="N39" s="60">
        <v>29576387</v>
      </c>
      <c r="O39" s="60">
        <v>33252135</v>
      </c>
      <c r="P39" s="60">
        <v>29369770</v>
      </c>
      <c r="Q39" s="60">
        <v>29369770</v>
      </c>
      <c r="R39" s="60">
        <v>0</v>
      </c>
      <c r="S39" s="60">
        <v>0</v>
      </c>
      <c r="T39" s="60">
        <v>0</v>
      </c>
      <c r="U39" s="60">
        <v>0</v>
      </c>
      <c r="V39" s="60">
        <v>29369770</v>
      </c>
      <c r="W39" s="60">
        <v>25994223560</v>
      </c>
      <c r="X39" s="60">
        <v>-25964853790</v>
      </c>
      <c r="Y39" s="61">
        <v>-99.89</v>
      </c>
      <c r="Z39" s="62">
        <v>34658964746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4802538000</v>
      </c>
      <c r="C42" s="19">
        <v>0</v>
      </c>
      <c r="D42" s="59">
        <v>5277878937</v>
      </c>
      <c r="E42" s="60">
        <v>4869355223</v>
      </c>
      <c r="F42" s="60">
        <v>343001754</v>
      </c>
      <c r="G42" s="60">
        <v>-350743837</v>
      </c>
      <c r="H42" s="60">
        <v>2081391001</v>
      </c>
      <c r="I42" s="60">
        <v>2073648918</v>
      </c>
      <c r="J42" s="60">
        <v>-440665895</v>
      </c>
      <c r="K42" s="60">
        <v>-584225430</v>
      </c>
      <c r="L42" s="60">
        <v>824494716</v>
      </c>
      <c r="M42" s="60">
        <v>-200396609</v>
      </c>
      <c r="N42" s="60">
        <v>-488006696</v>
      </c>
      <c r="O42" s="60">
        <v>-642890022</v>
      </c>
      <c r="P42" s="60">
        <v>2125208409</v>
      </c>
      <c r="Q42" s="60">
        <v>994311691</v>
      </c>
      <c r="R42" s="60">
        <v>0</v>
      </c>
      <c r="S42" s="60">
        <v>0</v>
      </c>
      <c r="T42" s="60">
        <v>0</v>
      </c>
      <c r="U42" s="60">
        <v>0</v>
      </c>
      <c r="V42" s="60">
        <v>2867564000</v>
      </c>
      <c r="W42" s="60">
        <v>4733732634</v>
      </c>
      <c r="X42" s="60">
        <v>-1866168634</v>
      </c>
      <c r="Y42" s="61">
        <v>-39.42</v>
      </c>
      <c r="Z42" s="62">
        <v>4869355223</v>
      </c>
    </row>
    <row r="43" spans="1:26" ht="13.5">
      <c r="A43" s="58" t="s">
        <v>63</v>
      </c>
      <c r="B43" s="19">
        <v>-4111416000</v>
      </c>
      <c r="C43" s="19">
        <v>0</v>
      </c>
      <c r="D43" s="59">
        <v>-5676732255</v>
      </c>
      <c r="E43" s="60">
        <v>-5639260129</v>
      </c>
      <c r="F43" s="60">
        <v>-234562482</v>
      </c>
      <c r="G43" s="60">
        <v>434084965</v>
      </c>
      <c r="H43" s="60">
        <v>-2002518575</v>
      </c>
      <c r="I43" s="60">
        <v>-1802996092</v>
      </c>
      <c r="J43" s="60">
        <v>-39131101</v>
      </c>
      <c r="K43" s="60">
        <v>250403597</v>
      </c>
      <c r="L43" s="60">
        <v>-1321162754</v>
      </c>
      <c r="M43" s="60">
        <v>-1109890258</v>
      </c>
      <c r="N43" s="60">
        <v>328279781</v>
      </c>
      <c r="O43" s="60">
        <v>267086871</v>
      </c>
      <c r="P43" s="60">
        <v>-1612625302</v>
      </c>
      <c r="Q43" s="60">
        <v>-1017258650</v>
      </c>
      <c r="R43" s="60">
        <v>0</v>
      </c>
      <c r="S43" s="60">
        <v>0</v>
      </c>
      <c r="T43" s="60">
        <v>0</v>
      </c>
      <c r="U43" s="60">
        <v>0</v>
      </c>
      <c r="V43" s="60">
        <v>-3930145000</v>
      </c>
      <c r="W43" s="60">
        <v>-3035546361</v>
      </c>
      <c r="X43" s="60">
        <v>-894598639</v>
      </c>
      <c r="Y43" s="61">
        <v>29.47</v>
      </c>
      <c r="Z43" s="62">
        <v>-5639260129</v>
      </c>
    </row>
    <row r="44" spans="1:26" ht="13.5">
      <c r="A44" s="58" t="s">
        <v>64</v>
      </c>
      <c r="B44" s="19">
        <v>608861000</v>
      </c>
      <c r="C44" s="19">
        <v>0</v>
      </c>
      <c r="D44" s="59">
        <v>24697000</v>
      </c>
      <c r="E44" s="60">
        <v>69482999</v>
      </c>
      <c r="F44" s="60">
        <v>0</v>
      </c>
      <c r="G44" s="60">
        <v>-37704288</v>
      </c>
      <c r="H44" s="60">
        <v>-365082500</v>
      </c>
      <c r="I44" s="60">
        <v>-402786788</v>
      </c>
      <c r="J44" s="60">
        <v>-58017716</v>
      </c>
      <c r="K44" s="60">
        <v>0</v>
      </c>
      <c r="L44" s="60">
        <v>-152808395</v>
      </c>
      <c r="M44" s="60">
        <v>-210826111</v>
      </c>
      <c r="N44" s="60">
        <v>0</v>
      </c>
      <c r="O44" s="60">
        <v>-39606469</v>
      </c>
      <c r="P44" s="60">
        <v>-194141189</v>
      </c>
      <c r="Q44" s="60">
        <v>-233747658</v>
      </c>
      <c r="R44" s="60">
        <v>0</v>
      </c>
      <c r="S44" s="60">
        <v>0</v>
      </c>
      <c r="T44" s="60">
        <v>0</v>
      </c>
      <c r="U44" s="60">
        <v>0</v>
      </c>
      <c r="V44" s="60">
        <v>-847360557</v>
      </c>
      <c r="W44" s="60">
        <v>-576120187</v>
      </c>
      <c r="X44" s="60">
        <v>-271240370</v>
      </c>
      <c r="Y44" s="61">
        <v>47.08</v>
      </c>
      <c r="Z44" s="62">
        <v>69482999</v>
      </c>
    </row>
    <row r="45" spans="1:26" ht="13.5">
      <c r="A45" s="70" t="s">
        <v>65</v>
      </c>
      <c r="B45" s="22">
        <v>6859692000</v>
      </c>
      <c r="C45" s="22">
        <v>0</v>
      </c>
      <c r="D45" s="99">
        <v>5148302446</v>
      </c>
      <c r="E45" s="100">
        <v>4822036857</v>
      </c>
      <c r="F45" s="100">
        <v>6193103718</v>
      </c>
      <c r="G45" s="100">
        <v>6238740558</v>
      </c>
      <c r="H45" s="100">
        <v>5952530484</v>
      </c>
      <c r="I45" s="100">
        <v>5952530484</v>
      </c>
      <c r="J45" s="100">
        <v>5414715772</v>
      </c>
      <c r="K45" s="100">
        <v>5080893939</v>
      </c>
      <c r="L45" s="100">
        <v>4431417506</v>
      </c>
      <c r="M45" s="100">
        <v>4431417506</v>
      </c>
      <c r="N45" s="100">
        <v>4271690591</v>
      </c>
      <c r="O45" s="100">
        <v>3856280971</v>
      </c>
      <c r="P45" s="100">
        <v>4174722889</v>
      </c>
      <c r="Q45" s="100">
        <v>4174722889</v>
      </c>
      <c r="R45" s="100">
        <v>0</v>
      </c>
      <c r="S45" s="100">
        <v>0</v>
      </c>
      <c r="T45" s="100">
        <v>0</v>
      </c>
      <c r="U45" s="100">
        <v>0</v>
      </c>
      <c r="V45" s="100">
        <v>4174722889</v>
      </c>
      <c r="W45" s="100">
        <v>6644524850</v>
      </c>
      <c r="X45" s="100">
        <v>-2469801961</v>
      </c>
      <c r="Y45" s="101">
        <v>-37.17</v>
      </c>
      <c r="Z45" s="102">
        <v>4822036857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719048709</v>
      </c>
      <c r="C49" s="52">
        <v>0</v>
      </c>
      <c r="D49" s="129">
        <v>279890158</v>
      </c>
      <c r="E49" s="54">
        <v>160850512</v>
      </c>
      <c r="F49" s="54">
        <v>0</v>
      </c>
      <c r="G49" s="54">
        <v>0</v>
      </c>
      <c r="H49" s="54">
        <v>0</v>
      </c>
      <c r="I49" s="54">
        <v>134654191</v>
      </c>
      <c r="J49" s="54">
        <v>0</v>
      </c>
      <c r="K49" s="54">
        <v>0</v>
      </c>
      <c r="L49" s="54">
        <v>0</v>
      </c>
      <c r="M49" s="54">
        <v>148217684</v>
      </c>
      <c r="N49" s="54">
        <v>0</v>
      </c>
      <c r="O49" s="54">
        <v>0</v>
      </c>
      <c r="P49" s="54">
        <v>0</v>
      </c>
      <c r="Q49" s="54">
        <v>100068278</v>
      </c>
      <c r="R49" s="54">
        <v>0</v>
      </c>
      <c r="S49" s="54">
        <v>0</v>
      </c>
      <c r="T49" s="54">
        <v>0</v>
      </c>
      <c r="U49" s="54">
        <v>0</v>
      </c>
      <c r="V49" s="54">
        <v>719139310</v>
      </c>
      <c r="W49" s="54">
        <v>3225553309</v>
      </c>
      <c r="X49" s="54">
        <v>5487422151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1003461338</v>
      </c>
      <c r="C51" s="52">
        <v>0</v>
      </c>
      <c r="D51" s="129">
        <v>14777637</v>
      </c>
      <c r="E51" s="54">
        <v>269198219</v>
      </c>
      <c r="F51" s="54">
        <v>0</v>
      </c>
      <c r="G51" s="54">
        <v>0</v>
      </c>
      <c r="H51" s="54">
        <v>0</v>
      </c>
      <c r="I51" s="54">
        <v>365012</v>
      </c>
      <c r="J51" s="54">
        <v>0</v>
      </c>
      <c r="K51" s="54">
        <v>0</v>
      </c>
      <c r="L51" s="54">
        <v>0</v>
      </c>
      <c r="M51" s="54">
        <v>44607965</v>
      </c>
      <c r="N51" s="54">
        <v>0</v>
      </c>
      <c r="O51" s="54">
        <v>0</v>
      </c>
      <c r="P51" s="54">
        <v>0</v>
      </c>
      <c r="Q51" s="54">
        <v>195310375</v>
      </c>
      <c r="R51" s="54">
        <v>0</v>
      </c>
      <c r="S51" s="54">
        <v>0</v>
      </c>
      <c r="T51" s="54">
        <v>0</v>
      </c>
      <c r="U51" s="54">
        <v>0</v>
      </c>
      <c r="V51" s="54">
        <v>480231612</v>
      </c>
      <c r="W51" s="54">
        <v>0</v>
      </c>
      <c r="X51" s="54">
        <v>2007952158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99.74444512759611</v>
      </c>
      <c r="C58" s="5">
        <f>IF(C67=0,0,+(C76/C67)*100)</f>
        <v>0</v>
      </c>
      <c r="D58" s="6">
        <f aca="true" t="shared" si="6" ref="D58:Z58">IF(D67=0,0,+(D76/D67)*100)</f>
        <v>96.7963725869325</v>
      </c>
      <c r="E58" s="7">
        <f t="shared" si="6"/>
        <v>100.00000000492655</v>
      </c>
      <c r="F58" s="7">
        <f t="shared" si="6"/>
        <v>86.90808334371641</v>
      </c>
      <c r="G58" s="7">
        <f t="shared" si="6"/>
        <v>75.87214228465002</v>
      </c>
      <c r="H58" s="7">
        <f t="shared" si="6"/>
        <v>163.5419653367705</v>
      </c>
      <c r="I58" s="7">
        <f t="shared" si="6"/>
        <v>108.17808824978479</v>
      </c>
      <c r="J58" s="7">
        <f t="shared" si="6"/>
        <v>96.90975780314541</v>
      </c>
      <c r="K58" s="7">
        <f t="shared" si="6"/>
        <v>82.43479660388415</v>
      </c>
      <c r="L58" s="7">
        <f t="shared" si="6"/>
        <v>84.16557538816588</v>
      </c>
      <c r="M58" s="7">
        <f t="shared" si="6"/>
        <v>87.90669443009799</v>
      </c>
      <c r="N58" s="7">
        <f t="shared" si="6"/>
        <v>85.16310019105457</v>
      </c>
      <c r="O58" s="7">
        <f t="shared" si="6"/>
        <v>82.67799670522945</v>
      </c>
      <c r="P58" s="7">
        <f t="shared" si="6"/>
        <v>136.41462381483916</v>
      </c>
      <c r="Q58" s="7">
        <f t="shared" si="6"/>
        <v>103.62591572465989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99.99999860002951</v>
      </c>
      <c r="W58" s="7">
        <f t="shared" si="6"/>
        <v>101.2007647323935</v>
      </c>
      <c r="X58" s="7">
        <f t="shared" si="6"/>
        <v>0</v>
      </c>
      <c r="Y58" s="7">
        <f t="shared" si="6"/>
        <v>0</v>
      </c>
      <c r="Z58" s="8">
        <f t="shared" si="6"/>
        <v>100.00000000492655</v>
      </c>
    </row>
    <row r="59" spans="1:26" ht="13.5">
      <c r="A59" s="37" t="s">
        <v>31</v>
      </c>
      <c r="B59" s="9">
        <f aca="true" t="shared" si="7" ref="B59:Z66">IF(B68=0,0,+(B77/B68)*100)</f>
        <v>99.70301022781392</v>
      </c>
      <c r="C59" s="9">
        <f t="shared" si="7"/>
        <v>0</v>
      </c>
      <c r="D59" s="2">
        <f t="shared" si="7"/>
        <v>98.00000003811458</v>
      </c>
      <c r="E59" s="10">
        <f t="shared" si="7"/>
        <v>100.00000001854296</v>
      </c>
      <c r="F59" s="10">
        <f t="shared" si="7"/>
        <v>91.63343727872596</v>
      </c>
      <c r="G59" s="10">
        <f t="shared" si="7"/>
        <v>82.26287059004602</v>
      </c>
      <c r="H59" s="10">
        <f t="shared" si="7"/>
        <v>128.97032097982014</v>
      </c>
      <c r="I59" s="10">
        <f t="shared" si="7"/>
        <v>100</v>
      </c>
      <c r="J59" s="10">
        <f t="shared" si="7"/>
        <v>124.6268381796168</v>
      </c>
      <c r="K59" s="10">
        <f t="shared" si="7"/>
        <v>80.98780233896382</v>
      </c>
      <c r="L59" s="10">
        <f t="shared" si="7"/>
        <v>86.37842286623305</v>
      </c>
      <c r="M59" s="10">
        <f t="shared" si="7"/>
        <v>96.88263044289003</v>
      </c>
      <c r="N59" s="10">
        <f t="shared" si="7"/>
        <v>86.69316025413801</v>
      </c>
      <c r="O59" s="10">
        <f t="shared" si="7"/>
        <v>84.86055450019174</v>
      </c>
      <c r="P59" s="10">
        <f t="shared" si="7"/>
        <v>121.74236714840292</v>
      </c>
      <c r="Q59" s="10">
        <f t="shared" si="7"/>
        <v>102.59529051135148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100.00000242172975</v>
      </c>
      <c r="W59" s="10">
        <f t="shared" si="7"/>
        <v>97.60102769617504</v>
      </c>
      <c r="X59" s="10">
        <f t="shared" si="7"/>
        <v>0</v>
      </c>
      <c r="Y59" s="10">
        <f t="shared" si="7"/>
        <v>0</v>
      </c>
      <c r="Z59" s="11">
        <f t="shared" si="7"/>
        <v>100.00000001854296</v>
      </c>
    </row>
    <row r="60" spans="1:26" ht="13.5">
      <c r="A60" s="38" t="s">
        <v>32</v>
      </c>
      <c r="B60" s="12">
        <f t="shared" si="7"/>
        <v>99.72572964518224</v>
      </c>
      <c r="C60" s="12">
        <f t="shared" si="7"/>
        <v>0</v>
      </c>
      <c r="D60" s="3">
        <f t="shared" si="7"/>
        <v>96.33598817476312</v>
      </c>
      <c r="E60" s="13">
        <f t="shared" si="7"/>
        <v>100.00000000676104</v>
      </c>
      <c r="F60" s="13">
        <f t="shared" si="7"/>
        <v>78.01919782267699</v>
      </c>
      <c r="G60" s="13">
        <f t="shared" si="7"/>
        <v>69.11250875384673</v>
      </c>
      <c r="H60" s="13">
        <f t="shared" si="7"/>
        <v>172.9230234017288</v>
      </c>
      <c r="I60" s="13">
        <f t="shared" si="7"/>
        <v>106.60833046682224</v>
      </c>
      <c r="J60" s="13">
        <f t="shared" si="7"/>
        <v>84.27768649992397</v>
      </c>
      <c r="K60" s="13">
        <f t="shared" si="7"/>
        <v>81.46758053814698</v>
      </c>
      <c r="L60" s="13">
        <f t="shared" si="7"/>
        <v>86.2982924963676</v>
      </c>
      <c r="M60" s="13">
        <f t="shared" si="7"/>
        <v>84.02574243501121</v>
      </c>
      <c r="N60" s="13">
        <f t="shared" si="7"/>
        <v>81.13374626086974</v>
      </c>
      <c r="O60" s="13">
        <f t="shared" si="7"/>
        <v>79.43702941823544</v>
      </c>
      <c r="P60" s="13">
        <f t="shared" si="7"/>
        <v>168.4968487099305</v>
      </c>
      <c r="Q60" s="13">
        <f t="shared" si="7"/>
        <v>109.23296641465672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99.9999945964697</v>
      </c>
      <c r="W60" s="13">
        <f t="shared" si="7"/>
        <v>102.4116689104334</v>
      </c>
      <c r="X60" s="13">
        <f t="shared" si="7"/>
        <v>0</v>
      </c>
      <c r="Y60" s="13">
        <f t="shared" si="7"/>
        <v>0</v>
      </c>
      <c r="Z60" s="14">
        <f t="shared" si="7"/>
        <v>100.00000000676104</v>
      </c>
    </row>
    <row r="61" spans="1:26" ht="13.5">
      <c r="A61" s="39" t="s">
        <v>103</v>
      </c>
      <c r="B61" s="12">
        <f t="shared" si="7"/>
        <v>102.94814944504705</v>
      </c>
      <c r="C61" s="12">
        <f t="shared" si="7"/>
        <v>0</v>
      </c>
      <c r="D61" s="3">
        <f t="shared" si="7"/>
        <v>97.51095130756256</v>
      </c>
      <c r="E61" s="13">
        <f t="shared" si="7"/>
        <v>100</v>
      </c>
      <c r="F61" s="13">
        <f t="shared" si="7"/>
        <v>64.99166699256315</v>
      </c>
      <c r="G61" s="13">
        <f t="shared" si="7"/>
        <v>55.61783236928907</v>
      </c>
      <c r="H61" s="13">
        <f t="shared" si="7"/>
        <v>183.98275213605305</v>
      </c>
      <c r="I61" s="13">
        <f t="shared" si="7"/>
        <v>100.02519318788583</v>
      </c>
      <c r="J61" s="13">
        <f t="shared" si="7"/>
        <v>70.06340260665576</v>
      </c>
      <c r="K61" s="13">
        <f t="shared" si="7"/>
        <v>71.03457560003022</v>
      </c>
      <c r="L61" s="13">
        <f t="shared" si="7"/>
        <v>73.76518116625795</v>
      </c>
      <c r="M61" s="13">
        <f t="shared" si="7"/>
        <v>71.6140941475329</v>
      </c>
      <c r="N61" s="13">
        <f t="shared" si="7"/>
        <v>64.39147509389232</v>
      </c>
      <c r="O61" s="13">
        <f t="shared" si="7"/>
        <v>69.81466499676227</v>
      </c>
      <c r="P61" s="13">
        <f t="shared" si="7"/>
        <v>256.2640923138349</v>
      </c>
      <c r="Q61" s="13">
        <f t="shared" si="7"/>
        <v>129.16139817148257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99.99999902809758</v>
      </c>
      <c r="W61" s="13">
        <f t="shared" si="7"/>
        <v>101.32226527654036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87.50611134871208</v>
      </c>
      <c r="C62" s="12">
        <f t="shared" si="7"/>
        <v>0</v>
      </c>
      <c r="D62" s="3">
        <f t="shared" si="7"/>
        <v>90.98538495465958</v>
      </c>
      <c r="E62" s="13">
        <f t="shared" si="7"/>
        <v>100</v>
      </c>
      <c r="F62" s="13">
        <f t="shared" si="7"/>
        <v>103.64324953751192</v>
      </c>
      <c r="G62" s="13">
        <f t="shared" si="7"/>
        <v>87.31825062972918</v>
      </c>
      <c r="H62" s="13">
        <f t="shared" si="7"/>
        <v>108.90324367358355</v>
      </c>
      <c r="I62" s="13">
        <f t="shared" si="7"/>
        <v>99.93218107524487</v>
      </c>
      <c r="J62" s="13">
        <f t="shared" si="7"/>
        <v>99.73011015577744</v>
      </c>
      <c r="K62" s="13">
        <f t="shared" si="7"/>
        <v>91.52758476010658</v>
      </c>
      <c r="L62" s="13">
        <f t="shared" si="7"/>
        <v>113.67208615223893</v>
      </c>
      <c r="M62" s="13">
        <f t="shared" si="7"/>
        <v>101.00399924011512</v>
      </c>
      <c r="N62" s="13">
        <f t="shared" si="7"/>
        <v>96.95285367995908</v>
      </c>
      <c r="O62" s="13">
        <f t="shared" si="7"/>
        <v>88.30945642887839</v>
      </c>
      <c r="P62" s="13">
        <f t="shared" si="7"/>
        <v>113.37155635414958</v>
      </c>
      <c r="Q62" s="13">
        <f t="shared" si="7"/>
        <v>99.060487516314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100.00001238494181</v>
      </c>
      <c r="W62" s="13">
        <f t="shared" si="7"/>
        <v>106.35026889267326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99.99802094043136</v>
      </c>
      <c r="C63" s="12">
        <f t="shared" si="7"/>
        <v>0</v>
      </c>
      <c r="D63" s="3">
        <f t="shared" si="7"/>
        <v>94.99877607744158</v>
      </c>
      <c r="E63" s="13">
        <f t="shared" si="7"/>
        <v>100.00000012883395</v>
      </c>
      <c r="F63" s="13">
        <f t="shared" si="7"/>
        <v>104.99326857013922</v>
      </c>
      <c r="G63" s="13">
        <f t="shared" si="7"/>
        <v>86.53929148579634</v>
      </c>
      <c r="H63" s="13">
        <f t="shared" si="7"/>
        <v>108.12739609978583</v>
      </c>
      <c r="I63" s="13">
        <f t="shared" si="7"/>
        <v>99.9997450765255</v>
      </c>
      <c r="J63" s="13">
        <f t="shared" si="7"/>
        <v>96.80319248154349</v>
      </c>
      <c r="K63" s="13">
        <f t="shared" si="7"/>
        <v>89.76624954733325</v>
      </c>
      <c r="L63" s="13">
        <f t="shared" si="7"/>
        <v>106.65074910336416</v>
      </c>
      <c r="M63" s="13">
        <f t="shared" si="7"/>
        <v>97.4132707905119</v>
      </c>
      <c r="N63" s="13">
        <f t="shared" si="7"/>
        <v>101.97232712628073</v>
      </c>
      <c r="O63" s="13">
        <f t="shared" si="7"/>
        <v>86.66756774270937</v>
      </c>
      <c r="P63" s="13">
        <f t="shared" si="7"/>
        <v>121.24686395708409</v>
      </c>
      <c r="Q63" s="13">
        <f t="shared" si="7"/>
        <v>102.58886080712615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99.99831585786532</v>
      </c>
      <c r="W63" s="13">
        <f t="shared" si="7"/>
        <v>103.70959680194292</v>
      </c>
      <c r="X63" s="13">
        <f t="shared" si="7"/>
        <v>0</v>
      </c>
      <c r="Y63" s="13">
        <f t="shared" si="7"/>
        <v>0</v>
      </c>
      <c r="Z63" s="14">
        <f t="shared" si="7"/>
        <v>100.00000012883395</v>
      </c>
    </row>
    <row r="64" spans="1:26" ht="13.5">
      <c r="A64" s="39" t="s">
        <v>106</v>
      </c>
      <c r="B64" s="12">
        <f t="shared" si="7"/>
        <v>99.55927240007887</v>
      </c>
      <c r="C64" s="12">
        <f t="shared" si="7"/>
        <v>0</v>
      </c>
      <c r="D64" s="3">
        <f t="shared" si="7"/>
        <v>94.92266383119475</v>
      </c>
      <c r="E64" s="13">
        <f t="shared" si="7"/>
        <v>100</v>
      </c>
      <c r="F64" s="13">
        <f t="shared" si="7"/>
        <v>79.01325611215606</v>
      </c>
      <c r="G64" s="13">
        <f t="shared" si="7"/>
        <v>77.62563740956666</v>
      </c>
      <c r="H64" s="13">
        <f t="shared" si="7"/>
        <v>142.06821390218292</v>
      </c>
      <c r="I64" s="13">
        <f t="shared" si="7"/>
        <v>99.8542997510823</v>
      </c>
      <c r="J64" s="13">
        <f t="shared" si="7"/>
        <v>83.12999432765561</v>
      </c>
      <c r="K64" s="13">
        <f t="shared" si="7"/>
        <v>72.39746357854271</v>
      </c>
      <c r="L64" s="13">
        <f t="shared" si="7"/>
        <v>82.31787973339061</v>
      </c>
      <c r="M64" s="13">
        <f t="shared" si="7"/>
        <v>79.21735513427105</v>
      </c>
      <c r="N64" s="13">
        <f t="shared" si="7"/>
        <v>79.51573538528358</v>
      </c>
      <c r="O64" s="13">
        <f t="shared" si="7"/>
        <v>78.99659266436261</v>
      </c>
      <c r="P64" s="13">
        <f t="shared" si="7"/>
        <v>199.00939841216197</v>
      </c>
      <c r="Q64" s="13">
        <f t="shared" si="7"/>
        <v>121.12118568901002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100.00011727431371</v>
      </c>
      <c r="W64" s="13">
        <f t="shared" si="7"/>
        <v>101.91909844287186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117.51983095870496</v>
      </c>
      <c r="C65" s="12">
        <f t="shared" si="7"/>
        <v>0</v>
      </c>
      <c r="D65" s="3">
        <f t="shared" si="7"/>
        <v>130.20559584186557</v>
      </c>
      <c r="E65" s="13">
        <f t="shared" si="7"/>
        <v>100</v>
      </c>
      <c r="F65" s="13">
        <f t="shared" si="7"/>
        <v>771.4696381431253</v>
      </c>
      <c r="G65" s="13">
        <f t="shared" si="7"/>
        <v>566.1337639435875</v>
      </c>
      <c r="H65" s="13">
        <f t="shared" si="7"/>
        <v>615.0703394941572</v>
      </c>
      <c r="I65" s="13">
        <f t="shared" si="7"/>
        <v>619.9238051089796</v>
      </c>
      <c r="J65" s="13">
        <f t="shared" si="7"/>
        <v>817.9482296284135</v>
      </c>
      <c r="K65" s="13">
        <f t="shared" si="7"/>
        <v>540.9588785706835</v>
      </c>
      <c r="L65" s="13">
        <f t="shared" si="7"/>
        <v>237.44290161927512</v>
      </c>
      <c r="M65" s="13">
        <f t="shared" si="7"/>
        <v>450.0561100890388</v>
      </c>
      <c r="N65" s="13">
        <f t="shared" si="7"/>
        <v>1280.4738161639043</v>
      </c>
      <c r="O65" s="13">
        <f t="shared" si="7"/>
        <v>362.3945616660397</v>
      </c>
      <c r="P65" s="13">
        <f t="shared" si="7"/>
        <v>-2442.4884123243924</v>
      </c>
      <c r="Q65" s="13">
        <f t="shared" si="7"/>
        <v>-803.9602080963324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100.00629825869909</v>
      </c>
      <c r="W65" s="13">
        <f t="shared" si="7"/>
        <v>99.99541992016667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103.10064985333509</v>
      </c>
      <c r="C66" s="15">
        <f t="shared" si="7"/>
        <v>0</v>
      </c>
      <c r="D66" s="4">
        <f t="shared" si="7"/>
        <v>99.99999912762352</v>
      </c>
      <c r="E66" s="16">
        <f t="shared" si="7"/>
        <v>99.99999912762352</v>
      </c>
      <c r="F66" s="16">
        <f t="shared" si="7"/>
        <v>778.8004956110636</v>
      </c>
      <c r="G66" s="16">
        <f t="shared" si="7"/>
        <v>448.7876203776892</v>
      </c>
      <c r="H66" s="16">
        <f t="shared" si="7"/>
        <v>414.30881186980076</v>
      </c>
      <c r="I66" s="16">
        <f t="shared" si="7"/>
        <v>536.7833664424745</v>
      </c>
      <c r="J66" s="16">
        <f t="shared" si="7"/>
        <v>256.6229575797112</v>
      </c>
      <c r="K66" s="16">
        <f t="shared" si="7"/>
        <v>210.17103804915038</v>
      </c>
      <c r="L66" s="16">
        <f t="shared" si="7"/>
        <v>-176.54595667734327</v>
      </c>
      <c r="M66" s="16">
        <f t="shared" si="7"/>
        <v>101.14400383363929</v>
      </c>
      <c r="N66" s="16">
        <f t="shared" si="7"/>
        <v>420.7796721068904</v>
      </c>
      <c r="O66" s="16">
        <f t="shared" si="7"/>
        <v>244.6397670359743</v>
      </c>
      <c r="P66" s="16">
        <f t="shared" si="7"/>
        <v>-1310.2081876675695</v>
      </c>
      <c r="Q66" s="16">
        <f t="shared" si="7"/>
        <v>-284.96019635022833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100.00019635679898</v>
      </c>
      <c r="W66" s="16">
        <f t="shared" si="7"/>
        <v>109.90246343033428</v>
      </c>
      <c r="X66" s="16">
        <f t="shared" si="7"/>
        <v>0</v>
      </c>
      <c r="Y66" s="16">
        <f t="shared" si="7"/>
        <v>0</v>
      </c>
      <c r="Z66" s="17">
        <f t="shared" si="7"/>
        <v>99.99999912762352</v>
      </c>
    </row>
    <row r="67" spans="1:26" ht="13.5" hidden="1">
      <c r="A67" s="41" t="s">
        <v>285</v>
      </c>
      <c r="B67" s="24">
        <v>18566122631</v>
      </c>
      <c r="C67" s="24"/>
      <c r="D67" s="25">
        <v>20257563016</v>
      </c>
      <c r="E67" s="26">
        <v>20298163016</v>
      </c>
      <c r="F67" s="26">
        <v>1716158076</v>
      </c>
      <c r="G67" s="26">
        <v>1838011788</v>
      </c>
      <c r="H67" s="26">
        <v>1731840421</v>
      </c>
      <c r="I67" s="26">
        <v>5286010285</v>
      </c>
      <c r="J67" s="26">
        <v>1760257790</v>
      </c>
      <c r="K67" s="26">
        <v>1710351786</v>
      </c>
      <c r="L67" s="26">
        <v>1734465582</v>
      </c>
      <c r="M67" s="26">
        <v>5205075158</v>
      </c>
      <c r="N67" s="26">
        <v>1758277830</v>
      </c>
      <c r="O67" s="26">
        <v>1641054491</v>
      </c>
      <c r="P67" s="26">
        <v>2038489459</v>
      </c>
      <c r="Q67" s="26">
        <v>5437821780</v>
      </c>
      <c r="R67" s="26"/>
      <c r="S67" s="26"/>
      <c r="T67" s="26"/>
      <c r="U67" s="26"/>
      <c r="V67" s="26">
        <v>15928907223</v>
      </c>
      <c r="W67" s="26">
        <v>15194112475</v>
      </c>
      <c r="X67" s="26"/>
      <c r="Y67" s="25"/>
      <c r="Z67" s="27">
        <v>20298163016</v>
      </c>
    </row>
    <row r="68" spans="1:26" ht="13.5" hidden="1">
      <c r="A68" s="37" t="s">
        <v>31</v>
      </c>
      <c r="B68" s="19">
        <v>5314689083</v>
      </c>
      <c r="C68" s="19"/>
      <c r="D68" s="20">
        <v>5352283252</v>
      </c>
      <c r="E68" s="21">
        <v>5392883252</v>
      </c>
      <c r="F68" s="21">
        <v>486163283</v>
      </c>
      <c r="G68" s="21">
        <v>491709780</v>
      </c>
      <c r="H68" s="21">
        <v>441453017</v>
      </c>
      <c r="I68" s="21">
        <v>1419326080</v>
      </c>
      <c r="J68" s="21">
        <v>486654020</v>
      </c>
      <c r="K68" s="21">
        <v>505645958</v>
      </c>
      <c r="L68" s="21">
        <v>520236734</v>
      </c>
      <c r="M68" s="21">
        <v>1512536712</v>
      </c>
      <c r="N68" s="21">
        <v>491535295</v>
      </c>
      <c r="O68" s="21">
        <v>476079114</v>
      </c>
      <c r="P68" s="21">
        <v>849194684</v>
      </c>
      <c r="Q68" s="21">
        <v>1816809093</v>
      </c>
      <c r="R68" s="21"/>
      <c r="S68" s="21"/>
      <c r="T68" s="21"/>
      <c r="U68" s="21"/>
      <c r="V68" s="21">
        <v>4748671885</v>
      </c>
      <c r="W68" s="21">
        <v>3988354632</v>
      </c>
      <c r="X68" s="21"/>
      <c r="Y68" s="20"/>
      <c r="Z68" s="23">
        <v>5392883252</v>
      </c>
    </row>
    <row r="69" spans="1:26" ht="13.5" hidden="1">
      <c r="A69" s="38" t="s">
        <v>32</v>
      </c>
      <c r="B69" s="19">
        <v>13112698244</v>
      </c>
      <c r="C69" s="19"/>
      <c r="D69" s="20">
        <v>14790650354</v>
      </c>
      <c r="E69" s="21">
        <v>14790650354</v>
      </c>
      <c r="F69" s="21">
        <v>1217671420</v>
      </c>
      <c r="G69" s="21">
        <v>1330609316</v>
      </c>
      <c r="H69" s="21">
        <v>1277310588</v>
      </c>
      <c r="I69" s="21">
        <v>3825591324</v>
      </c>
      <c r="J69" s="21">
        <v>1258519950</v>
      </c>
      <c r="K69" s="21">
        <v>1189967470</v>
      </c>
      <c r="L69" s="21">
        <v>1199996803</v>
      </c>
      <c r="M69" s="21">
        <v>3648484223</v>
      </c>
      <c r="N69" s="21">
        <v>1253928969</v>
      </c>
      <c r="O69" s="21">
        <v>1148410416</v>
      </c>
      <c r="P69" s="21">
        <v>1171917665</v>
      </c>
      <c r="Q69" s="21">
        <v>3574257050</v>
      </c>
      <c r="R69" s="21"/>
      <c r="S69" s="21"/>
      <c r="T69" s="21"/>
      <c r="U69" s="21"/>
      <c r="V69" s="21">
        <v>11048332597</v>
      </c>
      <c r="W69" s="21">
        <v>11100571552</v>
      </c>
      <c r="X69" s="21"/>
      <c r="Y69" s="20"/>
      <c r="Z69" s="23">
        <v>14790650354</v>
      </c>
    </row>
    <row r="70" spans="1:26" ht="13.5" hidden="1">
      <c r="A70" s="39" t="s">
        <v>103</v>
      </c>
      <c r="B70" s="19">
        <v>9151734199</v>
      </c>
      <c r="C70" s="19"/>
      <c r="D70" s="20">
        <v>10477611860</v>
      </c>
      <c r="E70" s="21">
        <v>10477611860</v>
      </c>
      <c r="F70" s="21">
        <v>883230341</v>
      </c>
      <c r="G70" s="21">
        <v>959808970</v>
      </c>
      <c r="H70" s="21">
        <v>876219574</v>
      </c>
      <c r="I70" s="21">
        <v>2719258885</v>
      </c>
      <c r="J70" s="21">
        <v>879323784</v>
      </c>
      <c r="K70" s="21">
        <v>803862463</v>
      </c>
      <c r="L70" s="21">
        <v>850459858</v>
      </c>
      <c r="M70" s="21">
        <v>2533646105</v>
      </c>
      <c r="N70" s="21">
        <v>894600023</v>
      </c>
      <c r="O70" s="21">
        <v>759034276</v>
      </c>
      <c r="P70" s="21">
        <v>810284786</v>
      </c>
      <c r="Q70" s="21">
        <v>2463919085</v>
      </c>
      <c r="R70" s="21"/>
      <c r="S70" s="21"/>
      <c r="T70" s="21"/>
      <c r="U70" s="21"/>
      <c r="V70" s="21">
        <v>7716824075</v>
      </c>
      <c r="W70" s="21">
        <v>7866097813</v>
      </c>
      <c r="X70" s="21"/>
      <c r="Y70" s="20"/>
      <c r="Z70" s="23">
        <v>10477611860</v>
      </c>
    </row>
    <row r="71" spans="1:26" ht="13.5" hidden="1">
      <c r="A71" s="39" t="s">
        <v>104</v>
      </c>
      <c r="B71" s="19">
        <v>2623715035</v>
      </c>
      <c r="C71" s="19"/>
      <c r="D71" s="20">
        <v>2879423089</v>
      </c>
      <c r="E71" s="21">
        <v>2879423089</v>
      </c>
      <c r="F71" s="21">
        <v>225804736</v>
      </c>
      <c r="G71" s="21">
        <v>250157538</v>
      </c>
      <c r="H71" s="21">
        <v>258329816</v>
      </c>
      <c r="I71" s="21">
        <v>734292090</v>
      </c>
      <c r="J71" s="21">
        <v>257891512</v>
      </c>
      <c r="K71" s="21">
        <v>258815537</v>
      </c>
      <c r="L71" s="21">
        <v>219541317</v>
      </c>
      <c r="M71" s="21">
        <v>736248366</v>
      </c>
      <c r="N71" s="21">
        <v>242251675</v>
      </c>
      <c r="O71" s="21">
        <v>260284578</v>
      </c>
      <c r="P71" s="21">
        <v>231213018</v>
      </c>
      <c r="Q71" s="21">
        <v>733749271</v>
      </c>
      <c r="R71" s="21"/>
      <c r="S71" s="21"/>
      <c r="T71" s="21"/>
      <c r="U71" s="21"/>
      <c r="V71" s="21">
        <v>2204289727</v>
      </c>
      <c r="W71" s="21">
        <v>2120180677</v>
      </c>
      <c r="X71" s="21"/>
      <c r="Y71" s="20"/>
      <c r="Z71" s="23">
        <v>2879423089</v>
      </c>
    </row>
    <row r="72" spans="1:26" ht="13.5" hidden="1">
      <c r="A72" s="39" t="s">
        <v>105</v>
      </c>
      <c r="B72" s="19">
        <v>726860385</v>
      </c>
      <c r="C72" s="19"/>
      <c r="D72" s="20">
        <v>776192900</v>
      </c>
      <c r="E72" s="21">
        <v>776192900</v>
      </c>
      <c r="F72" s="21">
        <v>59839441</v>
      </c>
      <c r="G72" s="21">
        <v>64860464</v>
      </c>
      <c r="H72" s="21">
        <v>70652838</v>
      </c>
      <c r="I72" s="21">
        <v>195352743</v>
      </c>
      <c r="J72" s="21">
        <v>68192720</v>
      </c>
      <c r="K72" s="21">
        <v>70954515</v>
      </c>
      <c r="L72" s="21">
        <v>63241673</v>
      </c>
      <c r="M72" s="21">
        <v>202388908</v>
      </c>
      <c r="N72" s="21">
        <v>66245451</v>
      </c>
      <c r="O72" s="21">
        <v>71988005</v>
      </c>
      <c r="P72" s="21">
        <v>63617991</v>
      </c>
      <c r="Q72" s="21">
        <v>201851447</v>
      </c>
      <c r="R72" s="21"/>
      <c r="S72" s="21"/>
      <c r="T72" s="21"/>
      <c r="U72" s="21"/>
      <c r="V72" s="21">
        <v>599593098</v>
      </c>
      <c r="W72" s="21">
        <v>589202740</v>
      </c>
      <c r="X72" s="21"/>
      <c r="Y72" s="20"/>
      <c r="Z72" s="23">
        <v>776192900</v>
      </c>
    </row>
    <row r="73" spans="1:26" ht="13.5" hidden="1">
      <c r="A73" s="39" t="s">
        <v>106</v>
      </c>
      <c r="B73" s="19">
        <v>472656126</v>
      </c>
      <c r="C73" s="19"/>
      <c r="D73" s="20">
        <v>513927385</v>
      </c>
      <c r="E73" s="21">
        <v>513927385</v>
      </c>
      <c r="F73" s="21">
        <v>42937099</v>
      </c>
      <c r="G73" s="21">
        <v>41877117</v>
      </c>
      <c r="H73" s="21">
        <v>43249395</v>
      </c>
      <c r="I73" s="21">
        <v>128063611</v>
      </c>
      <c r="J73" s="21">
        <v>42604959</v>
      </c>
      <c r="K73" s="21">
        <v>44159065</v>
      </c>
      <c r="L73" s="21">
        <v>43367565</v>
      </c>
      <c r="M73" s="21">
        <v>130131589</v>
      </c>
      <c r="N73" s="21">
        <v>42632353</v>
      </c>
      <c r="O73" s="21">
        <v>41228401</v>
      </c>
      <c r="P73" s="21">
        <v>45070592</v>
      </c>
      <c r="Q73" s="21">
        <v>128931346</v>
      </c>
      <c r="R73" s="21"/>
      <c r="S73" s="21"/>
      <c r="T73" s="21"/>
      <c r="U73" s="21"/>
      <c r="V73" s="21">
        <v>387126546</v>
      </c>
      <c r="W73" s="21">
        <v>375747947</v>
      </c>
      <c r="X73" s="21"/>
      <c r="Y73" s="20"/>
      <c r="Z73" s="23">
        <v>513927385</v>
      </c>
    </row>
    <row r="74" spans="1:26" ht="13.5" hidden="1">
      <c r="A74" s="39" t="s">
        <v>107</v>
      </c>
      <c r="B74" s="19">
        <v>137732499</v>
      </c>
      <c r="C74" s="19"/>
      <c r="D74" s="20">
        <v>143495120</v>
      </c>
      <c r="E74" s="21">
        <v>143495120</v>
      </c>
      <c r="F74" s="21">
        <v>5859803</v>
      </c>
      <c r="G74" s="21">
        <v>13905227</v>
      </c>
      <c r="H74" s="21">
        <v>28858965</v>
      </c>
      <c r="I74" s="21">
        <v>48623995</v>
      </c>
      <c r="J74" s="21">
        <v>10506975</v>
      </c>
      <c r="K74" s="21">
        <v>12175890</v>
      </c>
      <c r="L74" s="21">
        <v>23386390</v>
      </c>
      <c r="M74" s="21">
        <v>46069255</v>
      </c>
      <c r="N74" s="21">
        <v>8199467</v>
      </c>
      <c r="O74" s="21">
        <v>15875156</v>
      </c>
      <c r="P74" s="21">
        <v>21731278</v>
      </c>
      <c r="Q74" s="21">
        <v>45805901</v>
      </c>
      <c r="R74" s="21"/>
      <c r="S74" s="21"/>
      <c r="T74" s="21"/>
      <c r="U74" s="21"/>
      <c r="V74" s="21">
        <v>140499151</v>
      </c>
      <c r="W74" s="21">
        <v>149342375</v>
      </c>
      <c r="X74" s="21"/>
      <c r="Y74" s="20"/>
      <c r="Z74" s="23">
        <v>143495120</v>
      </c>
    </row>
    <row r="75" spans="1:26" ht="13.5" hidden="1">
      <c r="A75" s="40" t="s">
        <v>110</v>
      </c>
      <c r="B75" s="28">
        <v>138735304</v>
      </c>
      <c r="C75" s="28"/>
      <c r="D75" s="29">
        <v>114629410</v>
      </c>
      <c r="E75" s="30">
        <v>114629410</v>
      </c>
      <c r="F75" s="30">
        <v>12323373</v>
      </c>
      <c r="G75" s="30">
        <v>15692692</v>
      </c>
      <c r="H75" s="30">
        <v>13076816</v>
      </c>
      <c r="I75" s="30">
        <v>41092881</v>
      </c>
      <c r="J75" s="30">
        <v>15083820</v>
      </c>
      <c r="K75" s="30">
        <v>14738358</v>
      </c>
      <c r="L75" s="30">
        <v>14232045</v>
      </c>
      <c r="M75" s="30">
        <v>44054223</v>
      </c>
      <c r="N75" s="30">
        <v>12813566</v>
      </c>
      <c r="O75" s="30">
        <v>16564961</v>
      </c>
      <c r="P75" s="30">
        <v>17377110</v>
      </c>
      <c r="Q75" s="30">
        <v>46755637</v>
      </c>
      <c r="R75" s="30"/>
      <c r="S75" s="30"/>
      <c r="T75" s="30"/>
      <c r="U75" s="30"/>
      <c r="V75" s="30">
        <v>131902741</v>
      </c>
      <c r="W75" s="30">
        <v>105186291</v>
      </c>
      <c r="X75" s="30"/>
      <c r="Y75" s="29"/>
      <c r="Z75" s="31">
        <v>114629410</v>
      </c>
    </row>
    <row r="76" spans="1:26" ht="13.5" hidden="1">
      <c r="A76" s="42" t="s">
        <v>286</v>
      </c>
      <c r="B76" s="32">
        <v>18518676000</v>
      </c>
      <c r="C76" s="32"/>
      <c r="D76" s="33">
        <v>19608586174</v>
      </c>
      <c r="E76" s="34">
        <v>20298163017</v>
      </c>
      <c r="F76" s="34">
        <v>1491480091</v>
      </c>
      <c r="G76" s="34">
        <v>1394538919</v>
      </c>
      <c r="H76" s="34">
        <v>2832285861</v>
      </c>
      <c r="I76" s="34">
        <v>5718304871</v>
      </c>
      <c r="J76" s="34">
        <v>1705861561</v>
      </c>
      <c r="K76" s="34">
        <v>1409925016</v>
      </c>
      <c r="L76" s="34">
        <v>1459822937</v>
      </c>
      <c r="M76" s="34">
        <v>4575609514</v>
      </c>
      <c r="N76" s="34">
        <v>1497403910</v>
      </c>
      <c r="O76" s="34">
        <v>1356790978</v>
      </c>
      <c r="P76" s="34">
        <v>2780797727</v>
      </c>
      <c r="Q76" s="34">
        <v>5634992615</v>
      </c>
      <c r="R76" s="34"/>
      <c r="S76" s="34"/>
      <c r="T76" s="34"/>
      <c r="U76" s="34"/>
      <c r="V76" s="34">
        <v>15928907000</v>
      </c>
      <c r="W76" s="34">
        <v>15376558019</v>
      </c>
      <c r="X76" s="34"/>
      <c r="Y76" s="33"/>
      <c r="Z76" s="35">
        <v>20298163017</v>
      </c>
    </row>
    <row r="77" spans="1:26" ht="13.5" hidden="1">
      <c r="A77" s="37" t="s">
        <v>31</v>
      </c>
      <c r="B77" s="19">
        <v>5298905000</v>
      </c>
      <c r="C77" s="19"/>
      <c r="D77" s="20">
        <v>5245237589</v>
      </c>
      <c r="E77" s="21">
        <v>5392883253</v>
      </c>
      <c r="F77" s="21">
        <v>445488127</v>
      </c>
      <c r="G77" s="21">
        <v>404494580</v>
      </c>
      <c r="H77" s="21">
        <v>569343373</v>
      </c>
      <c r="I77" s="21">
        <v>1419326080</v>
      </c>
      <c r="J77" s="21">
        <v>606501518</v>
      </c>
      <c r="K77" s="21">
        <v>409511549</v>
      </c>
      <c r="L77" s="21">
        <v>449372286</v>
      </c>
      <c r="M77" s="21">
        <v>1465385353</v>
      </c>
      <c r="N77" s="21">
        <v>426127481</v>
      </c>
      <c r="O77" s="21">
        <v>404003376</v>
      </c>
      <c r="P77" s="21">
        <v>1033829710</v>
      </c>
      <c r="Q77" s="21">
        <v>1863960567</v>
      </c>
      <c r="R77" s="21"/>
      <c r="S77" s="21"/>
      <c r="T77" s="21"/>
      <c r="U77" s="21"/>
      <c r="V77" s="21">
        <v>4748672000</v>
      </c>
      <c r="W77" s="21">
        <v>3892675109</v>
      </c>
      <c r="X77" s="21"/>
      <c r="Y77" s="20"/>
      <c r="Z77" s="23">
        <v>5392883253</v>
      </c>
    </row>
    <row r="78" spans="1:26" ht="13.5" hidden="1">
      <c r="A78" s="38" t="s">
        <v>32</v>
      </c>
      <c r="B78" s="19">
        <v>13076734000</v>
      </c>
      <c r="C78" s="19"/>
      <c r="D78" s="20">
        <v>14248719176</v>
      </c>
      <c r="E78" s="21">
        <v>14790650355</v>
      </c>
      <c r="F78" s="21">
        <v>950017474</v>
      </c>
      <c r="G78" s="21">
        <v>919617480</v>
      </c>
      <c r="H78" s="21">
        <v>2208764087</v>
      </c>
      <c r="I78" s="21">
        <v>4078399041</v>
      </c>
      <c r="J78" s="21">
        <v>1060651498</v>
      </c>
      <c r="K78" s="21">
        <v>969437707</v>
      </c>
      <c r="L78" s="21">
        <v>1035576751</v>
      </c>
      <c r="M78" s="21">
        <v>3065665956</v>
      </c>
      <c r="N78" s="21">
        <v>1017359548</v>
      </c>
      <c r="O78" s="21">
        <v>912263120</v>
      </c>
      <c r="P78" s="21">
        <v>1974644335</v>
      </c>
      <c r="Q78" s="21">
        <v>3904267003</v>
      </c>
      <c r="R78" s="21"/>
      <c r="S78" s="21"/>
      <c r="T78" s="21"/>
      <c r="U78" s="21"/>
      <c r="V78" s="21">
        <v>11048332000</v>
      </c>
      <c r="W78" s="21">
        <v>11368280585</v>
      </c>
      <c r="X78" s="21"/>
      <c r="Y78" s="20"/>
      <c r="Z78" s="23">
        <v>14790650355</v>
      </c>
    </row>
    <row r="79" spans="1:26" ht="13.5" hidden="1">
      <c r="A79" s="39" t="s">
        <v>103</v>
      </c>
      <c r="B79" s="19">
        <v>9421541000</v>
      </c>
      <c r="C79" s="19"/>
      <c r="D79" s="20">
        <v>10216818999</v>
      </c>
      <c r="E79" s="21">
        <v>10477611860</v>
      </c>
      <c r="F79" s="21">
        <v>574026122</v>
      </c>
      <c r="G79" s="21">
        <v>533824944</v>
      </c>
      <c r="H79" s="21">
        <v>1612092887</v>
      </c>
      <c r="I79" s="21">
        <v>2719943953</v>
      </c>
      <c r="J79" s="21">
        <v>616084163</v>
      </c>
      <c r="K79" s="21">
        <v>571020289</v>
      </c>
      <c r="L79" s="21">
        <v>627343255</v>
      </c>
      <c r="M79" s="21">
        <v>1814447707</v>
      </c>
      <c r="N79" s="21">
        <v>576046151</v>
      </c>
      <c r="O79" s="21">
        <v>529917237</v>
      </c>
      <c r="P79" s="21">
        <v>2076468952</v>
      </c>
      <c r="Q79" s="21">
        <v>3182432340</v>
      </c>
      <c r="R79" s="21"/>
      <c r="S79" s="21"/>
      <c r="T79" s="21"/>
      <c r="U79" s="21"/>
      <c r="V79" s="21">
        <v>7716824000</v>
      </c>
      <c r="W79" s="21">
        <v>7970108493</v>
      </c>
      <c r="X79" s="21"/>
      <c r="Y79" s="20"/>
      <c r="Z79" s="23">
        <v>10477611860</v>
      </c>
    </row>
    <row r="80" spans="1:26" ht="13.5" hidden="1">
      <c r="A80" s="39" t="s">
        <v>104</v>
      </c>
      <c r="B80" s="19">
        <v>2295911000</v>
      </c>
      <c r="C80" s="19"/>
      <c r="D80" s="20">
        <v>2619854182</v>
      </c>
      <c r="E80" s="21">
        <v>2879423089</v>
      </c>
      <c r="F80" s="21">
        <v>234031366</v>
      </c>
      <c r="G80" s="21">
        <v>218433186</v>
      </c>
      <c r="H80" s="21">
        <v>281329549</v>
      </c>
      <c r="I80" s="21">
        <v>733794101</v>
      </c>
      <c r="J80" s="21">
        <v>257195489</v>
      </c>
      <c r="K80" s="21">
        <v>236887610</v>
      </c>
      <c r="L80" s="21">
        <v>249557195</v>
      </c>
      <c r="M80" s="21">
        <v>743640294</v>
      </c>
      <c r="N80" s="21">
        <v>234869912</v>
      </c>
      <c r="O80" s="21">
        <v>229855896</v>
      </c>
      <c r="P80" s="21">
        <v>262129797</v>
      </c>
      <c r="Q80" s="21">
        <v>726855605</v>
      </c>
      <c r="R80" s="21"/>
      <c r="S80" s="21"/>
      <c r="T80" s="21"/>
      <c r="U80" s="21"/>
      <c r="V80" s="21">
        <v>2204290000</v>
      </c>
      <c r="W80" s="21">
        <v>2254817851</v>
      </c>
      <c r="X80" s="21"/>
      <c r="Y80" s="20"/>
      <c r="Z80" s="23">
        <v>2879423089</v>
      </c>
    </row>
    <row r="81" spans="1:26" ht="13.5" hidden="1">
      <c r="A81" s="39" t="s">
        <v>105</v>
      </c>
      <c r="B81" s="19">
        <v>726846000</v>
      </c>
      <c r="C81" s="19"/>
      <c r="D81" s="20">
        <v>737373755</v>
      </c>
      <c r="E81" s="21">
        <v>776192901</v>
      </c>
      <c r="F81" s="21">
        <v>62827385</v>
      </c>
      <c r="G81" s="21">
        <v>56129786</v>
      </c>
      <c r="H81" s="21">
        <v>76395074</v>
      </c>
      <c r="I81" s="21">
        <v>195352245</v>
      </c>
      <c r="J81" s="21">
        <v>66012730</v>
      </c>
      <c r="K81" s="21">
        <v>63693207</v>
      </c>
      <c r="L81" s="21">
        <v>67447718</v>
      </c>
      <c r="M81" s="21">
        <v>197153655</v>
      </c>
      <c r="N81" s="21">
        <v>67552028</v>
      </c>
      <c r="O81" s="21">
        <v>62390253</v>
      </c>
      <c r="P81" s="21">
        <v>77134819</v>
      </c>
      <c r="Q81" s="21">
        <v>207077100</v>
      </c>
      <c r="R81" s="21"/>
      <c r="S81" s="21"/>
      <c r="T81" s="21"/>
      <c r="U81" s="21"/>
      <c r="V81" s="21">
        <v>599583000</v>
      </c>
      <c r="W81" s="21">
        <v>611059786</v>
      </c>
      <c r="X81" s="21"/>
      <c r="Y81" s="20"/>
      <c r="Z81" s="23">
        <v>776192901</v>
      </c>
    </row>
    <row r="82" spans="1:26" ht="13.5" hidden="1">
      <c r="A82" s="39" t="s">
        <v>106</v>
      </c>
      <c r="B82" s="19">
        <v>470573000</v>
      </c>
      <c r="C82" s="19"/>
      <c r="D82" s="20">
        <v>487833564</v>
      </c>
      <c r="E82" s="21">
        <v>513927385</v>
      </c>
      <c r="F82" s="21">
        <v>33926000</v>
      </c>
      <c r="G82" s="21">
        <v>32507379</v>
      </c>
      <c r="H82" s="21">
        <v>61443643</v>
      </c>
      <c r="I82" s="21">
        <v>127877022</v>
      </c>
      <c r="J82" s="21">
        <v>35417500</v>
      </c>
      <c r="K82" s="21">
        <v>31970043</v>
      </c>
      <c r="L82" s="21">
        <v>35699260</v>
      </c>
      <c r="M82" s="21">
        <v>103086803</v>
      </c>
      <c r="N82" s="21">
        <v>33899429</v>
      </c>
      <c r="O82" s="21">
        <v>32569032</v>
      </c>
      <c r="P82" s="21">
        <v>89694714</v>
      </c>
      <c r="Q82" s="21">
        <v>156163175</v>
      </c>
      <c r="R82" s="21"/>
      <c r="S82" s="21"/>
      <c r="T82" s="21"/>
      <c r="U82" s="21"/>
      <c r="V82" s="21">
        <v>387127000</v>
      </c>
      <c r="W82" s="21">
        <v>382958920</v>
      </c>
      <c r="X82" s="21"/>
      <c r="Y82" s="20"/>
      <c r="Z82" s="23">
        <v>513927385</v>
      </c>
    </row>
    <row r="83" spans="1:26" ht="13.5" hidden="1">
      <c r="A83" s="39" t="s">
        <v>107</v>
      </c>
      <c r="B83" s="19">
        <v>161863000</v>
      </c>
      <c r="C83" s="19"/>
      <c r="D83" s="20">
        <v>186838676</v>
      </c>
      <c r="E83" s="21">
        <v>143495120</v>
      </c>
      <c r="F83" s="21">
        <v>45206601</v>
      </c>
      <c r="G83" s="21">
        <v>78722185</v>
      </c>
      <c r="H83" s="21">
        <v>177502934</v>
      </c>
      <c r="I83" s="21">
        <v>301431720</v>
      </c>
      <c r="J83" s="21">
        <v>85941616</v>
      </c>
      <c r="K83" s="21">
        <v>65866558</v>
      </c>
      <c r="L83" s="21">
        <v>55529323</v>
      </c>
      <c r="M83" s="21">
        <v>207337497</v>
      </c>
      <c r="N83" s="21">
        <v>104992028</v>
      </c>
      <c r="O83" s="21">
        <v>57530702</v>
      </c>
      <c r="P83" s="21">
        <v>-530783947</v>
      </c>
      <c r="Q83" s="21">
        <v>-368261217</v>
      </c>
      <c r="R83" s="21"/>
      <c r="S83" s="21"/>
      <c r="T83" s="21"/>
      <c r="U83" s="21"/>
      <c r="V83" s="21">
        <v>140508000</v>
      </c>
      <c r="W83" s="21">
        <v>149335535</v>
      </c>
      <c r="X83" s="21"/>
      <c r="Y83" s="20"/>
      <c r="Z83" s="23">
        <v>143495120</v>
      </c>
    </row>
    <row r="84" spans="1:26" ht="13.5" hidden="1">
      <c r="A84" s="40" t="s">
        <v>110</v>
      </c>
      <c r="B84" s="28">
        <v>143037000</v>
      </c>
      <c r="C84" s="28"/>
      <c r="D84" s="29">
        <v>114629409</v>
      </c>
      <c r="E84" s="30">
        <v>114629409</v>
      </c>
      <c r="F84" s="30">
        <v>95974490</v>
      </c>
      <c r="G84" s="30">
        <v>70426859</v>
      </c>
      <c r="H84" s="30">
        <v>54178401</v>
      </c>
      <c r="I84" s="30">
        <v>220579750</v>
      </c>
      <c r="J84" s="30">
        <v>38708545</v>
      </c>
      <c r="K84" s="30">
        <v>30975760</v>
      </c>
      <c r="L84" s="30">
        <v>-25126100</v>
      </c>
      <c r="M84" s="30">
        <v>44558205</v>
      </c>
      <c r="N84" s="30">
        <v>53916881</v>
      </c>
      <c r="O84" s="30">
        <v>40524482</v>
      </c>
      <c r="P84" s="30">
        <v>-227676318</v>
      </c>
      <c r="Q84" s="30">
        <v>-133234955</v>
      </c>
      <c r="R84" s="30"/>
      <c r="S84" s="30"/>
      <c r="T84" s="30"/>
      <c r="U84" s="30"/>
      <c r="V84" s="30">
        <v>131903000</v>
      </c>
      <c r="W84" s="30">
        <v>115602325</v>
      </c>
      <c r="X84" s="30"/>
      <c r="Y84" s="29"/>
      <c r="Z84" s="31">
        <v>114629409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1979585916</v>
      </c>
      <c r="D5" s="357">
        <f t="shared" si="0"/>
        <v>0</v>
      </c>
      <c r="E5" s="356">
        <f t="shared" si="0"/>
        <v>2146021000</v>
      </c>
      <c r="F5" s="358">
        <f t="shared" si="0"/>
        <v>2146021000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183629996</v>
      </c>
      <c r="Q5" s="356">
        <f t="shared" si="0"/>
        <v>172688555</v>
      </c>
      <c r="R5" s="358">
        <f t="shared" si="0"/>
        <v>356318551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356318551</v>
      </c>
      <c r="X5" s="356">
        <f t="shared" si="0"/>
        <v>1609515750</v>
      </c>
      <c r="Y5" s="358">
        <f t="shared" si="0"/>
        <v>-1253197199</v>
      </c>
      <c r="Z5" s="359">
        <f>+IF(X5&lt;&gt;0,+(Y5/X5)*100,0)</f>
        <v>-77.86175431958338</v>
      </c>
      <c r="AA5" s="360">
        <f>+AA6+AA8+AA11+AA13+AA15</f>
        <v>2146021000</v>
      </c>
    </row>
    <row r="6" spans="1:27" ht="13.5">
      <c r="A6" s="361" t="s">
        <v>204</v>
      </c>
      <c r="B6" s="142"/>
      <c r="C6" s="60">
        <f>+C7</f>
        <v>420737253</v>
      </c>
      <c r="D6" s="340">
        <f aca="true" t="shared" si="1" ref="D6:AA6">+D7</f>
        <v>0</v>
      </c>
      <c r="E6" s="60">
        <f t="shared" si="1"/>
        <v>480954000</v>
      </c>
      <c r="F6" s="59">
        <f t="shared" si="1"/>
        <v>480954000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63387168</v>
      </c>
      <c r="Q6" s="60">
        <f t="shared" si="1"/>
        <v>44623718</v>
      </c>
      <c r="R6" s="59">
        <f t="shared" si="1"/>
        <v>108010886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108010886</v>
      </c>
      <c r="X6" s="60">
        <f t="shared" si="1"/>
        <v>360715500</v>
      </c>
      <c r="Y6" s="59">
        <f t="shared" si="1"/>
        <v>-252704614</v>
      </c>
      <c r="Z6" s="61">
        <f>+IF(X6&lt;&gt;0,+(Y6/X6)*100,0)</f>
        <v>-70.05648883954252</v>
      </c>
      <c r="AA6" s="62">
        <f t="shared" si="1"/>
        <v>480954000</v>
      </c>
    </row>
    <row r="7" spans="1:27" ht="13.5">
      <c r="A7" s="291" t="s">
        <v>228</v>
      </c>
      <c r="B7" s="142"/>
      <c r="C7" s="60">
        <v>420737253</v>
      </c>
      <c r="D7" s="340"/>
      <c r="E7" s="60">
        <v>480954000</v>
      </c>
      <c r="F7" s="59">
        <v>480954000</v>
      </c>
      <c r="G7" s="59"/>
      <c r="H7" s="60"/>
      <c r="I7" s="60"/>
      <c r="J7" s="59"/>
      <c r="K7" s="59"/>
      <c r="L7" s="60"/>
      <c r="M7" s="60"/>
      <c r="N7" s="59"/>
      <c r="O7" s="59"/>
      <c r="P7" s="60">
        <v>63387168</v>
      </c>
      <c r="Q7" s="60">
        <v>44623718</v>
      </c>
      <c r="R7" s="59">
        <v>108010886</v>
      </c>
      <c r="S7" s="59"/>
      <c r="T7" s="60"/>
      <c r="U7" s="60"/>
      <c r="V7" s="59"/>
      <c r="W7" s="59">
        <v>108010886</v>
      </c>
      <c r="X7" s="60">
        <v>360715500</v>
      </c>
      <c r="Y7" s="59">
        <v>-252704614</v>
      </c>
      <c r="Z7" s="61">
        <v>-70.06</v>
      </c>
      <c r="AA7" s="62">
        <v>480954000</v>
      </c>
    </row>
    <row r="8" spans="1:27" ht="13.5">
      <c r="A8" s="361" t="s">
        <v>205</v>
      </c>
      <c r="B8" s="142"/>
      <c r="C8" s="60">
        <f aca="true" t="shared" si="2" ref="C8:Y8">SUM(C9:C10)</f>
        <v>804807131</v>
      </c>
      <c r="D8" s="340">
        <f t="shared" si="2"/>
        <v>0</v>
      </c>
      <c r="E8" s="60">
        <f t="shared" si="2"/>
        <v>834949000</v>
      </c>
      <c r="F8" s="59">
        <f t="shared" si="2"/>
        <v>834949000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58901092</v>
      </c>
      <c r="Q8" s="60">
        <f t="shared" si="2"/>
        <v>57775830</v>
      </c>
      <c r="R8" s="59">
        <f t="shared" si="2"/>
        <v>116676922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116676922</v>
      </c>
      <c r="X8" s="60">
        <f t="shared" si="2"/>
        <v>626211750</v>
      </c>
      <c r="Y8" s="59">
        <f t="shared" si="2"/>
        <v>-509534828</v>
      </c>
      <c r="Z8" s="61">
        <f>+IF(X8&lt;&gt;0,+(Y8/X8)*100,0)</f>
        <v>-81.36781655725879</v>
      </c>
      <c r="AA8" s="62">
        <f>SUM(AA9:AA10)</f>
        <v>834949000</v>
      </c>
    </row>
    <row r="9" spans="1:27" ht="13.5">
      <c r="A9" s="291" t="s">
        <v>229</v>
      </c>
      <c r="B9" s="142"/>
      <c r="C9" s="60">
        <v>804807131</v>
      </c>
      <c r="D9" s="340"/>
      <c r="E9" s="60">
        <v>829334000</v>
      </c>
      <c r="F9" s="59">
        <v>829334000</v>
      </c>
      <c r="G9" s="59"/>
      <c r="H9" s="60"/>
      <c r="I9" s="60"/>
      <c r="J9" s="59"/>
      <c r="K9" s="59"/>
      <c r="L9" s="60"/>
      <c r="M9" s="60"/>
      <c r="N9" s="59"/>
      <c r="O9" s="59"/>
      <c r="P9" s="60">
        <v>58901092</v>
      </c>
      <c r="Q9" s="60">
        <v>57775830</v>
      </c>
      <c r="R9" s="59">
        <v>116676922</v>
      </c>
      <c r="S9" s="59"/>
      <c r="T9" s="60"/>
      <c r="U9" s="60"/>
      <c r="V9" s="59"/>
      <c r="W9" s="59">
        <v>116676922</v>
      </c>
      <c r="X9" s="60">
        <v>622000500</v>
      </c>
      <c r="Y9" s="59">
        <v>-505323578</v>
      </c>
      <c r="Z9" s="61">
        <v>-81.24</v>
      </c>
      <c r="AA9" s="62">
        <v>829334000</v>
      </c>
    </row>
    <row r="10" spans="1:27" ht="13.5">
      <c r="A10" s="291" t="s">
        <v>230</v>
      </c>
      <c r="B10" s="142"/>
      <c r="C10" s="60"/>
      <c r="D10" s="340"/>
      <c r="E10" s="60">
        <v>5615000</v>
      </c>
      <c r="F10" s="59">
        <v>5615000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4211250</v>
      </c>
      <c r="Y10" s="59">
        <v>-4211250</v>
      </c>
      <c r="Z10" s="61">
        <v>-100</v>
      </c>
      <c r="AA10" s="62">
        <v>5615000</v>
      </c>
    </row>
    <row r="11" spans="1:27" ht="13.5">
      <c r="A11" s="361" t="s">
        <v>206</v>
      </c>
      <c r="B11" s="142"/>
      <c r="C11" s="362">
        <f>+C12</f>
        <v>548329476</v>
      </c>
      <c r="D11" s="363">
        <f aca="true" t="shared" si="3" ref="D11:AA11">+D12</f>
        <v>0</v>
      </c>
      <c r="E11" s="362">
        <f t="shared" si="3"/>
        <v>526666000</v>
      </c>
      <c r="F11" s="364">
        <f t="shared" si="3"/>
        <v>526666000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43347023</v>
      </c>
      <c r="Q11" s="362">
        <f t="shared" si="3"/>
        <v>36378644</v>
      </c>
      <c r="R11" s="364">
        <f t="shared" si="3"/>
        <v>79725667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79725667</v>
      </c>
      <c r="X11" s="362">
        <f t="shared" si="3"/>
        <v>394999500</v>
      </c>
      <c r="Y11" s="364">
        <f t="shared" si="3"/>
        <v>-315273833</v>
      </c>
      <c r="Z11" s="365">
        <f>+IF(X11&lt;&gt;0,+(Y11/X11)*100,0)</f>
        <v>-79.81626128640669</v>
      </c>
      <c r="AA11" s="366">
        <f t="shared" si="3"/>
        <v>526666000</v>
      </c>
    </row>
    <row r="12" spans="1:27" ht="13.5">
      <c r="A12" s="291" t="s">
        <v>231</v>
      </c>
      <c r="B12" s="136"/>
      <c r="C12" s="60">
        <v>548329476</v>
      </c>
      <c r="D12" s="340"/>
      <c r="E12" s="60">
        <v>526666000</v>
      </c>
      <c r="F12" s="59">
        <v>526666000</v>
      </c>
      <c r="G12" s="59"/>
      <c r="H12" s="60"/>
      <c r="I12" s="60"/>
      <c r="J12" s="59"/>
      <c r="K12" s="59"/>
      <c r="L12" s="60"/>
      <c r="M12" s="60"/>
      <c r="N12" s="59"/>
      <c r="O12" s="59"/>
      <c r="P12" s="60">
        <v>43347023</v>
      </c>
      <c r="Q12" s="60">
        <v>36378644</v>
      </c>
      <c r="R12" s="59">
        <v>79725667</v>
      </c>
      <c r="S12" s="59"/>
      <c r="T12" s="60"/>
      <c r="U12" s="60"/>
      <c r="V12" s="59"/>
      <c r="W12" s="59">
        <v>79725667</v>
      </c>
      <c r="X12" s="60">
        <v>394999500</v>
      </c>
      <c r="Y12" s="59">
        <v>-315273833</v>
      </c>
      <c r="Z12" s="61">
        <v>-79.82</v>
      </c>
      <c r="AA12" s="62">
        <v>526666000</v>
      </c>
    </row>
    <row r="13" spans="1:27" ht="13.5">
      <c r="A13" s="361" t="s">
        <v>207</v>
      </c>
      <c r="B13" s="136"/>
      <c r="C13" s="275">
        <f>+C14</f>
        <v>205712056</v>
      </c>
      <c r="D13" s="341">
        <f aca="true" t="shared" si="4" ref="D13:AA13">+D14</f>
        <v>0</v>
      </c>
      <c r="E13" s="275">
        <f t="shared" si="4"/>
        <v>293211000</v>
      </c>
      <c r="F13" s="342">
        <f t="shared" si="4"/>
        <v>293211000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10793426</v>
      </c>
      <c r="Q13" s="275">
        <f t="shared" si="4"/>
        <v>24348209</v>
      </c>
      <c r="R13" s="342">
        <f t="shared" si="4"/>
        <v>35141635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35141635</v>
      </c>
      <c r="X13" s="275">
        <f t="shared" si="4"/>
        <v>219908250</v>
      </c>
      <c r="Y13" s="342">
        <f t="shared" si="4"/>
        <v>-184766615</v>
      </c>
      <c r="Z13" s="335">
        <f>+IF(X13&lt;&gt;0,+(Y13/X13)*100,0)</f>
        <v>-84.01986510283265</v>
      </c>
      <c r="AA13" s="273">
        <f t="shared" si="4"/>
        <v>293211000</v>
      </c>
    </row>
    <row r="14" spans="1:27" ht="13.5">
      <c r="A14" s="291" t="s">
        <v>232</v>
      </c>
      <c r="B14" s="136"/>
      <c r="C14" s="60">
        <v>205712056</v>
      </c>
      <c r="D14" s="340"/>
      <c r="E14" s="60">
        <v>293211000</v>
      </c>
      <c r="F14" s="59">
        <v>293211000</v>
      </c>
      <c r="G14" s="59"/>
      <c r="H14" s="60"/>
      <c r="I14" s="60"/>
      <c r="J14" s="59"/>
      <c r="K14" s="59"/>
      <c r="L14" s="60"/>
      <c r="M14" s="60"/>
      <c r="N14" s="59"/>
      <c r="O14" s="59"/>
      <c r="P14" s="60">
        <v>10793426</v>
      </c>
      <c r="Q14" s="60">
        <v>24348209</v>
      </c>
      <c r="R14" s="59">
        <v>35141635</v>
      </c>
      <c r="S14" s="59"/>
      <c r="T14" s="60"/>
      <c r="U14" s="60"/>
      <c r="V14" s="59"/>
      <c r="W14" s="59">
        <v>35141635</v>
      </c>
      <c r="X14" s="60">
        <v>219908250</v>
      </c>
      <c r="Y14" s="59">
        <v>-184766615</v>
      </c>
      <c r="Z14" s="61">
        <v>-84.02</v>
      </c>
      <c r="AA14" s="62">
        <v>293211000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10241000</v>
      </c>
      <c r="F15" s="59">
        <f t="shared" si="5"/>
        <v>10241000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7201287</v>
      </c>
      <c r="Q15" s="60">
        <f t="shared" si="5"/>
        <v>9562154</v>
      </c>
      <c r="R15" s="59">
        <f t="shared" si="5"/>
        <v>16763441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16763441</v>
      </c>
      <c r="X15" s="60">
        <f t="shared" si="5"/>
        <v>7680750</v>
      </c>
      <c r="Y15" s="59">
        <f t="shared" si="5"/>
        <v>9082691</v>
      </c>
      <c r="Z15" s="61">
        <f>+IF(X15&lt;&gt;0,+(Y15/X15)*100,0)</f>
        <v>118.25265761807115</v>
      </c>
      <c r="AA15" s="62">
        <f>SUM(AA16:AA20)</f>
        <v>10241000</v>
      </c>
    </row>
    <row r="16" spans="1:27" ht="13.5">
      <c r="A16" s="291" t="s">
        <v>233</v>
      </c>
      <c r="B16" s="300"/>
      <c r="C16" s="60"/>
      <c r="D16" s="340"/>
      <c r="E16" s="60">
        <v>10241000</v>
      </c>
      <c r="F16" s="59">
        <v>10241000</v>
      </c>
      <c r="G16" s="59"/>
      <c r="H16" s="60"/>
      <c r="I16" s="60"/>
      <c r="J16" s="59"/>
      <c r="K16" s="59"/>
      <c r="L16" s="60"/>
      <c r="M16" s="60"/>
      <c r="N16" s="59"/>
      <c r="O16" s="59"/>
      <c r="P16" s="60">
        <v>5150640</v>
      </c>
      <c r="Q16" s="60">
        <v>8192062</v>
      </c>
      <c r="R16" s="59">
        <v>13342702</v>
      </c>
      <c r="S16" s="59"/>
      <c r="T16" s="60"/>
      <c r="U16" s="60"/>
      <c r="V16" s="59"/>
      <c r="W16" s="59">
        <v>13342702</v>
      </c>
      <c r="X16" s="60">
        <v>7680750</v>
      </c>
      <c r="Y16" s="59">
        <v>5661952</v>
      </c>
      <c r="Z16" s="61">
        <v>73.72</v>
      </c>
      <c r="AA16" s="62">
        <v>10241000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>
        <v>240347</v>
      </c>
      <c r="Q19" s="60">
        <v>1370092</v>
      </c>
      <c r="R19" s="59">
        <v>1610439</v>
      </c>
      <c r="S19" s="59"/>
      <c r="T19" s="60"/>
      <c r="U19" s="60"/>
      <c r="V19" s="59"/>
      <c r="W19" s="59">
        <v>1610439</v>
      </c>
      <c r="X19" s="60"/>
      <c r="Y19" s="59">
        <v>1610439</v>
      </c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1810300</v>
      </c>
      <c r="Q20" s="60"/>
      <c r="R20" s="59">
        <v>1810300</v>
      </c>
      <c r="S20" s="59"/>
      <c r="T20" s="60"/>
      <c r="U20" s="60"/>
      <c r="V20" s="59"/>
      <c r="W20" s="59">
        <v>1810300</v>
      </c>
      <c r="X20" s="60"/>
      <c r="Y20" s="59">
        <v>1810300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221341884</v>
      </c>
      <c r="D22" s="344">
        <f t="shared" si="6"/>
        <v>0</v>
      </c>
      <c r="E22" s="343">
        <f t="shared" si="6"/>
        <v>392901000</v>
      </c>
      <c r="F22" s="345">
        <f t="shared" si="6"/>
        <v>392901000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5252184</v>
      </c>
      <c r="Q22" s="343">
        <f t="shared" si="6"/>
        <v>5274697</v>
      </c>
      <c r="R22" s="345">
        <f t="shared" si="6"/>
        <v>10526881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10526881</v>
      </c>
      <c r="X22" s="343">
        <f t="shared" si="6"/>
        <v>294675750</v>
      </c>
      <c r="Y22" s="345">
        <f t="shared" si="6"/>
        <v>-284148869</v>
      </c>
      <c r="Z22" s="336">
        <f>+IF(X22&lt;&gt;0,+(Y22/X22)*100,0)</f>
        <v>-96.42763919324885</v>
      </c>
      <c r="AA22" s="350">
        <f>SUM(AA23:AA32)</f>
        <v>392901000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9015035</v>
      </c>
      <c r="D24" s="340"/>
      <c r="E24" s="60">
        <v>14087000</v>
      </c>
      <c r="F24" s="59">
        <v>14087000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3272211</v>
      </c>
      <c r="Q24" s="60">
        <v>3402342</v>
      </c>
      <c r="R24" s="59">
        <v>6674553</v>
      </c>
      <c r="S24" s="59"/>
      <c r="T24" s="60"/>
      <c r="U24" s="60"/>
      <c r="V24" s="59"/>
      <c r="W24" s="59">
        <v>6674553</v>
      </c>
      <c r="X24" s="60">
        <v>10565250</v>
      </c>
      <c r="Y24" s="59">
        <v>-3890697</v>
      </c>
      <c r="Z24" s="61">
        <v>-36.83</v>
      </c>
      <c r="AA24" s="62">
        <v>14087000</v>
      </c>
    </row>
    <row r="25" spans="1:27" ht="13.5">
      <c r="A25" s="361" t="s">
        <v>238</v>
      </c>
      <c r="B25" s="142"/>
      <c r="C25" s="60">
        <v>6831174</v>
      </c>
      <c r="D25" s="340"/>
      <c r="E25" s="60">
        <v>13841000</v>
      </c>
      <c r="F25" s="59">
        <v>13841000</v>
      </c>
      <c r="G25" s="59"/>
      <c r="H25" s="60"/>
      <c r="I25" s="60"/>
      <c r="J25" s="59"/>
      <c r="K25" s="59"/>
      <c r="L25" s="60"/>
      <c r="M25" s="60"/>
      <c r="N25" s="59"/>
      <c r="O25" s="59"/>
      <c r="P25" s="60">
        <v>508967</v>
      </c>
      <c r="Q25" s="60">
        <v>579758</v>
      </c>
      <c r="R25" s="59">
        <v>1088725</v>
      </c>
      <c r="S25" s="59"/>
      <c r="T25" s="60"/>
      <c r="U25" s="60"/>
      <c r="V25" s="59"/>
      <c r="W25" s="59">
        <v>1088725</v>
      </c>
      <c r="X25" s="60">
        <v>10380750</v>
      </c>
      <c r="Y25" s="59">
        <v>-9292025</v>
      </c>
      <c r="Z25" s="61">
        <v>-89.51</v>
      </c>
      <c r="AA25" s="62">
        <v>13841000</v>
      </c>
    </row>
    <row r="26" spans="1:27" ht="13.5">
      <c r="A26" s="361" t="s">
        <v>239</v>
      </c>
      <c r="B26" s="302"/>
      <c r="C26" s="362">
        <v>5286967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>
        <v>533272</v>
      </c>
      <c r="Q26" s="362">
        <v>402156</v>
      </c>
      <c r="R26" s="364">
        <v>935428</v>
      </c>
      <c r="S26" s="364"/>
      <c r="T26" s="362"/>
      <c r="U26" s="362"/>
      <c r="V26" s="364"/>
      <c r="W26" s="364">
        <v>935428</v>
      </c>
      <c r="X26" s="362"/>
      <c r="Y26" s="364">
        <v>935428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2272000</v>
      </c>
      <c r="F27" s="59">
        <v>2272000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1704000</v>
      </c>
      <c r="Y27" s="59">
        <v>-1704000</v>
      </c>
      <c r="Z27" s="61">
        <v>-100</v>
      </c>
      <c r="AA27" s="62">
        <v>2272000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5175177</v>
      </c>
      <c r="D30" s="340"/>
      <c r="E30" s="60">
        <v>4053000</v>
      </c>
      <c r="F30" s="59">
        <v>4053000</v>
      </c>
      <c r="G30" s="59"/>
      <c r="H30" s="60"/>
      <c r="I30" s="60"/>
      <c r="J30" s="59"/>
      <c r="K30" s="59"/>
      <c r="L30" s="60"/>
      <c r="M30" s="60"/>
      <c r="N30" s="59"/>
      <c r="O30" s="59"/>
      <c r="P30" s="60">
        <v>413949</v>
      </c>
      <c r="Q30" s="60">
        <v>371777</v>
      </c>
      <c r="R30" s="59">
        <v>785726</v>
      </c>
      <c r="S30" s="59"/>
      <c r="T30" s="60"/>
      <c r="U30" s="60"/>
      <c r="V30" s="59"/>
      <c r="W30" s="59">
        <v>785726</v>
      </c>
      <c r="X30" s="60">
        <v>3039750</v>
      </c>
      <c r="Y30" s="59">
        <v>-2254024</v>
      </c>
      <c r="Z30" s="61">
        <v>-74.15</v>
      </c>
      <c r="AA30" s="62">
        <v>4053000</v>
      </c>
    </row>
    <row r="31" spans="1:27" ht="13.5">
      <c r="A31" s="361" t="s">
        <v>244</v>
      </c>
      <c r="B31" s="300"/>
      <c r="C31" s="60">
        <v>1857578</v>
      </c>
      <c r="D31" s="340"/>
      <c r="E31" s="60">
        <v>300000</v>
      </c>
      <c r="F31" s="59">
        <v>300000</v>
      </c>
      <c r="G31" s="59"/>
      <c r="H31" s="60"/>
      <c r="I31" s="60"/>
      <c r="J31" s="59"/>
      <c r="K31" s="59"/>
      <c r="L31" s="60"/>
      <c r="M31" s="60"/>
      <c r="N31" s="59"/>
      <c r="O31" s="59"/>
      <c r="P31" s="60">
        <v>153026</v>
      </c>
      <c r="Q31" s="60">
        <v>201423</v>
      </c>
      <c r="R31" s="59">
        <v>354449</v>
      </c>
      <c r="S31" s="59"/>
      <c r="T31" s="60"/>
      <c r="U31" s="60"/>
      <c r="V31" s="59"/>
      <c r="W31" s="59">
        <v>354449</v>
      </c>
      <c r="X31" s="60">
        <v>225000</v>
      </c>
      <c r="Y31" s="59">
        <v>129449</v>
      </c>
      <c r="Z31" s="61">
        <v>57.53</v>
      </c>
      <c r="AA31" s="62">
        <v>300000</v>
      </c>
    </row>
    <row r="32" spans="1:27" ht="13.5">
      <c r="A32" s="361" t="s">
        <v>93</v>
      </c>
      <c r="B32" s="136"/>
      <c r="C32" s="60">
        <v>193175953</v>
      </c>
      <c r="D32" s="340"/>
      <c r="E32" s="60">
        <v>358348000</v>
      </c>
      <c r="F32" s="59">
        <v>358348000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370759</v>
      </c>
      <c r="Q32" s="60">
        <v>317241</v>
      </c>
      <c r="R32" s="59">
        <v>688000</v>
      </c>
      <c r="S32" s="59"/>
      <c r="T32" s="60"/>
      <c r="U32" s="60"/>
      <c r="V32" s="59"/>
      <c r="W32" s="59">
        <v>688000</v>
      </c>
      <c r="X32" s="60">
        <v>268761000</v>
      </c>
      <c r="Y32" s="59">
        <v>-268073000</v>
      </c>
      <c r="Z32" s="61">
        <v>-99.74</v>
      </c>
      <c r="AA32" s="62">
        <v>358348000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272873093</v>
      </c>
      <c r="D40" s="344">
        <f t="shared" si="9"/>
        <v>0</v>
      </c>
      <c r="E40" s="343">
        <f t="shared" si="9"/>
        <v>551848312</v>
      </c>
      <c r="F40" s="345">
        <f t="shared" si="9"/>
        <v>551848312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60219847</v>
      </c>
      <c r="Q40" s="343">
        <f t="shared" si="9"/>
        <v>-555757</v>
      </c>
      <c r="R40" s="345">
        <f t="shared" si="9"/>
        <v>59664090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59664090</v>
      </c>
      <c r="X40" s="343">
        <f t="shared" si="9"/>
        <v>413886234</v>
      </c>
      <c r="Y40" s="345">
        <f t="shared" si="9"/>
        <v>-354222144</v>
      </c>
      <c r="Z40" s="336">
        <f>+IF(X40&lt;&gt;0,+(Y40/X40)*100,0)</f>
        <v>-85.58442269911302</v>
      </c>
      <c r="AA40" s="350">
        <f>SUM(AA41:AA49)</f>
        <v>551848312</v>
      </c>
    </row>
    <row r="41" spans="1:27" ht="13.5">
      <c r="A41" s="361" t="s">
        <v>247</v>
      </c>
      <c r="B41" s="142"/>
      <c r="C41" s="362">
        <v>53625502</v>
      </c>
      <c r="D41" s="363"/>
      <c r="E41" s="362">
        <v>97988960</v>
      </c>
      <c r="F41" s="364">
        <v>97988960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16668948</v>
      </c>
      <c r="Q41" s="362">
        <v>5984986</v>
      </c>
      <c r="R41" s="364">
        <v>22653934</v>
      </c>
      <c r="S41" s="364"/>
      <c r="T41" s="362"/>
      <c r="U41" s="362"/>
      <c r="V41" s="364"/>
      <c r="W41" s="364">
        <v>22653934</v>
      </c>
      <c r="X41" s="362">
        <v>73491720</v>
      </c>
      <c r="Y41" s="364">
        <v>-50837786</v>
      </c>
      <c r="Z41" s="365">
        <v>-69.17</v>
      </c>
      <c r="AA41" s="366">
        <v>97988960</v>
      </c>
    </row>
    <row r="42" spans="1:27" ht="13.5">
      <c r="A42" s="361" t="s">
        <v>248</v>
      </c>
      <c r="B42" s="136"/>
      <c r="C42" s="60">
        <f aca="true" t="shared" si="10" ref="C42:Y42">+C62</f>
        <v>60080272</v>
      </c>
      <c r="D42" s="368">
        <f t="shared" si="10"/>
        <v>0</v>
      </c>
      <c r="E42" s="54">
        <f t="shared" si="10"/>
        <v>63250000</v>
      </c>
      <c r="F42" s="53">
        <f t="shared" si="10"/>
        <v>63250000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47437500</v>
      </c>
      <c r="Y42" s="53">
        <f t="shared" si="10"/>
        <v>-47437500</v>
      </c>
      <c r="Z42" s="94">
        <f>+IF(X42&lt;&gt;0,+(Y42/X42)*100,0)</f>
        <v>-100</v>
      </c>
      <c r="AA42" s="95">
        <f>+AA62</f>
        <v>63250000</v>
      </c>
    </row>
    <row r="43" spans="1:27" ht="13.5">
      <c r="A43" s="361" t="s">
        <v>249</v>
      </c>
      <c r="B43" s="136"/>
      <c r="C43" s="275">
        <v>13546486</v>
      </c>
      <c r="D43" s="369"/>
      <c r="E43" s="305">
        <v>21464000</v>
      </c>
      <c r="F43" s="370">
        <v>21464000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-2786</v>
      </c>
      <c r="Q43" s="305">
        <v>309697</v>
      </c>
      <c r="R43" s="370">
        <v>306911</v>
      </c>
      <c r="S43" s="370"/>
      <c r="T43" s="305"/>
      <c r="U43" s="305"/>
      <c r="V43" s="370"/>
      <c r="W43" s="370">
        <v>306911</v>
      </c>
      <c r="X43" s="305">
        <v>16098000</v>
      </c>
      <c r="Y43" s="370">
        <v>-15791089</v>
      </c>
      <c r="Z43" s="371">
        <v>-98.09</v>
      </c>
      <c r="AA43" s="303">
        <v>21464000</v>
      </c>
    </row>
    <row r="44" spans="1:27" ht="13.5">
      <c r="A44" s="361" t="s">
        <v>250</v>
      </c>
      <c r="B44" s="136"/>
      <c r="C44" s="60">
        <v>26511810</v>
      </c>
      <c r="D44" s="368"/>
      <c r="E44" s="54">
        <v>53051000</v>
      </c>
      <c r="F44" s="53">
        <v>53051000</v>
      </c>
      <c r="G44" s="53"/>
      <c r="H44" s="54"/>
      <c r="I44" s="54"/>
      <c r="J44" s="53"/>
      <c r="K44" s="53"/>
      <c r="L44" s="54"/>
      <c r="M44" s="54"/>
      <c r="N44" s="53"/>
      <c r="O44" s="53"/>
      <c r="P44" s="54">
        <v>1795354</v>
      </c>
      <c r="Q44" s="54">
        <v>5942091</v>
      </c>
      <c r="R44" s="53">
        <v>7737445</v>
      </c>
      <c r="S44" s="53"/>
      <c r="T44" s="54"/>
      <c r="U44" s="54"/>
      <c r="V44" s="53"/>
      <c r="W44" s="53">
        <v>7737445</v>
      </c>
      <c r="X44" s="54">
        <v>39788250</v>
      </c>
      <c r="Y44" s="53">
        <v>-32050805</v>
      </c>
      <c r="Z44" s="94">
        <v>-80.55</v>
      </c>
      <c r="AA44" s="95">
        <v>53051000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7340113</v>
      </c>
      <c r="D46" s="368"/>
      <c r="E46" s="54">
        <v>12588000</v>
      </c>
      <c r="F46" s="53">
        <v>12588000</v>
      </c>
      <c r="G46" s="53"/>
      <c r="H46" s="54"/>
      <c r="I46" s="54"/>
      <c r="J46" s="53"/>
      <c r="K46" s="53"/>
      <c r="L46" s="54"/>
      <c r="M46" s="54"/>
      <c r="N46" s="53"/>
      <c r="O46" s="53"/>
      <c r="P46" s="54">
        <v>476012</v>
      </c>
      <c r="Q46" s="54">
        <v>953271</v>
      </c>
      <c r="R46" s="53">
        <v>1429283</v>
      </c>
      <c r="S46" s="53"/>
      <c r="T46" s="54"/>
      <c r="U46" s="54"/>
      <c r="V46" s="53"/>
      <c r="W46" s="53">
        <v>1429283</v>
      </c>
      <c r="X46" s="54">
        <v>9441000</v>
      </c>
      <c r="Y46" s="53">
        <v>-8011717</v>
      </c>
      <c r="Z46" s="94">
        <v>-84.86</v>
      </c>
      <c r="AA46" s="95">
        <v>12588000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34784083</v>
      </c>
      <c r="D48" s="368"/>
      <c r="E48" s="54">
        <v>110271000</v>
      </c>
      <c r="F48" s="53">
        <v>110271000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17878</v>
      </c>
      <c r="R48" s="53">
        <v>17878</v>
      </c>
      <c r="S48" s="53"/>
      <c r="T48" s="54"/>
      <c r="U48" s="54"/>
      <c r="V48" s="53"/>
      <c r="W48" s="53">
        <v>17878</v>
      </c>
      <c r="X48" s="54">
        <v>82703250</v>
      </c>
      <c r="Y48" s="53">
        <v>-82685372</v>
      </c>
      <c r="Z48" s="94">
        <v>-99.98</v>
      </c>
      <c r="AA48" s="95">
        <v>110271000</v>
      </c>
    </row>
    <row r="49" spans="1:27" ht="13.5">
      <c r="A49" s="361" t="s">
        <v>93</v>
      </c>
      <c r="B49" s="136"/>
      <c r="C49" s="54">
        <v>76984827</v>
      </c>
      <c r="D49" s="368"/>
      <c r="E49" s="54">
        <v>193235352</v>
      </c>
      <c r="F49" s="53">
        <v>193235352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41282319</v>
      </c>
      <c r="Q49" s="54">
        <v>-13763680</v>
      </c>
      <c r="R49" s="53">
        <v>27518639</v>
      </c>
      <c r="S49" s="53"/>
      <c r="T49" s="54"/>
      <c r="U49" s="54"/>
      <c r="V49" s="53"/>
      <c r="W49" s="53">
        <v>27518639</v>
      </c>
      <c r="X49" s="54">
        <v>144926514</v>
      </c>
      <c r="Y49" s="53">
        <v>-117407875</v>
      </c>
      <c r="Z49" s="94">
        <v>-81.01</v>
      </c>
      <c r="AA49" s="95">
        <v>193235352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9681223</v>
      </c>
      <c r="D57" s="344">
        <f aca="true" t="shared" si="13" ref="D57:AA57">+D58</f>
        <v>0</v>
      </c>
      <c r="E57" s="343">
        <f t="shared" si="13"/>
        <v>10280000</v>
      </c>
      <c r="F57" s="345">
        <f t="shared" si="13"/>
        <v>10280000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7710000</v>
      </c>
      <c r="Y57" s="345">
        <f t="shared" si="13"/>
        <v>-7710000</v>
      </c>
      <c r="Z57" s="336">
        <f>+IF(X57&lt;&gt;0,+(Y57/X57)*100,0)</f>
        <v>-100</v>
      </c>
      <c r="AA57" s="350">
        <f t="shared" si="13"/>
        <v>10280000</v>
      </c>
    </row>
    <row r="58" spans="1:27" ht="13.5">
      <c r="A58" s="361" t="s">
        <v>216</v>
      </c>
      <c r="B58" s="136"/>
      <c r="C58" s="60">
        <v>9681223</v>
      </c>
      <c r="D58" s="340"/>
      <c r="E58" s="60">
        <v>10280000</v>
      </c>
      <c r="F58" s="59">
        <v>10280000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7710000</v>
      </c>
      <c r="Y58" s="59">
        <v>-7710000</v>
      </c>
      <c r="Z58" s="61">
        <v>-100</v>
      </c>
      <c r="AA58" s="62">
        <v>10280000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2483482116</v>
      </c>
      <c r="D60" s="346">
        <f t="shared" si="14"/>
        <v>0</v>
      </c>
      <c r="E60" s="219">
        <f t="shared" si="14"/>
        <v>3101050312</v>
      </c>
      <c r="F60" s="264">
        <f t="shared" si="14"/>
        <v>3101050312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249102027</v>
      </c>
      <c r="Q60" s="219">
        <f t="shared" si="14"/>
        <v>177407495</v>
      </c>
      <c r="R60" s="264">
        <f t="shared" si="14"/>
        <v>426509522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426509522</v>
      </c>
      <c r="X60" s="219">
        <f t="shared" si="14"/>
        <v>2325787734</v>
      </c>
      <c r="Y60" s="264">
        <f t="shared" si="14"/>
        <v>-1899278212</v>
      </c>
      <c r="Z60" s="337">
        <f>+IF(X60&lt;&gt;0,+(Y60/X60)*100,0)</f>
        <v>-81.66171762947306</v>
      </c>
      <c r="AA60" s="232">
        <f>+AA57+AA54+AA51+AA40+AA37+AA34+AA22+AA5</f>
        <v>3101050312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60080272</v>
      </c>
      <c r="D62" s="348">
        <f t="shared" si="15"/>
        <v>0</v>
      </c>
      <c r="E62" s="347">
        <f t="shared" si="15"/>
        <v>63250000</v>
      </c>
      <c r="F62" s="349">
        <f t="shared" si="15"/>
        <v>63250000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47437500</v>
      </c>
      <c r="Y62" s="349">
        <f t="shared" si="15"/>
        <v>-47437500</v>
      </c>
      <c r="Z62" s="338">
        <f>+IF(X62&lt;&gt;0,+(Y62/X62)*100,0)</f>
        <v>-100</v>
      </c>
      <c r="AA62" s="351">
        <f>SUM(AA63:AA66)</f>
        <v>63250000</v>
      </c>
    </row>
    <row r="63" spans="1:27" ht="13.5">
      <c r="A63" s="361" t="s">
        <v>258</v>
      </c>
      <c r="B63" s="136"/>
      <c r="C63" s="60">
        <v>55453164</v>
      </c>
      <c r="D63" s="340"/>
      <c r="E63" s="60">
        <v>58164000</v>
      </c>
      <c r="F63" s="59">
        <v>58164000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43623000</v>
      </c>
      <c r="Y63" s="59">
        <v>-43623000</v>
      </c>
      <c r="Z63" s="61">
        <v>-100</v>
      </c>
      <c r="AA63" s="62">
        <v>58164000</v>
      </c>
    </row>
    <row r="64" spans="1:27" ht="13.5">
      <c r="A64" s="361" t="s">
        <v>259</v>
      </c>
      <c r="B64" s="136"/>
      <c r="C64" s="60">
        <v>4627108</v>
      </c>
      <c r="D64" s="340"/>
      <c r="E64" s="60">
        <v>5086000</v>
      </c>
      <c r="F64" s="59">
        <v>5086000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3814500</v>
      </c>
      <c r="Y64" s="59">
        <v>-3814500</v>
      </c>
      <c r="Z64" s="61">
        <v>-100</v>
      </c>
      <c r="AA64" s="62">
        <v>5086000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8933522368</v>
      </c>
      <c r="D5" s="153">
        <f>SUM(D6:D8)</f>
        <v>0</v>
      </c>
      <c r="E5" s="154">
        <f t="shared" si="0"/>
        <v>8912935017</v>
      </c>
      <c r="F5" s="100">
        <f t="shared" si="0"/>
        <v>8969047797</v>
      </c>
      <c r="G5" s="100">
        <f t="shared" si="0"/>
        <v>1346755936</v>
      </c>
      <c r="H5" s="100">
        <f t="shared" si="0"/>
        <v>733223420</v>
      </c>
      <c r="I5" s="100">
        <f t="shared" si="0"/>
        <v>464381389</v>
      </c>
      <c r="J5" s="100">
        <f t="shared" si="0"/>
        <v>2544360745</v>
      </c>
      <c r="K5" s="100">
        <f t="shared" si="0"/>
        <v>538542992</v>
      </c>
      <c r="L5" s="100">
        <f t="shared" si="0"/>
        <v>474751767</v>
      </c>
      <c r="M5" s="100">
        <f t="shared" si="0"/>
        <v>1582192042</v>
      </c>
      <c r="N5" s="100">
        <f t="shared" si="0"/>
        <v>2595486801</v>
      </c>
      <c r="O5" s="100">
        <f t="shared" si="0"/>
        <v>520684241</v>
      </c>
      <c r="P5" s="100">
        <f t="shared" si="0"/>
        <v>526131364</v>
      </c>
      <c r="Q5" s="100">
        <f t="shared" si="0"/>
        <v>2252175086</v>
      </c>
      <c r="R5" s="100">
        <f t="shared" si="0"/>
        <v>3298990691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8438838237</v>
      </c>
      <c r="X5" s="100">
        <f t="shared" si="0"/>
        <v>7245015988</v>
      </c>
      <c r="Y5" s="100">
        <f t="shared" si="0"/>
        <v>1193822249</v>
      </c>
      <c r="Z5" s="137">
        <f>+IF(X5&lt;&gt;0,+(Y5/X5)*100,0)</f>
        <v>16.477841470292695</v>
      </c>
      <c r="AA5" s="153">
        <f>SUM(AA6:AA8)</f>
        <v>8969047797</v>
      </c>
    </row>
    <row r="6" spans="1:27" ht="13.5">
      <c r="A6" s="138" t="s">
        <v>75</v>
      </c>
      <c r="B6" s="136"/>
      <c r="C6" s="155">
        <v>1577687</v>
      </c>
      <c r="D6" s="155"/>
      <c r="E6" s="156">
        <v>104480132</v>
      </c>
      <c r="F6" s="60">
        <v>104480132</v>
      </c>
      <c r="G6" s="60">
        <v>51715</v>
      </c>
      <c r="H6" s="60">
        <v>746906</v>
      </c>
      <c r="I6" s="60">
        <v>97781</v>
      </c>
      <c r="J6" s="60">
        <v>896402</v>
      </c>
      <c r="K6" s="60">
        <v>84657</v>
      </c>
      <c r="L6" s="60">
        <v>1110000</v>
      </c>
      <c r="M6" s="60">
        <v>278147</v>
      </c>
      <c r="N6" s="60">
        <v>1472804</v>
      </c>
      <c r="O6" s="60">
        <v>16323931</v>
      </c>
      <c r="P6" s="60">
        <v>110695</v>
      </c>
      <c r="Q6" s="60">
        <v>66231</v>
      </c>
      <c r="R6" s="60">
        <v>16500857</v>
      </c>
      <c r="S6" s="60"/>
      <c r="T6" s="60"/>
      <c r="U6" s="60"/>
      <c r="V6" s="60"/>
      <c r="W6" s="60">
        <v>18870063</v>
      </c>
      <c r="X6" s="60">
        <v>1463026</v>
      </c>
      <c r="Y6" s="60">
        <v>17407037</v>
      </c>
      <c r="Z6" s="140">
        <v>1189.8</v>
      </c>
      <c r="AA6" s="155">
        <v>104480132</v>
      </c>
    </row>
    <row r="7" spans="1:27" ht="13.5">
      <c r="A7" s="138" t="s">
        <v>76</v>
      </c>
      <c r="B7" s="136"/>
      <c r="C7" s="157">
        <v>8520582460</v>
      </c>
      <c r="D7" s="157"/>
      <c r="E7" s="158">
        <v>8555653275</v>
      </c>
      <c r="F7" s="159">
        <v>8611766055</v>
      </c>
      <c r="G7" s="159">
        <v>1317705898</v>
      </c>
      <c r="H7" s="159">
        <v>717449458</v>
      </c>
      <c r="I7" s="159">
        <v>452550940</v>
      </c>
      <c r="J7" s="159">
        <v>2487706296</v>
      </c>
      <c r="K7" s="159">
        <v>521121194</v>
      </c>
      <c r="L7" s="159">
        <v>459005015</v>
      </c>
      <c r="M7" s="159">
        <v>1580649962</v>
      </c>
      <c r="N7" s="159">
        <v>2560776171</v>
      </c>
      <c r="O7" s="159">
        <v>488096570</v>
      </c>
      <c r="P7" s="159">
        <v>509367681</v>
      </c>
      <c r="Q7" s="159">
        <v>2237505637</v>
      </c>
      <c r="R7" s="159">
        <v>3234969888</v>
      </c>
      <c r="S7" s="159"/>
      <c r="T7" s="159"/>
      <c r="U7" s="159"/>
      <c r="V7" s="159"/>
      <c r="W7" s="159">
        <v>8283452355</v>
      </c>
      <c r="X7" s="159">
        <v>7070464369</v>
      </c>
      <c r="Y7" s="159">
        <v>1212987986</v>
      </c>
      <c r="Z7" s="141">
        <v>17.16</v>
      </c>
      <c r="AA7" s="157">
        <v>8611766055</v>
      </c>
    </row>
    <row r="8" spans="1:27" ht="13.5">
      <c r="A8" s="138" t="s">
        <v>77</v>
      </c>
      <c r="B8" s="136"/>
      <c r="C8" s="155">
        <v>411362221</v>
      </c>
      <c r="D8" s="155"/>
      <c r="E8" s="156">
        <v>252801610</v>
      </c>
      <c r="F8" s="60">
        <v>252801610</v>
      </c>
      <c r="G8" s="60">
        <v>28998323</v>
      </c>
      <c r="H8" s="60">
        <v>15027056</v>
      </c>
      <c r="I8" s="60">
        <v>11732668</v>
      </c>
      <c r="J8" s="60">
        <v>55758047</v>
      </c>
      <c r="K8" s="60">
        <v>17337141</v>
      </c>
      <c r="L8" s="60">
        <v>14636752</v>
      </c>
      <c r="M8" s="60">
        <v>1263933</v>
      </c>
      <c r="N8" s="60">
        <v>33237826</v>
      </c>
      <c r="O8" s="60">
        <v>16263740</v>
      </c>
      <c r="P8" s="60">
        <v>16652988</v>
      </c>
      <c r="Q8" s="60">
        <v>14603218</v>
      </c>
      <c r="R8" s="60">
        <v>47519946</v>
      </c>
      <c r="S8" s="60"/>
      <c r="T8" s="60"/>
      <c r="U8" s="60"/>
      <c r="V8" s="60"/>
      <c r="W8" s="60">
        <v>136515819</v>
      </c>
      <c r="X8" s="60">
        <v>173088593</v>
      </c>
      <c r="Y8" s="60">
        <v>-36572774</v>
      </c>
      <c r="Z8" s="140">
        <v>-21.13</v>
      </c>
      <c r="AA8" s="155">
        <v>252801610</v>
      </c>
    </row>
    <row r="9" spans="1:27" ht="13.5">
      <c r="A9" s="135" t="s">
        <v>78</v>
      </c>
      <c r="B9" s="136"/>
      <c r="C9" s="153">
        <f aca="true" t="shared" si="1" ref="C9:Y9">SUM(C10:C14)</f>
        <v>738870162</v>
      </c>
      <c r="D9" s="153">
        <f>SUM(D10:D14)</f>
        <v>0</v>
      </c>
      <c r="E9" s="154">
        <f t="shared" si="1"/>
        <v>1702260454</v>
      </c>
      <c r="F9" s="100">
        <f t="shared" si="1"/>
        <v>1779634704</v>
      </c>
      <c r="G9" s="100">
        <f t="shared" si="1"/>
        <v>19885151</v>
      </c>
      <c r="H9" s="100">
        <f t="shared" si="1"/>
        <v>63320237</v>
      </c>
      <c r="I9" s="100">
        <f t="shared" si="1"/>
        <v>52248955</v>
      </c>
      <c r="J9" s="100">
        <f t="shared" si="1"/>
        <v>135454343</v>
      </c>
      <c r="K9" s="100">
        <f t="shared" si="1"/>
        <v>75538721</v>
      </c>
      <c r="L9" s="100">
        <f t="shared" si="1"/>
        <v>60520725</v>
      </c>
      <c r="M9" s="100">
        <f t="shared" si="1"/>
        <v>48789538</v>
      </c>
      <c r="N9" s="100">
        <f t="shared" si="1"/>
        <v>184848984</v>
      </c>
      <c r="O9" s="100">
        <f t="shared" si="1"/>
        <v>54818242</v>
      </c>
      <c r="P9" s="100">
        <f t="shared" si="1"/>
        <v>55102372</v>
      </c>
      <c r="Q9" s="100">
        <f t="shared" si="1"/>
        <v>236408245</v>
      </c>
      <c r="R9" s="100">
        <f t="shared" si="1"/>
        <v>346328859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666632186</v>
      </c>
      <c r="X9" s="100">
        <f t="shared" si="1"/>
        <v>1082766192</v>
      </c>
      <c r="Y9" s="100">
        <f t="shared" si="1"/>
        <v>-416134006</v>
      </c>
      <c r="Z9" s="137">
        <f>+IF(X9&lt;&gt;0,+(Y9/X9)*100,0)</f>
        <v>-38.43248977245496</v>
      </c>
      <c r="AA9" s="153">
        <f>SUM(AA10:AA14)</f>
        <v>1779634704</v>
      </c>
    </row>
    <row r="10" spans="1:27" ht="13.5">
      <c r="A10" s="138" t="s">
        <v>79</v>
      </c>
      <c r="B10" s="136"/>
      <c r="C10" s="155">
        <v>43540650</v>
      </c>
      <c r="D10" s="155"/>
      <c r="E10" s="156">
        <v>198585567</v>
      </c>
      <c r="F10" s="60">
        <v>273397867</v>
      </c>
      <c r="G10" s="60">
        <v>3122143</v>
      </c>
      <c r="H10" s="60">
        <v>4508316</v>
      </c>
      <c r="I10" s="60">
        <v>8488070</v>
      </c>
      <c r="J10" s="60">
        <v>16118529</v>
      </c>
      <c r="K10" s="60">
        <v>6746817</v>
      </c>
      <c r="L10" s="60">
        <v>5975381</v>
      </c>
      <c r="M10" s="60">
        <v>4175947</v>
      </c>
      <c r="N10" s="60">
        <v>16898145</v>
      </c>
      <c r="O10" s="60">
        <v>6664949</v>
      </c>
      <c r="P10" s="60">
        <v>6022450</v>
      </c>
      <c r="Q10" s="60">
        <v>7071279</v>
      </c>
      <c r="R10" s="60">
        <v>19758678</v>
      </c>
      <c r="S10" s="60"/>
      <c r="T10" s="60"/>
      <c r="U10" s="60"/>
      <c r="V10" s="60"/>
      <c r="W10" s="60">
        <v>52775352</v>
      </c>
      <c r="X10" s="60">
        <v>70037206</v>
      </c>
      <c r="Y10" s="60">
        <v>-17261854</v>
      </c>
      <c r="Z10" s="140">
        <v>-24.65</v>
      </c>
      <c r="AA10" s="155">
        <v>273397867</v>
      </c>
    </row>
    <row r="11" spans="1:27" ht="13.5">
      <c r="A11" s="138" t="s">
        <v>80</v>
      </c>
      <c r="B11" s="136"/>
      <c r="C11" s="155">
        <v>92445139</v>
      </c>
      <c r="D11" s="155"/>
      <c r="E11" s="156">
        <v>131793220</v>
      </c>
      <c r="F11" s="60">
        <v>121793220</v>
      </c>
      <c r="G11" s="60">
        <v>7983004</v>
      </c>
      <c r="H11" s="60">
        <v>4638564</v>
      </c>
      <c r="I11" s="60">
        <v>12241578</v>
      </c>
      <c r="J11" s="60">
        <v>24863146</v>
      </c>
      <c r="K11" s="60">
        <v>10911463</v>
      </c>
      <c r="L11" s="60">
        <v>8238579</v>
      </c>
      <c r="M11" s="60">
        <v>4923060</v>
      </c>
      <c r="N11" s="60">
        <v>24073102</v>
      </c>
      <c r="O11" s="60">
        <v>-3758242</v>
      </c>
      <c r="P11" s="60">
        <v>4918005</v>
      </c>
      <c r="Q11" s="60">
        <v>12295102</v>
      </c>
      <c r="R11" s="60">
        <v>13454865</v>
      </c>
      <c r="S11" s="60"/>
      <c r="T11" s="60"/>
      <c r="U11" s="60"/>
      <c r="V11" s="60"/>
      <c r="W11" s="60">
        <v>62391113</v>
      </c>
      <c r="X11" s="60">
        <v>83984562</v>
      </c>
      <c r="Y11" s="60">
        <v>-21593449</v>
      </c>
      <c r="Z11" s="140">
        <v>-25.71</v>
      </c>
      <c r="AA11" s="155">
        <v>121793220</v>
      </c>
    </row>
    <row r="12" spans="1:27" ht="13.5">
      <c r="A12" s="138" t="s">
        <v>81</v>
      </c>
      <c r="B12" s="136"/>
      <c r="C12" s="155">
        <v>256026112</v>
      </c>
      <c r="D12" s="155"/>
      <c r="E12" s="156">
        <v>127387250</v>
      </c>
      <c r="F12" s="60">
        <v>134850250</v>
      </c>
      <c r="G12" s="60">
        <v>5640405</v>
      </c>
      <c r="H12" s="60">
        <v>12042520</v>
      </c>
      <c r="I12" s="60">
        <v>-569113</v>
      </c>
      <c r="J12" s="60">
        <v>17113812</v>
      </c>
      <c r="K12" s="60">
        <v>5764048</v>
      </c>
      <c r="L12" s="60">
        <v>7157150</v>
      </c>
      <c r="M12" s="60">
        <v>7544353</v>
      </c>
      <c r="N12" s="60">
        <v>20465551</v>
      </c>
      <c r="O12" s="60">
        <v>10803747</v>
      </c>
      <c r="P12" s="60">
        <v>12443337</v>
      </c>
      <c r="Q12" s="60">
        <v>8123807</v>
      </c>
      <c r="R12" s="60">
        <v>31370891</v>
      </c>
      <c r="S12" s="60"/>
      <c r="T12" s="60"/>
      <c r="U12" s="60"/>
      <c r="V12" s="60"/>
      <c r="W12" s="60">
        <v>68950254</v>
      </c>
      <c r="X12" s="60">
        <v>77340576</v>
      </c>
      <c r="Y12" s="60">
        <v>-8390322</v>
      </c>
      <c r="Z12" s="140">
        <v>-10.85</v>
      </c>
      <c r="AA12" s="155">
        <v>134850250</v>
      </c>
    </row>
    <row r="13" spans="1:27" ht="13.5">
      <c r="A13" s="138" t="s">
        <v>82</v>
      </c>
      <c r="B13" s="136"/>
      <c r="C13" s="155">
        <v>249668673</v>
      </c>
      <c r="D13" s="155"/>
      <c r="E13" s="156">
        <v>1163243943</v>
      </c>
      <c r="F13" s="60">
        <v>1168342893</v>
      </c>
      <c r="G13" s="60">
        <v>3133239</v>
      </c>
      <c r="H13" s="60">
        <v>42121000</v>
      </c>
      <c r="I13" s="60">
        <v>32084920</v>
      </c>
      <c r="J13" s="60">
        <v>77339159</v>
      </c>
      <c r="K13" s="60">
        <v>52108993</v>
      </c>
      <c r="L13" s="60">
        <v>39149615</v>
      </c>
      <c r="M13" s="60">
        <v>27463178</v>
      </c>
      <c r="N13" s="60">
        <v>118721786</v>
      </c>
      <c r="O13" s="60">
        <v>39398788</v>
      </c>
      <c r="P13" s="60">
        <v>26037857</v>
      </c>
      <c r="Q13" s="60">
        <v>182602057</v>
      </c>
      <c r="R13" s="60">
        <v>248038702</v>
      </c>
      <c r="S13" s="60"/>
      <c r="T13" s="60"/>
      <c r="U13" s="60"/>
      <c r="V13" s="60"/>
      <c r="W13" s="60">
        <v>444099647</v>
      </c>
      <c r="X13" s="60">
        <v>846730878</v>
      </c>
      <c r="Y13" s="60">
        <v>-402631231</v>
      </c>
      <c r="Z13" s="140">
        <v>-47.55</v>
      </c>
      <c r="AA13" s="155">
        <v>1168342893</v>
      </c>
    </row>
    <row r="14" spans="1:27" ht="13.5">
      <c r="A14" s="138" t="s">
        <v>83</v>
      </c>
      <c r="B14" s="136"/>
      <c r="C14" s="157">
        <v>97189588</v>
      </c>
      <c r="D14" s="157"/>
      <c r="E14" s="158">
        <v>81250474</v>
      </c>
      <c r="F14" s="159">
        <v>81250474</v>
      </c>
      <c r="G14" s="159">
        <v>6360</v>
      </c>
      <c r="H14" s="159">
        <v>9837</v>
      </c>
      <c r="I14" s="159">
        <v>3500</v>
      </c>
      <c r="J14" s="159">
        <v>19697</v>
      </c>
      <c r="K14" s="159">
        <v>7400</v>
      </c>
      <c r="L14" s="159"/>
      <c r="M14" s="159">
        <v>4683000</v>
      </c>
      <c r="N14" s="159">
        <v>4690400</v>
      </c>
      <c r="O14" s="159">
        <v>1709000</v>
      </c>
      <c r="P14" s="159">
        <v>5680723</v>
      </c>
      <c r="Q14" s="159">
        <v>26316000</v>
      </c>
      <c r="R14" s="159">
        <v>33705723</v>
      </c>
      <c r="S14" s="159"/>
      <c r="T14" s="159"/>
      <c r="U14" s="159"/>
      <c r="V14" s="159"/>
      <c r="W14" s="159">
        <v>38415820</v>
      </c>
      <c r="X14" s="159">
        <v>4672970</v>
      </c>
      <c r="Y14" s="159">
        <v>33742850</v>
      </c>
      <c r="Z14" s="141">
        <v>722.09</v>
      </c>
      <c r="AA14" s="157">
        <v>81250474</v>
      </c>
    </row>
    <row r="15" spans="1:27" ht="13.5">
      <c r="A15" s="135" t="s">
        <v>84</v>
      </c>
      <c r="B15" s="142"/>
      <c r="C15" s="153">
        <f aca="true" t="shared" si="2" ref="C15:Y15">SUM(C16:C18)</f>
        <v>1078201784</v>
      </c>
      <c r="D15" s="153">
        <f>SUM(D16:D18)</f>
        <v>0</v>
      </c>
      <c r="E15" s="154">
        <f t="shared" si="2"/>
        <v>1306798567</v>
      </c>
      <c r="F15" s="100">
        <f t="shared" si="2"/>
        <v>1301379954</v>
      </c>
      <c r="G15" s="100">
        <f t="shared" si="2"/>
        <v>46462599</v>
      </c>
      <c r="H15" s="100">
        <f t="shared" si="2"/>
        <v>68656183</v>
      </c>
      <c r="I15" s="100">
        <f t="shared" si="2"/>
        <v>63811001</v>
      </c>
      <c r="J15" s="100">
        <f t="shared" si="2"/>
        <v>178929783</v>
      </c>
      <c r="K15" s="100">
        <f t="shared" si="2"/>
        <v>203772288</v>
      </c>
      <c r="L15" s="100">
        <f t="shared" si="2"/>
        <v>102297674</v>
      </c>
      <c r="M15" s="100">
        <f t="shared" si="2"/>
        <v>116060867</v>
      </c>
      <c r="N15" s="100">
        <f t="shared" si="2"/>
        <v>422130829</v>
      </c>
      <c r="O15" s="100">
        <f t="shared" si="2"/>
        <v>100329674</v>
      </c>
      <c r="P15" s="100">
        <f t="shared" si="2"/>
        <v>78570265</v>
      </c>
      <c r="Q15" s="100">
        <f t="shared" si="2"/>
        <v>98703410</v>
      </c>
      <c r="R15" s="100">
        <f t="shared" si="2"/>
        <v>277603349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878663961</v>
      </c>
      <c r="X15" s="100">
        <f t="shared" si="2"/>
        <v>652370452</v>
      </c>
      <c r="Y15" s="100">
        <f t="shared" si="2"/>
        <v>226293509</v>
      </c>
      <c r="Z15" s="137">
        <f>+IF(X15&lt;&gt;0,+(Y15/X15)*100,0)</f>
        <v>34.68788451503932</v>
      </c>
      <c r="AA15" s="153">
        <f>SUM(AA16:AA18)</f>
        <v>1301379954</v>
      </c>
    </row>
    <row r="16" spans="1:27" ht="13.5">
      <c r="A16" s="138" t="s">
        <v>85</v>
      </c>
      <c r="B16" s="136"/>
      <c r="C16" s="155">
        <v>207075948</v>
      </c>
      <c r="D16" s="155"/>
      <c r="E16" s="156">
        <v>218732552</v>
      </c>
      <c r="F16" s="60">
        <v>208988339</v>
      </c>
      <c r="G16" s="60">
        <v>27392636</v>
      </c>
      <c r="H16" s="60">
        <v>36821952</v>
      </c>
      <c r="I16" s="60">
        <v>48503121</v>
      </c>
      <c r="J16" s="60">
        <v>112717709</v>
      </c>
      <c r="K16" s="60">
        <v>50890240</v>
      </c>
      <c r="L16" s="60">
        <v>44167195</v>
      </c>
      <c r="M16" s="60">
        <v>59605257</v>
      </c>
      <c r="N16" s="60">
        <v>154662692</v>
      </c>
      <c r="O16" s="60">
        <v>41058994</v>
      </c>
      <c r="P16" s="60">
        <v>33457255</v>
      </c>
      <c r="Q16" s="60">
        <v>25279108</v>
      </c>
      <c r="R16" s="60">
        <v>99795357</v>
      </c>
      <c r="S16" s="60"/>
      <c r="T16" s="60"/>
      <c r="U16" s="60"/>
      <c r="V16" s="60"/>
      <c r="W16" s="60">
        <v>367175758</v>
      </c>
      <c r="X16" s="60">
        <v>69088079</v>
      </c>
      <c r="Y16" s="60">
        <v>298087679</v>
      </c>
      <c r="Z16" s="140">
        <v>431.46</v>
      </c>
      <c r="AA16" s="155">
        <v>208988339</v>
      </c>
    </row>
    <row r="17" spans="1:27" ht="13.5">
      <c r="A17" s="138" t="s">
        <v>86</v>
      </c>
      <c r="B17" s="136"/>
      <c r="C17" s="155">
        <v>867902278</v>
      </c>
      <c r="D17" s="155"/>
      <c r="E17" s="156">
        <v>1075310689</v>
      </c>
      <c r="F17" s="60">
        <v>1075310689</v>
      </c>
      <c r="G17" s="60">
        <v>19069963</v>
      </c>
      <c r="H17" s="60">
        <v>31834231</v>
      </c>
      <c r="I17" s="60">
        <v>15337334</v>
      </c>
      <c r="J17" s="60">
        <v>66241528</v>
      </c>
      <c r="K17" s="60">
        <v>152872134</v>
      </c>
      <c r="L17" s="60">
        <v>57563774</v>
      </c>
      <c r="M17" s="60">
        <v>56455610</v>
      </c>
      <c r="N17" s="60">
        <v>266891518</v>
      </c>
      <c r="O17" s="60">
        <v>58981820</v>
      </c>
      <c r="P17" s="60">
        <v>45154429</v>
      </c>
      <c r="Q17" s="60">
        <v>73147013</v>
      </c>
      <c r="R17" s="60">
        <v>177283262</v>
      </c>
      <c r="S17" s="60"/>
      <c r="T17" s="60"/>
      <c r="U17" s="60"/>
      <c r="V17" s="60"/>
      <c r="W17" s="60">
        <v>510416308</v>
      </c>
      <c r="X17" s="60">
        <v>582690506</v>
      </c>
      <c r="Y17" s="60">
        <v>-72274198</v>
      </c>
      <c r="Z17" s="140">
        <v>-12.4</v>
      </c>
      <c r="AA17" s="155">
        <v>1075310689</v>
      </c>
    </row>
    <row r="18" spans="1:27" ht="13.5">
      <c r="A18" s="138" t="s">
        <v>87</v>
      </c>
      <c r="B18" s="136"/>
      <c r="C18" s="155">
        <v>3223558</v>
      </c>
      <c r="D18" s="155"/>
      <c r="E18" s="156">
        <v>12755326</v>
      </c>
      <c r="F18" s="60">
        <v>17080926</v>
      </c>
      <c r="G18" s="60"/>
      <c r="H18" s="60"/>
      <c r="I18" s="60">
        <v>-29454</v>
      </c>
      <c r="J18" s="60">
        <v>-29454</v>
      </c>
      <c r="K18" s="60">
        <v>9914</v>
      </c>
      <c r="L18" s="60">
        <v>566705</v>
      </c>
      <c r="M18" s="60"/>
      <c r="N18" s="60">
        <v>576619</v>
      </c>
      <c r="O18" s="60">
        <v>288860</v>
      </c>
      <c r="P18" s="60">
        <v>-41419</v>
      </c>
      <c r="Q18" s="60">
        <v>277289</v>
      </c>
      <c r="R18" s="60">
        <v>524730</v>
      </c>
      <c r="S18" s="60"/>
      <c r="T18" s="60"/>
      <c r="U18" s="60"/>
      <c r="V18" s="60"/>
      <c r="W18" s="60">
        <v>1071895</v>
      </c>
      <c r="X18" s="60">
        <v>591867</v>
      </c>
      <c r="Y18" s="60">
        <v>480028</v>
      </c>
      <c r="Z18" s="140">
        <v>81.1</v>
      </c>
      <c r="AA18" s="155">
        <v>17080926</v>
      </c>
    </row>
    <row r="19" spans="1:27" ht="13.5">
      <c r="A19" s="135" t="s">
        <v>88</v>
      </c>
      <c r="B19" s="142"/>
      <c r="C19" s="153">
        <f aca="true" t="shared" si="3" ref="C19:Y19">SUM(C20:C23)</f>
        <v>15615826589</v>
      </c>
      <c r="D19" s="153">
        <f>SUM(D20:D23)</f>
        <v>0</v>
      </c>
      <c r="E19" s="154">
        <f t="shared" si="3"/>
        <v>17720508834</v>
      </c>
      <c r="F19" s="100">
        <f t="shared" si="3"/>
        <v>17690550134</v>
      </c>
      <c r="G19" s="100">
        <f t="shared" si="3"/>
        <v>1238988734</v>
      </c>
      <c r="H19" s="100">
        <f t="shared" si="3"/>
        <v>1868610718</v>
      </c>
      <c r="I19" s="100">
        <f t="shared" si="3"/>
        <v>1931893440</v>
      </c>
      <c r="J19" s="100">
        <f t="shared" si="3"/>
        <v>5039492892</v>
      </c>
      <c r="K19" s="100">
        <f t="shared" si="3"/>
        <v>1394477978</v>
      </c>
      <c r="L19" s="100">
        <f t="shared" si="3"/>
        <v>1700343396</v>
      </c>
      <c r="M19" s="100">
        <f t="shared" si="3"/>
        <v>1905216155</v>
      </c>
      <c r="N19" s="100">
        <f t="shared" si="3"/>
        <v>5000037529</v>
      </c>
      <c r="O19" s="100">
        <f t="shared" si="3"/>
        <v>1420858061</v>
      </c>
      <c r="P19" s="100">
        <f t="shared" si="3"/>
        <v>1418136936</v>
      </c>
      <c r="Q19" s="100">
        <f t="shared" si="3"/>
        <v>1254982400</v>
      </c>
      <c r="R19" s="100">
        <f t="shared" si="3"/>
        <v>4093977397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14133507818</v>
      </c>
      <c r="X19" s="100">
        <f t="shared" si="3"/>
        <v>12669069056</v>
      </c>
      <c r="Y19" s="100">
        <f t="shared" si="3"/>
        <v>1464438762</v>
      </c>
      <c r="Z19" s="137">
        <f>+IF(X19&lt;&gt;0,+(Y19/X19)*100,0)</f>
        <v>11.559166309117638</v>
      </c>
      <c r="AA19" s="153">
        <f>SUM(AA20:AA23)</f>
        <v>17690550134</v>
      </c>
    </row>
    <row r="20" spans="1:27" ht="13.5">
      <c r="A20" s="138" t="s">
        <v>89</v>
      </c>
      <c r="B20" s="136"/>
      <c r="C20" s="155">
        <v>9538519607</v>
      </c>
      <c r="D20" s="155"/>
      <c r="E20" s="156">
        <v>11104079090</v>
      </c>
      <c r="F20" s="60">
        <v>11094079090</v>
      </c>
      <c r="G20" s="60">
        <v>899354109</v>
      </c>
      <c r="H20" s="60">
        <v>1005051972</v>
      </c>
      <c r="I20" s="60">
        <v>897300855</v>
      </c>
      <c r="J20" s="60">
        <v>2801706936</v>
      </c>
      <c r="K20" s="60">
        <v>897658003</v>
      </c>
      <c r="L20" s="60">
        <v>815484302</v>
      </c>
      <c r="M20" s="60">
        <v>1509388141</v>
      </c>
      <c r="N20" s="60">
        <v>3222530446</v>
      </c>
      <c r="O20" s="60">
        <v>899780599</v>
      </c>
      <c r="P20" s="60">
        <v>833326821</v>
      </c>
      <c r="Q20" s="60">
        <v>821725912</v>
      </c>
      <c r="R20" s="60">
        <v>2554833332</v>
      </c>
      <c r="S20" s="60"/>
      <c r="T20" s="60"/>
      <c r="U20" s="60"/>
      <c r="V20" s="60"/>
      <c r="W20" s="60">
        <v>8579070714</v>
      </c>
      <c r="X20" s="60">
        <v>7669464569</v>
      </c>
      <c r="Y20" s="60">
        <v>909606145</v>
      </c>
      <c r="Z20" s="140">
        <v>11.86</v>
      </c>
      <c r="AA20" s="155">
        <v>11094079090</v>
      </c>
    </row>
    <row r="21" spans="1:27" ht="13.5">
      <c r="A21" s="138" t="s">
        <v>90</v>
      </c>
      <c r="B21" s="136"/>
      <c r="C21" s="155">
        <v>3526621888</v>
      </c>
      <c r="D21" s="155"/>
      <c r="E21" s="156">
        <v>4075013869</v>
      </c>
      <c r="F21" s="60">
        <v>4076513869</v>
      </c>
      <c r="G21" s="60">
        <v>233821930</v>
      </c>
      <c r="H21" s="60">
        <v>480211229</v>
      </c>
      <c r="I21" s="60">
        <v>892853490</v>
      </c>
      <c r="J21" s="60">
        <v>1606886649</v>
      </c>
      <c r="K21" s="60">
        <v>331904726</v>
      </c>
      <c r="L21" s="60">
        <v>494207445</v>
      </c>
      <c r="M21" s="60">
        <v>278694434</v>
      </c>
      <c r="N21" s="60">
        <v>1104806605</v>
      </c>
      <c r="O21" s="60">
        <v>366510083</v>
      </c>
      <c r="P21" s="60">
        <v>282833501</v>
      </c>
      <c r="Q21" s="60">
        <v>292181110</v>
      </c>
      <c r="R21" s="60">
        <v>941524694</v>
      </c>
      <c r="S21" s="60"/>
      <c r="T21" s="60"/>
      <c r="U21" s="60"/>
      <c r="V21" s="60"/>
      <c r="W21" s="60">
        <v>3653217948</v>
      </c>
      <c r="X21" s="60">
        <v>2731711915</v>
      </c>
      <c r="Y21" s="60">
        <v>921506033</v>
      </c>
      <c r="Z21" s="140">
        <v>33.73</v>
      </c>
      <c r="AA21" s="155">
        <v>4076513869</v>
      </c>
    </row>
    <row r="22" spans="1:27" ht="13.5">
      <c r="A22" s="138" t="s">
        <v>91</v>
      </c>
      <c r="B22" s="136"/>
      <c r="C22" s="157">
        <v>1730345198</v>
      </c>
      <c r="D22" s="157"/>
      <c r="E22" s="158">
        <v>1662091270</v>
      </c>
      <c r="F22" s="159">
        <v>1640632570</v>
      </c>
      <c r="G22" s="159">
        <v>62854148</v>
      </c>
      <c r="H22" s="159">
        <v>196466967</v>
      </c>
      <c r="I22" s="159">
        <v>97340792</v>
      </c>
      <c r="J22" s="159">
        <v>356661907</v>
      </c>
      <c r="K22" s="159">
        <v>121671694</v>
      </c>
      <c r="L22" s="159">
        <v>225179159</v>
      </c>
      <c r="M22" s="159">
        <v>72671741</v>
      </c>
      <c r="N22" s="159">
        <v>419522594</v>
      </c>
      <c r="O22" s="159">
        <v>111177065</v>
      </c>
      <c r="P22" s="159">
        <v>174075738</v>
      </c>
      <c r="Q22" s="159">
        <v>95449073</v>
      </c>
      <c r="R22" s="159">
        <v>380701876</v>
      </c>
      <c r="S22" s="159"/>
      <c r="T22" s="159"/>
      <c r="U22" s="159"/>
      <c r="V22" s="159"/>
      <c r="W22" s="159">
        <v>1156886377</v>
      </c>
      <c r="X22" s="159">
        <v>1482980418</v>
      </c>
      <c r="Y22" s="159">
        <v>-326094041</v>
      </c>
      <c r="Z22" s="141">
        <v>-21.99</v>
      </c>
      <c r="AA22" s="157">
        <v>1640632570</v>
      </c>
    </row>
    <row r="23" spans="1:27" ht="13.5">
      <c r="A23" s="138" t="s">
        <v>92</v>
      </c>
      <c r="B23" s="136"/>
      <c r="C23" s="155">
        <v>820339896</v>
      </c>
      <c r="D23" s="155"/>
      <c r="E23" s="156">
        <v>879324605</v>
      </c>
      <c r="F23" s="60">
        <v>879324605</v>
      </c>
      <c r="G23" s="60">
        <v>42958547</v>
      </c>
      <c r="H23" s="60">
        <v>186880550</v>
      </c>
      <c r="I23" s="60">
        <v>44398303</v>
      </c>
      <c r="J23" s="60">
        <v>274237400</v>
      </c>
      <c r="K23" s="60">
        <v>43243555</v>
      </c>
      <c r="L23" s="60">
        <v>165472490</v>
      </c>
      <c r="M23" s="60">
        <v>44461839</v>
      </c>
      <c r="N23" s="60">
        <v>253177884</v>
      </c>
      <c r="O23" s="60">
        <v>43390314</v>
      </c>
      <c r="P23" s="60">
        <v>127900876</v>
      </c>
      <c r="Q23" s="60">
        <v>45626305</v>
      </c>
      <c r="R23" s="60">
        <v>216917495</v>
      </c>
      <c r="S23" s="60"/>
      <c r="T23" s="60"/>
      <c r="U23" s="60"/>
      <c r="V23" s="60"/>
      <c r="W23" s="60">
        <v>744332779</v>
      </c>
      <c r="X23" s="60">
        <v>784912154</v>
      </c>
      <c r="Y23" s="60">
        <v>-40579375</v>
      </c>
      <c r="Z23" s="140">
        <v>-5.17</v>
      </c>
      <c r="AA23" s="155">
        <v>879324605</v>
      </c>
    </row>
    <row r="24" spans="1:27" ht="13.5">
      <c r="A24" s="135" t="s">
        <v>93</v>
      </c>
      <c r="B24" s="142" t="s">
        <v>94</v>
      </c>
      <c r="C24" s="153">
        <v>98103097</v>
      </c>
      <c r="D24" s="153"/>
      <c r="E24" s="154">
        <v>460612178</v>
      </c>
      <c r="F24" s="100">
        <v>461282721</v>
      </c>
      <c r="G24" s="100">
        <v>1786201</v>
      </c>
      <c r="H24" s="100">
        <v>8402413</v>
      </c>
      <c r="I24" s="100">
        <v>16487761</v>
      </c>
      <c r="J24" s="100">
        <v>26676375</v>
      </c>
      <c r="K24" s="100">
        <v>8340305</v>
      </c>
      <c r="L24" s="100">
        <v>7937636</v>
      </c>
      <c r="M24" s="100">
        <v>8207900</v>
      </c>
      <c r="N24" s="100">
        <v>24485841</v>
      </c>
      <c r="O24" s="100">
        <v>2024235</v>
      </c>
      <c r="P24" s="100">
        <v>15113075</v>
      </c>
      <c r="Q24" s="100">
        <v>9629276</v>
      </c>
      <c r="R24" s="100">
        <v>26766586</v>
      </c>
      <c r="S24" s="100"/>
      <c r="T24" s="100"/>
      <c r="U24" s="100"/>
      <c r="V24" s="100"/>
      <c r="W24" s="100">
        <v>77928802</v>
      </c>
      <c r="X24" s="100">
        <v>271497150</v>
      </c>
      <c r="Y24" s="100">
        <v>-193568348</v>
      </c>
      <c r="Z24" s="137">
        <v>-71.3</v>
      </c>
      <c r="AA24" s="153">
        <v>461282721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26464524000</v>
      </c>
      <c r="D25" s="168">
        <f>+D5+D9+D15+D19+D24</f>
        <v>0</v>
      </c>
      <c r="E25" s="169">
        <f t="shared" si="4"/>
        <v>30103115050</v>
      </c>
      <c r="F25" s="73">
        <f t="shared" si="4"/>
        <v>30201895310</v>
      </c>
      <c r="G25" s="73">
        <f t="shared" si="4"/>
        <v>2653878621</v>
      </c>
      <c r="H25" s="73">
        <f t="shared" si="4"/>
        <v>2742212971</v>
      </c>
      <c r="I25" s="73">
        <f t="shared" si="4"/>
        <v>2528822546</v>
      </c>
      <c r="J25" s="73">
        <f t="shared" si="4"/>
        <v>7924914138</v>
      </c>
      <c r="K25" s="73">
        <f t="shared" si="4"/>
        <v>2220672284</v>
      </c>
      <c r="L25" s="73">
        <f t="shared" si="4"/>
        <v>2345851198</v>
      </c>
      <c r="M25" s="73">
        <f t="shared" si="4"/>
        <v>3660466502</v>
      </c>
      <c r="N25" s="73">
        <f t="shared" si="4"/>
        <v>8226989984</v>
      </c>
      <c r="O25" s="73">
        <f t="shared" si="4"/>
        <v>2098714453</v>
      </c>
      <c r="P25" s="73">
        <f t="shared" si="4"/>
        <v>2093054012</v>
      </c>
      <c r="Q25" s="73">
        <f t="shared" si="4"/>
        <v>3851898417</v>
      </c>
      <c r="R25" s="73">
        <f t="shared" si="4"/>
        <v>8043666882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24195571004</v>
      </c>
      <c r="X25" s="73">
        <f t="shared" si="4"/>
        <v>21920718838</v>
      </c>
      <c r="Y25" s="73">
        <f t="shared" si="4"/>
        <v>2274852166</v>
      </c>
      <c r="Z25" s="170">
        <f>+IF(X25&lt;&gt;0,+(Y25/X25)*100,0)</f>
        <v>10.377634888763314</v>
      </c>
      <c r="AA25" s="168">
        <f>+AA5+AA9+AA15+AA19+AA24</f>
        <v>30201895310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3353305620</v>
      </c>
      <c r="D28" s="153">
        <f>SUM(D29:D31)</f>
        <v>0</v>
      </c>
      <c r="E28" s="154">
        <f t="shared" si="5"/>
        <v>3619149344</v>
      </c>
      <c r="F28" s="100">
        <f t="shared" si="5"/>
        <v>3661838974</v>
      </c>
      <c r="G28" s="100">
        <f t="shared" si="5"/>
        <v>213697031</v>
      </c>
      <c r="H28" s="100">
        <f t="shared" si="5"/>
        <v>224331971</v>
      </c>
      <c r="I28" s="100">
        <f t="shared" si="5"/>
        <v>146072335</v>
      </c>
      <c r="J28" s="100">
        <f t="shared" si="5"/>
        <v>584101337</v>
      </c>
      <c r="K28" s="100">
        <f t="shared" si="5"/>
        <v>247039921</v>
      </c>
      <c r="L28" s="100">
        <f t="shared" si="5"/>
        <v>311331659</v>
      </c>
      <c r="M28" s="100">
        <f t="shared" si="5"/>
        <v>275322767</v>
      </c>
      <c r="N28" s="100">
        <f t="shared" si="5"/>
        <v>833694347</v>
      </c>
      <c r="O28" s="100">
        <f t="shared" si="5"/>
        <v>201574167</v>
      </c>
      <c r="P28" s="100">
        <f t="shared" si="5"/>
        <v>230085322</v>
      </c>
      <c r="Q28" s="100">
        <f t="shared" si="5"/>
        <v>441945359</v>
      </c>
      <c r="R28" s="100">
        <f t="shared" si="5"/>
        <v>873604848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2291400532</v>
      </c>
      <c r="X28" s="100">
        <f t="shared" si="5"/>
        <v>2364318645</v>
      </c>
      <c r="Y28" s="100">
        <f t="shared" si="5"/>
        <v>-72918113</v>
      </c>
      <c r="Z28" s="137">
        <f>+IF(X28&lt;&gt;0,+(Y28/X28)*100,0)</f>
        <v>-3.0841068378919796</v>
      </c>
      <c r="AA28" s="153">
        <f>SUM(AA29:AA31)</f>
        <v>3661838974</v>
      </c>
    </row>
    <row r="29" spans="1:27" ht="13.5">
      <c r="A29" s="138" t="s">
        <v>75</v>
      </c>
      <c r="B29" s="136"/>
      <c r="C29" s="155">
        <v>325501729</v>
      </c>
      <c r="D29" s="155"/>
      <c r="E29" s="156">
        <v>363840286</v>
      </c>
      <c r="F29" s="60">
        <v>403122835</v>
      </c>
      <c r="G29" s="60">
        <v>29813691</v>
      </c>
      <c r="H29" s="60">
        <v>29068527</v>
      </c>
      <c r="I29" s="60">
        <v>23470636</v>
      </c>
      <c r="J29" s="60">
        <v>82352854</v>
      </c>
      <c r="K29" s="60">
        <v>32353359</v>
      </c>
      <c r="L29" s="60">
        <v>30804205</v>
      </c>
      <c r="M29" s="60">
        <v>39210647</v>
      </c>
      <c r="N29" s="60">
        <v>102368211</v>
      </c>
      <c r="O29" s="60">
        <v>28752220</v>
      </c>
      <c r="P29" s="60">
        <v>24684395</v>
      </c>
      <c r="Q29" s="60">
        <v>25283122</v>
      </c>
      <c r="R29" s="60">
        <v>78719737</v>
      </c>
      <c r="S29" s="60"/>
      <c r="T29" s="60"/>
      <c r="U29" s="60"/>
      <c r="V29" s="60"/>
      <c r="W29" s="60">
        <v>263440802</v>
      </c>
      <c r="X29" s="60">
        <v>263512932</v>
      </c>
      <c r="Y29" s="60">
        <v>-72130</v>
      </c>
      <c r="Z29" s="140">
        <v>-0.03</v>
      </c>
      <c r="AA29" s="155">
        <v>403122835</v>
      </c>
    </row>
    <row r="30" spans="1:27" ht="13.5">
      <c r="A30" s="138" t="s">
        <v>76</v>
      </c>
      <c r="B30" s="136"/>
      <c r="C30" s="157">
        <v>1290482484</v>
      </c>
      <c r="D30" s="157"/>
      <c r="E30" s="158">
        <v>1724690134</v>
      </c>
      <c r="F30" s="159">
        <v>1715415578</v>
      </c>
      <c r="G30" s="159">
        <v>83913180</v>
      </c>
      <c r="H30" s="159">
        <v>90412399</v>
      </c>
      <c r="I30" s="159">
        <v>29297383</v>
      </c>
      <c r="J30" s="159">
        <v>203622962</v>
      </c>
      <c r="K30" s="159">
        <v>106732645</v>
      </c>
      <c r="L30" s="159">
        <v>134456736</v>
      </c>
      <c r="M30" s="159">
        <v>116027187</v>
      </c>
      <c r="N30" s="159">
        <v>357216568</v>
      </c>
      <c r="O30" s="159">
        <v>79314213</v>
      </c>
      <c r="P30" s="159">
        <v>74210173</v>
      </c>
      <c r="Q30" s="159">
        <v>295273004</v>
      </c>
      <c r="R30" s="159">
        <v>448797390</v>
      </c>
      <c r="S30" s="159"/>
      <c r="T30" s="159"/>
      <c r="U30" s="159"/>
      <c r="V30" s="159"/>
      <c r="W30" s="159">
        <v>1009636920</v>
      </c>
      <c r="X30" s="159">
        <v>972520774</v>
      </c>
      <c r="Y30" s="159">
        <v>37116146</v>
      </c>
      <c r="Z30" s="141">
        <v>3.82</v>
      </c>
      <c r="AA30" s="157">
        <v>1715415578</v>
      </c>
    </row>
    <row r="31" spans="1:27" ht="13.5">
      <c r="A31" s="138" t="s">
        <v>77</v>
      </c>
      <c r="B31" s="136"/>
      <c r="C31" s="155">
        <v>1737321407</v>
      </c>
      <c r="D31" s="155"/>
      <c r="E31" s="156">
        <v>1530618924</v>
      </c>
      <c r="F31" s="60">
        <v>1543300561</v>
      </c>
      <c r="G31" s="60">
        <v>99970160</v>
      </c>
      <c r="H31" s="60">
        <v>104851045</v>
      </c>
      <c r="I31" s="60">
        <v>93304316</v>
      </c>
      <c r="J31" s="60">
        <v>298125521</v>
      </c>
      <c r="K31" s="60">
        <v>107953917</v>
      </c>
      <c r="L31" s="60">
        <v>146070718</v>
      </c>
      <c r="M31" s="60">
        <v>120084933</v>
      </c>
      <c r="N31" s="60">
        <v>374109568</v>
      </c>
      <c r="O31" s="60">
        <v>93507734</v>
      </c>
      <c r="P31" s="60">
        <v>131190754</v>
      </c>
      <c r="Q31" s="60">
        <v>121389233</v>
      </c>
      <c r="R31" s="60">
        <v>346087721</v>
      </c>
      <c r="S31" s="60"/>
      <c r="T31" s="60"/>
      <c r="U31" s="60"/>
      <c r="V31" s="60"/>
      <c r="W31" s="60">
        <v>1018322810</v>
      </c>
      <c r="X31" s="60">
        <v>1128284939</v>
      </c>
      <c r="Y31" s="60">
        <v>-109962129</v>
      </c>
      <c r="Z31" s="140">
        <v>-9.75</v>
      </c>
      <c r="AA31" s="155">
        <v>1543300561</v>
      </c>
    </row>
    <row r="32" spans="1:27" ht="13.5">
      <c r="A32" s="135" t="s">
        <v>78</v>
      </c>
      <c r="B32" s="136"/>
      <c r="C32" s="153">
        <f aca="true" t="shared" si="6" ref="C32:Y32">SUM(C33:C37)</f>
        <v>5085201267</v>
      </c>
      <c r="D32" s="153">
        <f>SUM(D33:D37)</f>
        <v>0</v>
      </c>
      <c r="E32" s="154">
        <f t="shared" si="6"/>
        <v>4618748457</v>
      </c>
      <c r="F32" s="100">
        <f t="shared" si="6"/>
        <v>4703462130</v>
      </c>
      <c r="G32" s="100">
        <f t="shared" si="6"/>
        <v>305378557</v>
      </c>
      <c r="H32" s="100">
        <f t="shared" si="6"/>
        <v>379299469</v>
      </c>
      <c r="I32" s="100">
        <f t="shared" si="6"/>
        <v>346126340</v>
      </c>
      <c r="J32" s="100">
        <f t="shared" si="6"/>
        <v>1030804366</v>
      </c>
      <c r="K32" s="100">
        <f t="shared" si="6"/>
        <v>396510505</v>
      </c>
      <c r="L32" s="100">
        <f t="shared" si="6"/>
        <v>506866583</v>
      </c>
      <c r="M32" s="100">
        <f t="shared" si="6"/>
        <v>482996809</v>
      </c>
      <c r="N32" s="100">
        <f t="shared" si="6"/>
        <v>1386373897</v>
      </c>
      <c r="O32" s="100">
        <f t="shared" si="6"/>
        <v>379248944</v>
      </c>
      <c r="P32" s="100">
        <f t="shared" si="6"/>
        <v>367961194</v>
      </c>
      <c r="Q32" s="100">
        <f t="shared" si="6"/>
        <v>305461115</v>
      </c>
      <c r="R32" s="100">
        <f t="shared" si="6"/>
        <v>1052671253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3469849516</v>
      </c>
      <c r="X32" s="100">
        <f t="shared" si="6"/>
        <v>3556997626</v>
      </c>
      <c r="Y32" s="100">
        <f t="shared" si="6"/>
        <v>-87148110</v>
      </c>
      <c r="Z32" s="137">
        <f>+IF(X32&lt;&gt;0,+(Y32/X32)*100,0)</f>
        <v>-2.45004689806335</v>
      </c>
      <c r="AA32" s="153">
        <f>SUM(AA33:AA37)</f>
        <v>4703462130</v>
      </c>
    </row>
    <row r="33" spans="1:27" ht="13.5">
      <c r="A33" s="138" t="s">
        <v>79</v>
      </c>
      <c r="B33" s="136"/>
      <c r="C33" s="155">
        <v>661918560</v>
      </c>
      <c r="D33" s="155"/>
      <c r="E33" s="156">
        <v>794298999</v>
      </c>
      <c r="F33" s="60">
        <v>876978647</v>
      </c>
      <c r="G33" s="60">
        <v>43922818</v>
      </c>
      <c r="H33" s="60">
        <v>70385885</v>
      </c>
      <c r="I33" s="60">
        <v>49642675</v>
      </c>
      <c r="J33" s="60">
        <v>163951378</v>
      </c>
      <c r="K33" s="60">
        <v>77701620</v>
      </c>
      <c r="L33" s="60">
        <v>69098969</v>
      </c>
      <c r="M33" s="60">
        <v>56581863</v>
      </c>
      <c r="N33" s="60">
        <v>203382452</v>
      </c>
      <c r="O33" s="60">
        <v>64901079</v>
      </c>
      <c r="P33" s="60">
        <v>55688693</v>
      </c>
      <c r="Q33" s="60">
        <v>75244439</v>
      </c>
      <c r="R33" s="60">
        <v>195834211</v>
      </c>
      <c r="S33" s="60"/>
      <c r="T33" s="60"/>
      <c r="U33" s="60"/>
      <c r="V33" s="60"/>
      <c r="W33" s="60">
        <v>563168041</v>
      </c>
      <c r="X33" s="60">
        <v>601050522</v>
      </c>
      <c r="Y33" s="60">
        <v>-37882481</v>
      </c>
      <c r="Z33" s="140">
        <v>-6.3</v>
      </c>
      <c r="AA33" s="155">
        <v>876978647</v>
      </c>
    </row>
    <row r="34" spans="1:27" ht="13.5">
      <c r="A34" s="138" t="s">
        <v>80</v>
      </c>
      <c r="B34" s="136"/>
      <c r="C34" s="155">
        <v>1111019757</v>
      </c>
      <c r="D34" s="155"/>
      <c r="E34" s="156">
        <v>1191767000</v>
      </c>
      <c r="F34" s="60">
        <v>1194637958</v>
      </c>
      <c r="G34" s="60">
        <v>78550658</v>
      </c>
      <c r="H34" s="60">
        <v>88379265</v>
      </c>
      <c r="I34" s="60">
        <v>77996292</v>
      </c>
      <c r="J34" s="60">
        <v>244926215</v>
      </c>
      <c r="K34" s="60">
        <v>94521740</v>
      </c>
      <c r="L34" s="60">
        <v>120745283</v>
      </c>
      <c r="M34" s="60">
        <v>102558641</v>
      </c>
      <c r="N34" s="60">
        <v>317825664</v>
      </c>
      <c r="O34" s="60">
        <v>100628575</v>
      </c>
      <c r="P34" s="60">
        <v>96367196</v>
      </c>
      <c r="Q34" s="60">
        <v>81824429</v>
      </c>
      <c r="R34" s="60">
        <v>278820200</v>
      </c>
      <c r="S34" s="60"/>
      <c r="T34" s="60"/>
      <c r="U34" s="60"/>
      <c r="V34" s="60"/>
      <c r="W34" s="60">
        <v>841572079</v>
      </c>
      <c r="X34" s="60">
        <v>962011277</v>
      </c>
      <c r="Y34" s="60">
        <v>-120439198</v>
      </c>
      <c r="Z34" s="140">
        <v>-12.52</v>
      </c>
      <c r="AA34" s="155">
        <v>1194637958</v>
      </c>
    </row>
    <row r="35" spans="1:27" ht="13.5">
      <c r="A35" s="138" t="s">
        <v>81</v>
      </c>
      <c r="B35" s="136"/>
      <c r="C35" s="155">
        <v>1398156861</v>
      </c>
      <c r="D35" s="155"/>
      <c r="E35" s="156">
        <v>1505242863</v>
      </c>
      <c r="F35" s="60">
        <v>1505824212</v>
      </c>
      <c r="G35" s="60">
        <v>106509651</v>
      </c>
      <c r="H35" s="60">
        <v>115353943</v>
      </c>
      <c r="I35" s="60">
        <v>120895436</v>
      </c>
      <c r="J35" s="60">
        <v>342759030</v>
      </c>
      <c r="K35" s="60">
        <v>120479335</v>
      </c>
      <c r="L35" s="60">
        <v>174134745</v>
      </c>
      <c r="M35" s="60">
        <v>171392499</v>
      </c>
      <c r="N35" s="60">
        <v>466006579</v>
      </c>
      <c r="O35" s="60">
        <v>127388782</v>
      </c>
      <c r="P35" s="60">
        <v>117502921</v>
      </c>
      <c r="Q35" s="60">
        <v>123115116</v>
      </c>
      <c r="R35" s="60">
        <v>368006819</v>
      </c>
      <c r="S35" s="60"/>
      <c r="T35" s="60"/>
      <c r="U35" s="60"/>
      <c r="V35" s="60"/>
      <c r="W35" s="60">
        <v>1176772428</v>
      </c>
      <c r="X35" s="60">
        <v>1232064829</v>
      </c>
      <c r="Y35" s="60">
        <v>-55292401</v>
      </c>
      <c r="Z35" s="140">
        <v>-4.49</v>
      </c>
      <c r="AA35" s="155">
        <v>1505824212</v>
      </c>
    </row>
    <row r="36" spans="1:27" ht="13.5">
      <c r="A36" s="138" t="s">
        <v>82</v>
      </c>
      <c r="B36" s="136"/>
      <c r="C36" s="155">
        <v>1546858353</v>
      </c>
      <c r="D36" s="155"/>
      <c r="E36" s="156">
        <v>847132594</v>
      </c>
      <c r="F36" s="60">
        <v>850526717</v>
      </c>
      <c r="G36" s="60">
        <v>48539374</v>
      </c>
      <c r="H36" s="60">
        <v>74570634</v>
      </c>
      <c r="I36" s="60">
        <v>65047302</v>
      </c>
      <c r="J36" s="60">
        <v>188157310</v>
      </c>
      <c r="K36" s="60">
        <v>71919502</v>
      </c>
      <c r="L36" s="60">
        <v>94455730</v>
      </c>
      <c r="M36" s="60">
        <v>120226439</v>
      </c>
      <c r="N36" s="60">
        <v>286601671</v>
      </c>
      <c r="O36" s="60">
        <v>56272102</v>
      </c>
      <c r="P36" s="60">
        <v>68502118</v>
      </c>
      <c r="Q36" s="60">
        <v>-3182394</v>
      </c>
      <c r="R36" s="60">
        <v>121591826</v>
      </c>
      <c r="S36" s="60"/>
      <c r="T36" s="60"/>
      <c r="U36" s="60"/>
      <c r="V36" s="60"/>
      <c r="W36" s="60">
        <v>596350807</v>
      </c>
      <c r="X36" s="60">
        <v>457140816</v>
      </c>
      <c r="Y36" s="60">
        <v>139209991</v>
      </c>
      <c r="Z36" s="140">
        <v>30.45</v>
      </c>
      <c r="AA36" s="155">
        <v>850526717</v>
      </c>
    </row>
    <row r="37" spans="1:27" ht="13.5">
      <c r="A37" s="138" t="s">
        <v>83</v>
      </c>
      <c r="B37" s="136"/>
      <c r="C37" s="157">
        <v>367247736</v>
      </c>
      <c r="D37" s="157"/>
      <c r="E37" s="158">
        <v>280307001</v>
      </c>
      <c r="F37" s="159">
        <v>275494596</v>
      </c>
      <c r="G37" s="159">
        <v>27856056</v>
      </c>
      <c r="H37" s="159">
        <v>30609742</v>
      </c>
      <c r="I37" s="159">
        <v>32544635</v>
      </c>
      <c r="J37" s="159">
        <v>91010433</v>
      </c>
      <c r="K37" s="159">
        <v>31888308</v>
      </c>
      <c r="L37" s="159">
        <v>48431856</v>
      </c>
      <c r="M37" s="159">
        <v>32237367</v>
      </c>
      <c r="N37" s="159">
        <v>112557531</v>
      </c>
      <c r="O37" s="159">
        <v>30058406</v>
      </c>
      <c r="P37" s="159">
        <v>29900266</v>
      </c>
      <c r="Q37" s="159">
        <v>28459525</v>
      </c>
      <c r="R37" s="159">
        <v>88418197</v>
      </c>
      <c r="S37" s="159"/>
      <c r="T37" s="159"/>
      <c r="U37" s="159"/>
      <c r="V37" s="159"/>
      <c r="W37" s="159">
        <v>291986161</v>
      </c>
      <c r="X37" s="159">
        <v>304730182</v>
      </c>
      <c r="Y37" s="159">
        <v>-12744021</v>
      </c>
      <c r="Z37" s="141">
        <v>-4.18</v>
      </c>
      <c r="AA37" s="157">
        <v>275494596</v>
      </c>
    </row>
    <row r="38" spans="1:27" ht="13.5">
      <c r="A38" s="135" t="s">
        <v>84</v>
      </c>
      <c r="B38" s="142"/>
      <c r="C38" s="153">
        <f aca="true" t="shared" si="7" ref="C38:Y38">SUM(C39:C41)</f>
        <v>2655859323</v>
      </c>
      <c r="D38" s="153">
        <f>SUM(D39:D41)</f>
        <v>0</v>
      </c>
      <c r="E38" s="154">
        <f t="shared" si="7"/>
        <v>2866646325</v>
      </c>
      <c r="F38" s="100">
        <f t="shared" si="7"/>
        <v>2840430027</v>
      </c>
      <c r="G38" s="100">
        <f t="shared" si="7"/>
        <v>246059055</v>
      </c>
      <c r="H38" s="100">
        <f t="shared" si="7"/>
        <v>252535748</v>
      </c>
      <c r="I38" s="100">
        <f t="shared" si="7"/>
        <v>194793441</v>
      </c>
      <c r="J38" s="100">
        <f t="shared" si="7"/>
        <v>693388244</v>
      </c>
      <c r="K38" s="100">
        <f t="shared" si="7"/>
        <v>262070790</v>
      </c>
      <c r="L38" s="100">
        <f t="shared" si="7"/>
        <v>294766534</v>
      </c>
      <c r="M38" s="100">
        <f t="shared" si="7"/>
        <v>287445838</v>
      </c>
      <c r="N38" s="100">
        <f t="shared" si="7"/>
        <v>844283162</v>
      </c>
      <c r="O38" s="100">
        <f t="shared" si="7"/>
        <v>234511334</v>
      </c>
      <c r="P38" s="100">
        <f t="shared" si="7"/>
        <v>258583064</v>
      </c>
      <c r="Q38" s="100">
        <f t="shared" si="7"/>
        <v>227629613</v>
      </c>
      <c r="R38" s="100">
        <f t="shared" si="7"/>
        <v>720724011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2258395417</v>
      </c>
      <c r="X38" s="100">
        <f t="shared" si="7"/>
        <v>2022976060</v>
      </c>
      <c r="Y38" s="100">
        <f t="shared" si="7"/>
        <v>235419357</v>
      </c>
      <c r="Z38" s="137">
        <f>+IF(X38&lt;&gt;0,+(Y38/X38)*100,0)</f>
        <v>11.637278446092932</v>
      </c>
      <c r="AA38" s="153">
        <f>SUM(AA39:AA41)</f>
        <v>2840430027</v>
      </c>
    </row>
    <row r="39" spans="1:27" ht="13.5">
      <c r="A39" s="138" t="s">
        <v>85</v>
      </c>
      <c r="B39" s="136"/>
      <c r="C39" s="155">
        <v>740257319</v>
      </c>
      <c r="D39" s="155"/>
      <c r="E39" s="156">
        <v>851461159</v>
      </c>
      <c r="F39" s="60">
        <v>837508570</v>
      </c>
      <c r="G39" s="60">
        <v>95371282</v>
      </c>
      <c r="H39" s="60">
        <v>94657009</v>
      </c>
      <c r="I39" s="60">
        <v>79698733</v>
      </c>
      <c r="J39" s="60">
        <v>269727024</v>
      </c>
      <c r="K39" s="60">
        <v>100012605</v>
      </c>
      <c r="L39" s="60">
        <v>121745418</v>
      </c>
      <c r="M39" s="60">
        <v>100644906</v>
      </c>
      <c r="N39" s="60">
        <v>322402929</v>
      </c>
      <c r="O39" s="60">
        <v>87578929</v>
      </c>
      <c r="P39" s="60">
        <v>85193691</v>
      </c>
      <c r="Q39" s="60">
        <v>79704265</v>
      </c>
      <c r="R39" s="60">
        <v>252476885</v>
      </c>
      <c r="S39" s="60"/>
      <c r="T39" s="60"/>
      <c r="U39" s="60"/>
      <c r="V39" s="60"/>
      <c r="W39" s="60">
        <v>844606838</v>
      </c>
      <c r="X39" s="60">
        <v>667299024</v>
      </c>
      <c r="Y39" s="60">
        <v>177307814</v>
      </c>
      <c r="Z39" s="140">
        <v>26.57</v>
      </c>
      <c r="AA39" s="155">
        <v>837508570</v>
      </c>
    </row>
    <row r="40" spans="1:27" ht="13.5">
      <c r="A40" s="138" t="s">
        <v>86</v>
      </c>
      <c r="B40" s="136"/>
      <c r="C40" s="155">
        <v>1778956341</v>
      </c>
      <c r="D40" s="155"/>
      <c r="E40" s="156">
        <v>1826926588</v>
      </c>
      <c r="F40" s="60">
        <v>1811526591</v>
      </c>
      <c r="G40" s="60">
        <v>136388043</v>
      </c>
      <c r="H40" s="60">
        <v>147266448</v>
      </c>
      <c r="I40" s="60">
        <v>105548194</v>
      </c>
      <c r="J40" s="60">
        <v>389202685</v>
      </c>
      <c r="K40" s="60">
        <v>150737294</v>
      </c>
      <c r="L40" s="60">
        <v>155966052</v>
      </c>
      <c r="M40" s="60">
        <v>175061305</v>
      </c>
      <c r="N40" s="60">
        <v>481764651</v>
      </c>
      <c r="O40" s="60">
        <v>135674505</v>
      </c>
      <c r="P40" s="60">
        <v>162339132</v>
      </c>
      <c r="Q40" s="60">
        <v>138897165</v>
      </c>
      <c r="R40" s="60">
        <v>436910802</v>
      </c>
      <c r="S40" s="60"/>
      <c r="T40" s="60"/>
      <c r="U40" s="60"/>
      <c r="V40" s="60"/>
      <c r="W40" s="60">
        <v>1307878138</v>
      </c>
      <c r="X40" s="60">
        <v>1240835262</v>
      </c>
      <c r="Y40" s="60">
        <v>67042876</v>
      </c>
      <c r="Z40" s="140">
        <v>5.4</v>
      </c>
      <c r="AA40" s="155">
        <v>1811526591</v>
      </c>
    </row>
    <row r="41" spans="1:27" ht="13.5">
      <c r="A41" s="138" t="s">
        <v>87</v>
      </c>
      <c r="B41" s="136"/>
      <c r="C41" s="155">
        <v>136645663</v>
      </c>
      <c r="D41" s="155"/>
      <c r="E41" s="156">
        <v>188258578</v>
      </c>
      <c r="F41" s="60">
        <v>191394866</v>
      </c>
      <c r="G41" s="60">
        <v>14299730</v>
      </c>
      <c r="H41" s="60">
        <v>10612291</v>
      </c>
      <c r="I41" s="60">
        <v>9546514</v>
      </c>
      <c r="J41" s="60">
        <v>34458535</v>
      </c>
      <c r="K41" s="60">
        <v>11320891</v>
      </c>
      <c r="L41" s="60">
        <v>17055064</v>
      </c>
      <c r="M41" s="60">
        <v>11739627</v>
      </c>
      <c r="N41" s="60">
        <v>40115582</v>
      </c>
      <c r="O41" s="60">
        <v>11257900</v>
      </c>
      <c r="P41" s="60">
        <v>11050241</v>
      </c>
      <c r="Q41" s="60">
        <v>9028183</v>
      </c>
      <c r="R41" s="60">
        <v>31336324</v>
      </c>
      <c r="S41" s="60"/>
      <c r="T41" s="60"/>
      <c r="U41" s="60"/>
      <c r="V41" s="60"/>
      <c r="W41" s="60">
        <v>105910441</v>
      </c>
      <c r="X41" s="60">
        <v>114841774</v>
      </c>
      <c r="Y41" s="60">
        <v>-8931333</v>
      </c>
      <c r="Z41" s="140">
        <v>-7.78</v>
      </c>
      <c r="AA41" s="155">
        <v>191394866</v>
      </c>
    </row>
    <row r="42" spans="1:27" ht="13.5">
      <c r="A42" s="135" t="s">
        <v>88</v>
      </c>
      <c r="B42" s="142"/>
      <c r="C42" s="153">
        <f aca="true" t="shared" si="8" ref="C42:Y42">SUM(C43:C46)</f>
        <v>11606110963</v>
      </c>
      <c r="D42" s="153">
        <f>SUM(D43:D46)</f>
        <v>0</v>
      </c>
      <c r="E42" s="154">
        <f t="shared" si="8"/>
        <v>15149001315</v>
      </c>
      <c r="F42" s="100">
        <f t="shared" si="8"/>
        <v>15149255627</v>
      </c>
      <c r="G42" s="100">
        <f t="shared" si="8"/>
        <v>1296306713</v>
      </c>
      <c r="H42" s="100">
        <f t="shared" si="8"/>
        <v>1416452412</v>
      </c>
      <c r="I42" s="100">
        <f t="shared" si="8"/>
        <v>1105943531</v>
      </c>
      <c r="J42" s="100">
        <f t="shared" si="8"/>
        <v>3818702656</v>
      </c>
      <c r="K42" s="100">
        <f t="shared" si="8"/>
        <v>1182022092</v>
      </c>
      <c r="L42" s="100">
        <f t="shared" si="8"/>
        <v>1309630494</v>
      </c>
      <c r="M42" s="100">
        <f t="shared" si="8"/>
        <v>1147830981</v>
      </c>
      <c r="N42" s="100">
        <f t="shared" si="8"/>
        <v>3639483567</v>
      </c>
      <c r="O42" s="100">
        <f t="shared" si="8"/>
        <v>1114873770</v>
      </c>
      <c r="P42" s="100">
        <f t="shared" si="8"/>
        <v>897501270</v>
      </c>
      <c r="Q42" s="100">
        <f t="shared" si="8"/>
        <v>1365210283</v>
      </c>
      <c r="R42" s="100">
        <f t="shared" si="8"/>
        <v>3377585323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10835771546</v>
      </c>
      <c r="X42" s="100">
        <f t="shared" si="8"/>
        <v>10540410272</v>
      </c>
      <c r="Y42" s="100">
        <f t="shared" si="8"/>
        <v>295361274</v>
      </c>
      <c r="Z42" s="137">
        <f>+IF(X42&lt;&gt;0,+(Y42/X42)*100,0)</f>
        <v>2.802180051611562</v>
      </c>
      <c r="AA42" s="153">
        <f>SUM(AA43:AA46)</f>
        <v>15149255627</v>
      </c>
    </row>
    <row r="43" spans="1:27" ht="13.5">
      <c r="A43" s="138" t="s">
        <v>89</v>
      </c>
      <c r="B43" s="136"/>
      <c r="C43" s="155">
        <v>8036764977</v>
      </c>
      <c r="D43" s="155"/>
      <c r="E43" s="156">
        <v>9471503747</v>
      </c>
      <c r="F43" s="60">
        <v>9471503747</v>
      </c>
      <c r="G43" s="60">
        <v>1029989326</v>
      </c>
      <c r="H43" s="60">
        <v>908612119</v>
      </c>
      <c r="I43" s="60">
        <v>738671943</v>
      </c>
      <c r="J43" s="60">
        <v>2677273388</v>
      </c>
      <c r="K43" s="60">
        <v>674414729</v>
      </c>
      <c r="L43" s="60">
        <v>713400346</v>
      </c>
      <c r="M43" s="60">
        <v>718539697</v>
      </c>
      <c r="N43" s="60">
        <v>2106354772</v>
      </c>
      <c r="O43" s="60">
        <v>649963243</v>
      </c>
      <c r="P43" s="60">
        <v>642682272</v>
      </c>
      <c r="Q43" s="60">
        <v>910950143</v>
      </c>
      <c r="R43" s="60">
        <v>2203595658</v>
      </c>
      <c r="S43" s="60"/>
      <c r="T43" s="60"/>
      <c r="U43" s="60"/>
      <c r="V43" s="60"/>
      <c r="W43" s="60">
        <v>6987223818</v>
      </c>
      <c r="X43" s="60">
        <v>6792640501</v>
      </c>
      <c r="Y43" s="60">
        <v>194583317</v>
      </c>
      <c r="Z43" s="140">
        <v>2.86</v>
      </c>
      <c r="AA43" s="155">
        <v>9471503747</v>
      </c>
    </row>
    <row r="44" spans="1:27" ht="13.5">
      <c r="A44" s="138" t="s">
        <v>90</v>
      </c>
      <c r="B44" s="136"/>
      <c r="C44" s="155">
        <v>1592855975</v>
      </c>
      <c r="D44" s="155"/>
      <c r="E44" s="156">
        <v>3660337707</v>
      </c>
      <c r="F44" s="60">
        <v>3661837716</v>
      </c>
      <c r="G44" s="60">
        <v>144618860</v>
      </c>
      <c r="H44" s="60">
        <v>333525429</v>
      </c>
      <c r="I44" s="60">
        <v>220327363</v>
      </c>
      <c r="J44" s="60">
        <v>698471652</v>
      </c>
      <c r="K44" s="60">
        <v>322171287</v>
      </c>
      <c r="L44" s="60">
        <v>391387100</v>
      </c>
      <c r="M44" s="60">
        <v>263072761</v>
      </c>
      <c r="N44" s="60">
        <v>976631148</v>
      </c>
      <c r="O44" s="60">
        <v>269521690</v>
      </c>
      <c r="P44" s="60">
        <v>99849550</v>
      </c>
      <c r="Q44" s="60">
        <v>292331552</v>
      </c>
      <c r="R44" s="60">
        <v>661702792</v>
      </c>
      <c r="S44" s="60"/>
      <c r="T44" s="60"/>
      <c r="U44" s="60"/>
      <c r="V44" s="60"/>
      <c r="W44" s="60">
        <v>2336805592</v>
      </c>
      <c r="X44" s="60">
        <v>2166250821</v>
      </c>
      <c r="Y44" s="60">
        <v>170554771</v>
      </c>
      <c r="Z44" s="140">
        <v>7.87</v>
      </c>
      <c r="AA44" s="155">
        <v>3661837716</v>
      </c>
    </row>
    <row r="45" spans="1:27" ht="13.5">
      <c r="A45" s="138" t="s">
        <v>91</v>
      </c>
      <c r="B45" s="136"/>
      <c r="C45" s="157">
        <v>1053060269</v>
      </c>
      <c r="D45" s="157"/>
      <c r="E45" s="158">
        <v>1137835257</v>
      </c>
      <c r="F45" s="159">
        <v>1136589559</v>
      </c>
      <c r="G45" s="159">
        <v>65343878</v>
      </c>
      <c r="H45" s="159">
        <v>91570821</v>
      </c>
      <c r="I45" s="159">
        <v>76346732</v>
      </c>
      <c r="J45" s="159">
        <v>233261431</v>
      </c>
      <c r="K45" s="159">
        <v>98160252</v>
      </c>
      <c r="L45" s="159">
        <v>108878862</v>
      </c>
      <c r="M45" s="159">
        <v>91190183</v>
      </c>
      <c r="N45" s="159">
        <v>298229297</v>
      </c>
      <c r="O45" s="159">
        <v>96840162</v>
      </c>
      <c r="P45" s="159">
        <v>92363937</v>
      </c>
      <c r="Q45" s="159">
        <v>83191874</v>
      </c>
      <c r="R45" s="159">
        <v>272395973</v>
      </c>
      <c r="S45" s="159"/>
      <c r="T45" s="159"/>
      <c r="U45" s="159"/>
      <c r="V45" s="159"/>
      <c r="W45" s="159">
        <v>803886701</v>
      </c>
      <c r="X45" s="159">
        <v>810810534</v>
      </c>
      <c r="Y45" s="159">
        <v>-6923833</v>
      </c>
      <c r="Z45" s="141">
        <v>-0.85</v>
      </c>
      <c r="AA45" s="157">
        <v>1136589559</v>
      </c>
    </row>
    <row r="46" spans="1:27" ht="13.5">
      <c r="A46" s="138" t="s">
        <v>92</v>
      </c>
      <c r="B46" s="136"/>
      <c r="C46" s="155">
        <v>923429742</v>
      </c>
      <c r="D46" s="155"/>
      <c r="E46" s="156">
        <v>879324604</v>
      </c>
      <c r="F46" s="60">
        <v>879324605</v>
      </c>
      <c r="G46" s="60">
        <v>56354649</v>
      </c>
      <c r="H46" s="60">
        <v>82744043</v>
      </c>
      <c r="I46" s="60">
        <v>70597493</v>
      </c>
      <c r="J46" s="60">
        <v>209696185</v>
      </c>
      <c r="K46" s="60">
        <v>87275824</v>
      </c>
      <c r="L46" s="60">
        <v>95964186</v>
      </c>
      <c r="M46" s="60">
        <v>75028340</v>
      </c>
      <c r="N46" s="60">
        <v>258268350</v>
      </c>
      <c r="O46" s="60">
        <v>98548675</v>
      </c>
      <c r="P46" s="60">
        <v>62605511</v>
      </c>
      <c r="Q46" s="60">
        <v>78736714</v>
      </c>
      <c r="R46" s="60">
        <v>239890900</v>
      </c>
      <c r="S46" s="60"/>
      <c r="T46" s="60"/>
      <c r="U46" s="60"/>
      <c r="V46" s="60"/>
      <c r="W46" s="60">
        <v>707855435</v>
      </c>
      <c r="X46" s="60">
        <v>770708416</v>
      </c>
      <c r="Y46" s="60">
        <v>-62852981</v>
      </c>
      <c r="Z46" s="140">
        <v>-8.16</v>
      </c>
      <c r="AA46" s="155">
        <v>879324605</v>
      </c>
    </row>
    <row r="47" spans="1:27" ht="13.5">
      <c r="A47" s="135" t="s">
        <v>93</v>
      </c>
      <c r="B47" s="142" t="s">
        <v>94</v>
      </c>
      <c r="C47" s="153">
        <v>1777042827</v>
      </c>
      <c r="D47" s="153"/>
      <c r="E47" s="154">
        <v>599739778</v>
      </c>
      <c r="F47" s="100">
        <v>587606710</v>
      </c>
      <c r="G47" s="100">
        <v>13674800</v>
      </c>
      <c r="H47" s="100">
        <v>11899545</v>
      </c>
      <c r="I47" s="100">
        <v>4580990</v>
      </c>
      <c r="J47" s="100">
        <v>30155335</v>
      </c>
      <c r="K47" s="100">
        <v>11083996</v>
      </c>
      <c r="L47" s="100">
        <v>13457772</v>
      </c>
      <c r="M47" s="100">
        <v>12094280</v>
      </c>
      <c r="N47" s="100">
        <v>36636048</v>
      </c>
      <c r="O47" s="100">
        <v>13004371</v>
      </c>
      <c r="P47" s="100">
        <v>10352711</v>
      </c>
      <c r="Q47" s="100">
        <v>12365765</v>
      </c>
      <c r="R47" s="100">
        <v>35722847</v>
      </c>
      <c r="S47" s="100"/>
      <c r="T47" s="100"/>
      <c r="U47" s="100"/>
      <c r="V47" s="100"/>
      <c r="W47" s="100">
        <v>102514230</v>
      </c>
      <c r="X47" s="100">
        <v>286883923</v>
      </c>
      <c r="Y47" s="100">
        <v>-184369693</v>
      </c>
      <c r="Z47" s="137">
        <v>-64.27</v>
      </c>
      <c r="AA47" s="153">
        <v>587606710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24477520000</v>
      </c>
      <c r="D48" s="168">
        <f>+D28+D32+D38+D42+D47</f>
        <v>0</v>
      </c>
      <c r="E48" s="169">
        <f t="shared" si="9"/>
        <v>26853285219</v>
      </c>
      <c r="F48" s="73">
        <f t="shared" si="9"/>
        <v>26942593468</v>
      </c>
      <c r="G48" s="73">
        <f t="shared" si="9"/>
        <v>2075116156</v>
      </c>
      <c r="H48" s="73">
        <f t="shared" si="9"/>
        <v>2284519145</v>
      </c>
      <c r="I48" s="73">
        <f t="shared" si="9"/>
        <v>1797516637</v>
      </c>
      <c r="J48" s="73">
        <f t="shared" si="9"/>
        <v>6157151938</v>
      </c>
      <c r="K48" s="73">
        <f t="shared" si="9"/>
        <v>2098727304</v>
      </c>
      <c r="L48" s="73">
        <f t="shared" si="9"/>
        <v>2436053042</v>
      </c>
      <c r="M48" s="73">
        <f t="shared" si="9"/>
        <v>2205690675</v>
      </c>
      <c r="N48" s="73">
        <f t="shared" si="9"/>
        <v>6740471021</v>
      </c>
      <c r="O48" s="73">
        <f t="shared" si="9"/>
        <v>1943212586</v>
      </c>
      <c r="P48" s="73">
        <f t="shared" si="9"/>
        <v>1764483561</v>
      </c>
      <c r="Q48" s="73">
        <f t="shared" si="9"/>
        <v>2352612135</v>
      </c>
      <c r="R48" s="73">
        <f t="shared" si="9"/>
        <v>6060308282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18957931241</v>
      </c>
      <c r="X48" s="73">
        <f t="shared" si="9"/>
        <v>18771586526</v>
      </c>
      <c r="Y48" s="73">
        <f t="shared" si="9"/>
        <v>186344715</v>
      </c>
      <c r="Z48" s="170">
        <f>+IF(X48&lt;&gt;0,+(Y48/X48)*100,0)</f>
        <v>0.9926956080238563</v>
      </c>
      <c r="AA48" s="168">
        <f>+AA28+AA32+AA38+AA42+AA47</f>
        <v>26942593468</v>
      </c>
    </row>
    <row r="49" spans="1:27" ht="13.5">
      <c r="A49" s="148" t="s">
        <v>49</v>
      </c>
      <c r="B49" s="149"/>
      <c r="C49" s="171">
        <f aca="true" t="shared" si="10" ref="C49:Y49">+C25-C48</f>
        <v>1987004000</v>
      </c>
      <c r="D49" s="171">
        <f>+D25-D48</f>
        <v>0</v>
      </c>
      <c r="E49" s="172">
        <f t="shared" si="10"/>
        <v>3249829831</v>
      </c>
      <c r="F49" s="173">
        <f t="shared" si="10"/>
        <v>3259301842</v>
      </c>
      <c r="G49" s="173">
        <f t="shared" si="10"/>
        <v>578762465</v>
      </c>
      <c r="H49" s="173">
        <f t="shared" si="10"/>
        <v>457693826</v>
      </c>
      <c r="I49" s="173">
        <f t="shared" si="10"/>
        <v>731305909</v>
      </c>
      <c r="J49" s="173">
        <f t="shared" si="10"/>
        <v>1767762200</v>
      </c>
      <c r="K49" s="173">
        <f t="shared" si="10"/>
        <v>121944980</v>
      </c>
      <c r="L49" s="173">
        <f t="shared" si="10"/>
        <v>-90201844</v>
      </c>
      <c r="M49" s="173">
        <f t="shared" si="10"/>
        <v>1454775827</v>
      </c>
      <c r="N49" s="173">
        <f t="shared" si="10"/>
        <v>1486518963</v>
      </c>
      <c r="O49" s="173">
        <f t="shared" si="10"/>
        <v>155501867</v>
      </c>
      <c r="P49" s="173">
        <f t="shared" si="10"/>
        <v>328570451</v>
      </c>
      <c r="Q49" s="173">
        <f t="shared" si="10"/>
        <v>1499286282</v>
      </c>
      <c r="R49" s="173">
        <f t="shared" si="10"/>
        <v>1983358600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5237639763</v>
      </c>
      <c r="X49" s="173">
        <f>IF(F25=F48,0,X25-X48)</f>
        <v>3149132312</v>
      </c>
      <c r="Y49" s="173">
        <f t="shared" si="10"/>
        <v>2088507451</v>
      </c>
      <c r="Z49" s="174">
        <f>+IF(X49&lt;&gt;0,+(Y49/X49)*100,0)</f>
        <v>66.32009214225737</v>
      </c>
      <c r="AA49" s="171">
        <f>+AA25-AA48</f>
        <v>3259301842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5314689083</v>
      </c>
      <c r="D5" s="155">
        <v>0</v>
      </c>
      <c r="E5" s="156">
        <v>5352283252</v>
      </c>
      <c r="F5" s="60">
        <v>5392883252</v>
      </c>
      <c r="G5" s="60">
        <v>486163283</v>
      </c>
      <c r="H5" s="60">
        <v>491709780</v>
      </c>
      <c r="I5" s="60">
        <v>441453017</v>
      </c>
      <c r="J5" s="60">
        <v>1419326080</v>
      </c>
      <c r="K5" s="60">
        <v>486654020</v>
      </c>
      <c r="L5" s="60">
        <v>505645958</v>
      </c>
      <c r="M5" s="60">
        <v>520236734</v>
      </c>
      <c r="N5" s="60">
        <v>1512536712</v>
      </c>
      <c r="O5" s="60">
        <v>491535295</v>
      </c>
      <c r="P5" s="60">
        <v>476079114</v>
      </c>
      <c r="Q5" s="60">
        <v>849194684</v>
      </c>
      <c r="R5" s="60">
        <v>1816809093</v>
      </c>
      <c r="S5" s="60">
        <v>0</v>
      </c>
      <c r="T5" s="60">
        <v>0</v>
      </c>
      <c r="U5" s="60">
        <v>0</v>
      </c>
      <c r="V5" s="60">
        <v>0</v>
      </c>
      <c r="W5" s="60">
        <v>4748671885</v>
      </c>
      <c r="X5" s="60">
        <v>3988354632</v>
      </c>
      <c r="Y5" s="60">
        <v>760317253</v>
      </c>
      <c r="Z5" s="140">
        <v>19.06</v>
      </c>
      <c r="AA5" s="155">
        <v>5392883252</v>
      </c>
    </row>
    <row r="6" spans="1:27" ht="13.5">
      <c r="A6" s="181" t="s">
        <v>102</v>
      </c>
      <c r="B6" s="182"/>
      <c r="C6" s="155">
        <v>144179631</v>
      </c>
      <c r="D6" s="155">
        <v>0</v>
      </c>
      <c r="E6" s="156">
        <v>129085000</v>
      </c>
      <c r="F6" s="60">
        <v>129085000</v>
      </c>
      <c r="G6" s="60">
        <v>12701554</v>
      </c>
      <c r="H6" s="60">
        <v>12750679</v>
      </c>
      <c r="I6" s="60">
        <v>7870731</v>
      </c>
      <c r="J6" s="60">
        <v>33322964</v>
      </c>
      <c r="K6" s="60">
        <v>7596959</v>
      </c>
      <c r="L6" s="60">
        <v>12522624</v>
      </c>
      <c r="M6" s="60">
        <v>12723716</v>
      </c>
      <c r="N6" s="60">
        <v>32843299</v>
      </c>
      <c r="O6" s="60">
        <v>13101423</v>
      </c>
      <c r="P6" s="60">
        <v>12803712</v>
      </c>
      <c r="Q6" s="60">
        <v>9668154</v>
      </c>
      <c r="R6" s="60">
        <v>35573289</v>
      </c>
      <c r="S6" s="60">
        <v>0</v>
      </c>
      <c r="T6" s="60">
        <v>0</v>
      </c>
      <c r="U6" s="60">
        <v>0</v>
      </c>
      <c r="V6" s="60">
        <v>0</v>
      </c>
      <c r="W6" s="60">
        <v>101739552</v>
      </c>
      <c r="X6" s="60">
        <v>76387680</v>
      </c>
      <c r="Y6" s="60">
        <v>25351872</v>
      </c>
      <c r="Z6" s="140">
        <v>33.19</v>
      </c>
      <c r="AA6" s="155">
        <v>129085000</v>
      </c>
    </row>
    <row r="7" spans="1:27" ht="13.5">
      <c r="A7" s="183" t="s">
        <v>103</v>
      </c>
      <c r="B7" s="182"/>
      <c r="C7" s="155">
        <v>9151734199</v>
      </c>
      <c r="D7" s="155">
        <v>0</v>
      </c>
      <c r="E7" s="156">
        <v>10477611860</v>
      </c>
      <c r="F7" s="60">
        <v>10477611860</v>
      </c>
      <c r="G7" s="60">
        <v>883230341</v>
      </c>
      <c r="H7" s="60">
        <v>959808970</v>
      </c>
      <c r="I7" s="60">
        <v>876219574</v>
      </c>
      <c r="J7" s="60">
        <v>2719258885</v>
      </c>
      <c r="K7" s="60">
        <v>879323784</v>
      </c>
      <c r="L7" s="60">
        <v>803862463</v>
      </c>
      <c r="M7" s="60">
        <v>850459858</v>
      </c>
      <c r="N7" s="60">
        <v>2533646105</v>
      </c>
      <c r="O7" s="60">
        <v>894600023</v>
      </c>
      <c r="P7" s="60">
        <v>759034276</v>
      </c>
      <c r="Q7" s="60">
        <v>810284786</v>
      </c>
      <c r="R7" s="60">
        <v>2463919085</v>
      </c>
      <c r="S7" s="60">
        <v>0</v>
      </c>
      <c r="T7" s="60">
        <v>0</v>
      </c>
      <c r="U7" s="60">
        <v>0</v>
      </c>
      <c r="V7" s="60">
        <v>0</v>
      </c>
      <c r="W7" s="60">
        <v>7716824075</v>
      </c>
      <c r="X7" s="60">
        <v>7866097813</v>
      </c>
      <c r="Y7" s="60">
        <v>-149273738</v>
      </c>
      <c r="Z7" s="140">
        <v>-1.9</v>
      </c>
      <c r="AA7" s="155">
        <v>10477611860</v>
      </c>
    </row>
    <row r="8" spans="1:27" ht="13.5">
      <c r="A8" s="183" t="s">
        <v>104</v>
      </c>
      <c r="B8" s="182"/>
      <c r="C8" s="155">
        <v>2623715035</v>
      </c>
      <c r="D8" s="155">
        <v>0</v>
      </c>
      <c r="E8" s="156">
        <v>2879423089</v>
      </c>
      <c r="F8" s="60">
        <v>2879423089</v>
      </c>
      <c r="G8" s="60">
        <v>225804736</v>
      </c>
      <c r="H8" s="60">
        <v>250157538</v>
      </c>
      <c r="I8" s="60">
        <v>258329816</v>
      </c>
      <c r="J8" s="60">
        <v>734292090</v>
      </c>
      <c r="K8" s="60">
        <v>257891512</v>
      </c>
      <c r="L8" s="60">
        <v>258815537</v>
      </c>
      <c r="M8" s="60">
        <v>219541317</v>
      </c>
      <c r="N8" s="60">
        <v>736248366</v>
      </c>
      <c r="O8" s="60">
        <v>242251675</v>
      </c>
      <c r="P8" s="60">
        <v>260284578</v>
      </c>
      <c r="Q8" s="60">
        <v>231213018</v>
      </c>
      <c r="R8" s="60">
        <v>733749271</v>
      </c>
      <c r="S8" s="60">
        <v>0</v>
      </c>
      <c r="T8" s="60">
        <v>0</v>
      </c>
      <c r="U8" s="60">
        <v>0</v>
      </c>
      <c r="V8" s="60">
        <v>0</v>
      </c>
      <c r="W8" s="60">
        <v>2204289727</v>
      </c>
      <c r="X8" s="60">
        <v>2120180677</v>
      </c>
      <c r="Y8" s="60">
        <v>84109050</v>
      </c>
      <c r="Z8" s="140">
        <v>3.97</v>
      </c>
      <c r="AA8" s="155">
        <v>2879423089</v>
      </c>
    </row>
    <row r="9" spans="1:27" ht="13.5">
      <c r="A9" s="183" t="s">
        <v>105</v>
      </c>
      <c r="B9" s="182"/>
      <c r="C9" s="155">
        <v>726860385</v>
      </c>
      <c r="D9" s="155">
        <v>0</v>
      </c>
      <c r="E9" s="156">
        <v>776192900</v>
      </c>
      <c r="F9" s="60">
        <v>776192900</v>
      </c>
      <c r="G9" s="60">
        <v>59839441</v>
      </c>
      <c r="H9" s="60">
        <v>64860464</v>
      </c>
      <c r="I9" s="60">
        <v>70652838</v>
      </c>
      <c r="J9" s="60">
        <v>195352743</v>
      </c>
      <c r="K9" s="60">
        <v>68192720</v>
      </c>
      <c r="L9" s="60">
        <v>70954515</v>
      </c>
      <c r="M9" s="60">
        <v>63241673</v>
      </c>
      <c r="N9" s="60">
        <v>202388908</v>
      </c>
      <c r="O9" s="60">
        <v>66245451</v>
      </c>
      <c r="P9" s="60">
        <v>71988005</v>
      </c>
      <c r="Q9" s="60">
        <v>63617991</v>
      </c>
      <c r="R9" s="60">
        <v>201851447</v>
      </c>
      <c r="S9" s="60">
        <v>0</v>
      </c>
      <c r="T9" s="60">
        <v>0</v>
      </c>
      <c r="U9" s="60">
        <v>0</v>
      </c>
      <c r="V9" s="60">
        <v>0</v>
      </c>
      <c r="W9" s="60">
        <v>599593098</v>
      </c>
      <c r="X9" s="60">
        <v>589202740</v>
      </c>
      <c r="Y9" s="60">
        <v>10390358</v>
      </c>
      <c r="Z9" s="140">
        <v>1.76</v>
      </c>
      <c r="AA9" s="155">
        <v>776192900</v>
      </c>
    </row>
    <row r="10" spans="1:27" ht="13.5">
      <c r="A10" s="183" t="s">
        <v>106</v>
      </c>
      <c r="B10" s="182"/>
      <c r="C10" s="155">
        <v>472656126</v>
      </c>
      <c r="D10" s="155">
        <v>0</v>
      </c>
      <c r="E10" s="156">
        <v>513927385</v>
      </c>
      <c r="F10" s="54">
        <v>513927385</v>
      </c>
      <c r="G10" s="54">
        <v>42937099</v>
      </c>
      <c r="H10" s="54">
        <v>41877117</v>
      </c>
      <c r="I10" s="54">
        <v>43249395</v>
      </c>
      <c r="J10" s="54">
        <v>128063611</v>
      </c>
      <c r="K10" s="54">
        <v>42604959</v>
      </c>
      <c r="L10" s="54">
        <v>44159065</v>
      </c>
      <c r="M10" s="54">
        <v>43367565</v>
      </c>
      <c r="N10" s="54">
        <v>130131589</v>
      </c>
      <c r="O10" s="54">
        <v>42632353</v>
      </c>
      <c r="P10" s="54">
        <v>41228401</v>
      </c>
      <c r="Q10" s="54">
        <v>45070592</v>
      </c>
      <c r="R10" s="54">
        <v>128931346</v>
      </c>
      <c r="S10" s="54">
        <v>0</v>
      </c>
      <c r="T10" s="54">
        <v>0</v>
      </c>
      <c r="U10" s="54">
        <v>0</v>
      </c>
      <c r="V10" s="54">
        <v>0</v>
      </c>
      <c r="W10" s="54">
        <v>387126546</v>
      </c>
      <c r="X10" s="54">
        <v>375747947</v>
      </c>
      <c r="Y10" s="54">
        <v>11378599</v>
      </c>
      <c r="Z10" s="184">
        <v>3.03</v>
      </c>
      <c r="AA10" s="130">
        <v>513927385</v>
      </c>
    </row>
    <row r="11" spans="1:27" ht="13.5">
      <c r="A11" s="183" t="s">
        <v>107</v>
      </c>
      <c r="B11" s="185"/>
      <c r="C11" s="155">
        <v>137732499</v>
      </c>
      <c r="D11" s="155">
        <v>0</v>
      </c>
      <c r="E11" s="156">
        <v>143495120</v>
      </c>
      <c r="F11" s="60">
        <v>143495120</v>
      </c>
      <c r="G11" s="60">
        <v>5859803</v>
      </c>
      <c r="H11" s="60">
        <v>13905227</v>
      </c>
      <c r="I11" s="60">
        <v>28858965</v>
      </c>
      <c r="J11" s="60">
        <v>48623995</v>
      </c>
      <c r="K11" s="60">
        <v>10506975</v>
      </c>
      <c r="L11" s="60">
        <v>12175890</v>
      </c>
      <c r="M11" s="60">
        <v>23386390</v>
      </c>
      <c r="N11" s="60">
        <v>46069255</v>
      </c>
      <c r="O11" s="60">
        <v>8199467</v>
      </c>
      <c r="P11" s="60">
        <v>15875156</v>
      </c>
      <c r="Q11" s="60">
        <v>21731278</v>
      </c>
      <c r="R11" s="60">
        <v>45805901</v>
      </c>
      <c r="S11" s="60">
        <v>0</v>
      </c>
      <c r="T11" s="60">
        <v>0</v>
      </c>
      <c r="U11" s="60">
        <v>0</v>
      </c>
      <c r="V11" s="60">
        <v>0</v>
      </c>
      <c r="W11" s="60">
        <v>140499151</v>
      </c>
      <c r="X11" s="60">
        <v>149342375</v>
      </c>
      <c r="Y11" s="60">
        <v>-8843224</v>
      </c>
      <c r="Z11" s="140">
        <v>-5.92</v>
      </c>
      <c r="AA11" s="155">
        <v>143495120</v>
      </c>
    </row>
    <row r="12" spans="1:27" ht="13.5">
      <c r="A12" s="183" t="s">
        <v>108</v>
      </c>
      <c r="B12" s="185"/>
      <c r="C12" s="155">
        <v>434770744</v>
      </c>
      <c r="D12" s="155">
        <v>0</v>
      </c>
      <c r="E12" s="156">
        <v>451237226</v>
      </c>
      <c r="F12" s="60">
        <v>451237226</v>
      </c>
      <c r="G12" s="60">
        <v>30347969</v>
      </c>
      <c r="H12" s="60">
        <v>39371914</v>
      </c>
      <c r="I12" s="60">
        <v>33701058</v>
      </c>
      <c r="J12" s="60">
        <v>103420941</v>
      </c>
      <c r="K12" s="60">
        <v>52032027</v>
      </c>
      <c r="L12" s="60">
        <v>38092626</v>
      </c>
      <c r="M12" s="60">
        <v>33305662</v>
      </c>
      <c r="N12" s="60">
        <v>123430315</v>
      </c>
      <c r="O12" s="60">
        <v>27188252</v>
      </c>
      <c r="P12" s="60">
        <v>36010254</v>
      </c>
      <c r="Q12" s="60">
        <v>31063158</v>
      </c>
      <c r="R12" s="60">
        <v>94261664</v>
      </c>
      <c r="S12" s="60">
        <v>0</v>
      </c>
      <c r="T12" s="60">
        <v>0</v>
      </c>
      <c r="U12" s="60">
        <v>0</v>
      </c>
      <c r="V12" s="60">
        <v>0</v>
      </c>
      <c r="W12" s="60">
        <v>321112920</v>
      </c>
      <c r="X12" s="60">
        <v>343894840</v>
      </c>
      <c r="Y12" s="60">
        <v>-22781920</v>
      </c>
      <c r="Z12" s="140">
        <v>-6.62</v>
      </c>
      <c r="AA12" s="155">
        <v>451237226</v>
      </c>
    </row>
    <row r="13" spans="1:27" ht="13.5">
      <c r="A13" s="181" t="s">
        <v>109</v>
      </c>
      <c r="B13" s="185"/>
      <c r="C13" s="155">
        <v>379608540</v>
      </c>
      <c r="D13" s="155">
        <v>0</v>
      </c>
      <c r="E13" s="156">
        <v>491385020</v>
      </c>
      <c r="F13" s="60">
        <v>497231563</v>
      </c>
      <c r="G13" s="60">
        <v>34000734</v>
      </c>
      <c r="H13" s="60">
        <v>31836723</v>
      </c>
      <c r="I13" s="60">
        <v>38499072</v>
      </c>
      <c r="J13" s="60">
        <v>104336529</v>
      </c>
      <c r="K13" s="60">
        <v>27495783</v>
      </c>
      <c r="L13" s="60">
        <v>23676979</v>
      </c>
      <c r="M13" s="60">
        <v>36952902</v>
      </c>
      <c r="N13" s="60">
        <v>88125664</v>
      </c>
      <c r="O13" s="60">
        <v>24184175</v>
      </c>
      <c r="P13" s="60">
        <v>21132852</v>
      </c>
      <c r="Q13" s="60">
        <v>39417619</v>
      </c>
      <c r="R13" s="60">
        <v>84734646</v>
      </c>
      <c r="S13" s="60">
        <v>0</v>
      </c>
      <c r="T13" s="60">
        <v>0</v>
      </c>
      <c r="U13" s="60">
        <v>0</v>
      </c>
      <c r="V13" s="60">
        <v>0</v>
      </c>
      <c r="W13" s="60">
        <v>277196839</v>
      </c>
      <c r="X13" s="60">
        <v>238655112</v>
      </c>
      <c r="Y13" s="60">
        <v>38541727</v>
      </c>
      <c r="Z13" s="140">
        <v>16.15</v>
      </c>
      <c r="AA13" s="155">
        <v>497231563</v>
      </c>
    </row>
    <row r="14" spans="1:27" ht="13.5">
      <c r="A14" s="181" t="s">
        <v>110</v>
      </c>
      <c r="B14" s="185"/>
      <c r="C14" s="155">
        <v>138735304</v>
      </c>
      <c r="D14" s="155">
        <v>0</v>
      </c>
      <c r="E14" s="156">
        <v>114629410</v>
      </c>
      <c r="F14" s="60">
        <v>114629410</v>
      </c>
      <c r="G14" s="60">
        <v>12323373</v>
      </c>
      <c r="H14" s="60">
        <v>15692692</v>
      </c>
      <c r="I14" s="60">
        <v>13076816</v>
      </c>
      <c r="J14" s="60">
        <v>41092881</v>
      </c>
      <c r="K14" s="60">
        <v>15083820</v>
      </c>
      <c r="L14" s="60">
        <v>14738358</v>
      </c>
      <c r="M14" s="60">
        <v>14232045</v>
      </c>
      <c r="N14" s="60">
        <v>44054223</v>
      </c>
      <c r="O14" s="60">
        <v>12813566</v>
      </c>
      <c r="P14" s="60">
        <v>16564961</v>
      </c>
      <c r="Q14" s="60">
        <v>17377110</v>
      </c>
      <c r="R14" s="60">
        <v>46755637</v>
      </c>
      <c r="S14" s="60">
        <v>0</v>
      </c>
      <c r="T14" s="60">
        <v>0</v>
      </c>
      <c r="U14" s="60">
        <v>0</v>
      </c>
      <c r="V14" s="60">
        <v>0</v>
      </c>
      <c r="W14" s="60">
        <v>131902741</v>
      </c>
      <c r="X14" s="60">
        <v>105186291</v>
      </c>
      <c r="Y14" s="60">
        <v>26716450</v>
      </c>
      <c r="Z14" s="140">
        <v>25.4</v>
      </c>
      <c r="AA14" s="155">
        <v>114629410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248510818</v>
      </c>
      <c r="D16" s="155">
        <v>0</v>
      </c>
      <c r="E16" s="156">
        <v>113756074</v>
      </c>
      <c r="F16" s="60">
        <v>113756074</v>
      </c>
      <c r="G16" s="60">
        <v>5106318</v>
      </c>
      <c r="H16" s="60">
        <v>11530645</v>
      </c>
      <c r="I16" s="60">
        <v>-182522</v>
      </c>
      <c r="J16" s="60">
        <v>16454441</v>
      </c>
      <c r="K16" s="60">
        <v>5300278</v>
      </c>
      <c r="L16" s="60">
        <v>6864098</v>
      </c>
      <c r="M16" s="60">
        <v>3819578</v>
      </c>
      <c r="N16" s="60">
        <v>15983954</v>
      </c>
      <c r="O16" s="60">
        <v>6042291</v>
      </c>
      <c r="P16" s="60">
        <v>6816911</v>
      </c>
      <c r="Q16" s="60">
        <v>7566522</v>
      </c>
      <c r="R16" s="60">
        <v>20425724</v>
      </c>
      <c r="S16" s="60">
        <v>0</v>
      </c>
      <c r="T16" s="60">
        <v>0</v>
      </c>
      <c r="U16" s="60">
        <v>0</v>
      </c>
      <c r="V16" s="60">
        <v>0</v>
      </c>
      <c r="W16" s="60">
        <v>52864119</v>
      </c>
      <c r="X16" s="60">
        <v>63932608</v>
      </c>
      <c r="Y16" s="60">
        <v>-11068489</v>
      </c>
      <c r="Z16" s="140">
        <v>-17.31</v>
      </c>
      <c r="AA16" s="155">
        <v>113756074</v>
      </c>
    </row>
    <row r="17" spans="1:27" ht="13.5">
      <c r="A17" s="181" t="s">
        <v>113</v>
      </c>
      <c r="B17" s="185"/>
      <c r="C17" s="155">
        <v>30541756</v>
      </c>
      <c r="D17" s="155">
        <v>0</v>
      </c>
      <c r="E17" s="156">
        <v>25093709</v>
      </c>
      <c r="F17" s="60">
        <v>25093709</v>
      </c>
      <c r="G17" s="60">
        <v>2653311</v>
      </c>
      <c r="H17" s="60">
        <v>3300601</v>
      </c>
      <c r="I17" s="60">
        <v>1377115</v>
      </c>
      <c r="J17" s="60">
        <v>7331027</v>
      </c>
      <c r="K17" s="60">
        <v>2397906</v>
      </c>
      <c r="L17" s="60">
        <v>2080171</v>
      </c>
      <c r="M17" s="60">
        <v>121433</v>
      </c>
      <c r="N17" s="60">
        <v>4599510</v>
      </c>
      <c r="O17" s="60">
        <v>2591122</v>
      </c>
      <c r="P17" s="60">
        <v>2916406</v>
      </c>
      <c r="Q17" s="60">
        <v>5379141</v>
      </c>
      <c r="R17" s="60">
        <v>10886669</v>
      </c>
      <c r="S17" s="60">
        <v>0</v>
      </c>
      <c r="T17" s="60">
        <v>0</v>
      </c>
      <c r="U17" s="60">
        <v>0</v>
      </c>
      <c r="V17" s="60">
        <v>0</v>
      </c>
      <c r="W17" s="60">
        <v>22817206</v>
      </c>
      <c r="X17" s="60">
        <v>31732791</v>
      </c>
      <c r="Y17" s="60">
        <v>-8915585</v>
      </c>
      <c r="Z17" s="140">
        <v>-28.1</v>
      </c>
      <c r="AA17" s="155">
        <v>25093709</v>
      </c>
    </row>
    <row r="18" spans="1:27" ht="13.5">
      <c r="A18" s="183" t="s">
        <v>114</v>
      </c>
      <c r="B18" s="182"/>
      <c r="C18" s="155">
        <v>10794941</v>
      </c>
      <c r="D18" s="155">
        <v>0</v>
      </c>
      <c r="E18" s="156">
        <v>12744450</v>
      </c>
      <c r="F18" s="60">
        <v>12744450</v>
      </c>
      <c r="G18" s="60">
        <v>966961</v>
      </c>
      <c r="H18" s="60">
        <v>0</v>
      </c>
      <c r="I18" s="60">
        <v>1561905</v>
      </c>
      <c r="J18" s="60">
        <v>2528866</v>
      </c>
      <c r="K18" s="60">
        <v>777005</v>
      </c>
      <c r="L18" s="60">
        <v>702716</v>
      </c>
      <c r="M18" s="60">
        <v>0</v>
      </c>
      <c r="N18" s="60">
        <v>1479721</v>
      </c>
      <c r="O18" s="60">
        <v>1078611</v>
      </c>
      <c r="P18" s="60">
        <v>985791</v>
      </c>
      <c r="Q18" s="60">
        <v>1786811</v>
      </c>
      <c r="R18" s="60">
        <v>3851213</v>
      </c>
      <c r="S18" s="60">
        <v>0</v>
      </c>
      <c r="T18" s="60">
        <v>0</v>
      </c>
      <c r="U18" s="60">
        <v>0</v>
      </c>
      <c r="V18" s="60">
        <v>0</v>
      </c>
      <c r="W18" s="60">
        <v>7859800</v>
      </c>
      <c r="X18" s="60">
        <v>3587959</v>
      </c>
      <c r="Y18" s="60">
        <v>4271841</v>
      </c>
      <c r="Z18" s="140">
        <v>119.06</v>
      </c>
      <c r="AA18" s="155">
        <v>12744450</v>
      </c>
    </row>
    <row r="19" spans="1:27" ht="13.5">
      <c r="A19" s="181" t="s">
        <v>34</v>
      </c>
      <c r="B19" s="185"/>
      <c r="C19" s="155">
        <v>2192917568</v>
      </c>
      <c r="D19" s="155">
        <v>0</v>
      </c>
      <c r="E19" s="156">
        <v>2584009904</v>
      </c>
      <c r="F19" s="60">
        <v>2640963721</v>
      </c>
      <c r="G19" s="60">
        <v>788977000</v>
      </c>
      <c r="H19" s="60">
        <v>1512735</v>
      </c>
      <c r="I19" s="60">
        <v>-25808744</v>
      </c>
      <c r="J19" s="60">
        <v>764680991</v>
      </c>
      <c r="K19" s="60">
        <v>38326259</v>
      </c>
      <c r="L19" s="60">
        <v>318800231</v>
      </c>
      <c r="M19" s="60">
        <v>365080201</v>
      </c>
      <c r="N19" s="60">
        <v>722206691</v>
      </c>
      <c r="O19" s="60">
        <v>-21055313</v>
      </c>
      <c r="P19" s="60">
        <v>148151264</v>
      </c>
      <c r="Q19" s="60">
        <v>674293765</v>
      </c>
      <c r="R19" s="60">
        <v>801389716</v>
      </c>
      <c r="S19" s="60">
        <v>0</v>
      </c>
      <c r="T19" s="60">
        <v>0</v>
      </c>
      <c r="U19" s="60">
        <v>0</v>
      </c>
      <c r="V19" s="60">
        <v>0</v>
      </c>
      <c r="W19" s="60">
        <v>2288277398</v>
      </c>
      <c r="X19" s="60">
        <v>1600574568</v>
      </c>
      <c r="Y19" s="60">
        <v>687702830</v>
      </c>
      <c r="Z19" s="140">
        <v>42.97</v>
      </c>
      <c r="AA19" s="155">
        <v>2640963721</v>
      </c>
    </row>
    <row r="20" spans="1:27" ht="13.5">
      <c r="A20" s="181" t="s">
        <v>35</v>
      </c>
      <c r="B20" s="185"/>
      <c r="C20" s="155">
        <v>2393901085</v>
      </c>
      <c r="D20" s="155">
        <v>0</v>
      </c>
      <c r="E20" s="156">
        <v>2626212075</v>
      </c>
      <c r="F20" s="54">
        <v>2592392875</v>
      </c>
      <c r="G20" s="54">
        <v>62753382</v>
      </c>
      <c r="H20" s="54">
        <v>702462835</v>
      </c>
      <c r="I20" s="54">
        <v>52497219</v>
      </c>
      <c r="J20" s="54">
        <v>817713436</v>
      </c>
      <c r="K20" s="54">
        <v>52792462</v>
      </c>
      <c r="L20" s="54">
        <v>51540991</v>
      </c>
      <c r="M20" s="54">
        <v>700070816</v>
      </c>
      <c r="N20" s="54">
        <v>804404269</v>
      </c>
      <c r="O20" s="54">
        <v>34748316</v>
      </c>
      <c r="P20" s="54">
        <v>55969026</v>
      </c>
      <c r="Q20" s="54">
        <v>709712712</v>
      </c>
      <c r="R20" s="54">
        <v>800430054</v>
      </c>
      <c r="S20" s="54">
        <v>0</v>
      </c>
      <c r="T20" s="54">
        <v>0</v>
      </c>
      <c r="U20" s="54">
        <v>0</v>
      </c>
      <c r="V20" s="54">
        <v>0</v>
      </c>
      <c r="W20" s="54">
        <v>2422547759</v>
      </c>
      <c r="X20" s="54">
        <v>2392025222</v>
      </c>
      <c r="Y20" s="54">
        <v>30522537</v>
      </c>
      <c r="Z20" s="184">
        <v>1.28</v>
      </c>
      <c r="AA20" s="130">
        <v>2592392875</v>
      </c>
    </row>
    <row r="21" spans="1:27" ht="13.5">
      <c r="A21" s="181" t="s">
        <v>115</v>
      </c>
      <c r="B21" s="185"/>
      <c r="C21" s="155">
        <v>22165437</v>
      </c>
      <c r="D21" s="155">
        <v>0</v>
      </c>
      <c r="E21" s="156">
        <v>34288745</v>
      </c>
      <c r="F21" s="60">
        <v>34288745</v>
      </c>
      <c r="G21" s="60">
        <v>0</v>
      </c>
      <c r="H21" s="60">
        <v>993790</v>
      </c>
      <c r="I21" s="82">
        <v>60871</v>
      </c>
      <c r="J21" s="60">
        <v>1054661</v>
      </c>
      <c r="K21" s="60">
        <v>1619796</v>
      </c>
      <c r="L21" s="60">
        <v>1900296</v>
      </c>
      <c r="M21" s="60">
        <v>1337379</v>
      </c>
      <c r="N21" s="60">
        <v>4857471</v>
      </c>
      <c r="O21" s="60">
        <v>0</v>
      </c>
      <c r="P21" s="82">
        <v>27941</v>
      </c>
      <c r="Q21" s="60">
        <v>59526</v>
      </c>
      <c r="R21" s="60">
        <v>87467</v>
      </c>
      <c r="S21" s="60">
        <v>0</v>
      </c>
      <c r="T21" s="60">
        <v>0</v>
      </c>
      <c r="U21" s="60">
        <v>0</v>
      </c>
      <c r="V21" s="60">
        <v>0</v>
      </c>
      <c r="W21" s="82">
        <v>5999599</v>
      </c>
      <c r="X21" s="60">
        <v>15376662</v>
      </c>
      <c r="Y21" s="60">
        <v>-9377063</v>
      </c>
      <c r="Z21" s="140">
        <v>-60.98</v>
      </c>
      <c r="AA21" s="155">
        <v>34288745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24423513151</v>
      </c>
      <c r="D22" s="188">
        <f>SUM(D5:D21)</f>
        <v>0</v>
      </c>
      <c r="E22" s="189">
        <f t="shared" si="0"/>
        <v>26725375219</v>
      </c>
      <c r="F22" s="190">
        <f t="shared" si="0"/>
        <v>26794956379</v>
      </c>
      <c r="G22" s="190">
        <f t="shared" si="0"/>
        <v>2653665305</v>
      </c>
      <c r="H22" s="190">
        <f t="shared" si="0"/>
        <v>2641771710</v>
      </c>
      <c r="I22" s="190">
        <f t="shared" si="0"/>
        <v>1841417126</v>
      </c>
      <c r="J22" s="190">
        <f t="shared" si="0"/>
        <v>7136854141</v>
      </c>
      <c r="K22" s="190">
        <f t="shared" si="0"/>
        <v>1948596265</v>
      </c>
      <c r="L22" s="190">
        <f t="shared" si="0"/>
        <v>2166532518</v>
      </c>
      <c r="M22" s="190">
        <f t="shared" si="0"/>
        <v>2887877269</v>
      </c>
      <c r="N22" s="190">
        <f t="shared" si="0"/>
        <v>7003006052</v>
      </c>
      <c r="O22" s="190">
        <f t="shared" si="0"/>
        <v>1846156707</v>
      </c>
      <c r="P22" s="190">
        <f t="shared" si="0"/>
        <v>1925868648</v>
      </c>
      <c r="Q22" s="190">
        <f t="shared" si="0"/>
        <v>3517436867</v>
      </c>
      <c r="R22" s="190">
        <f t="shared" si="0"/>
        <v>7289462222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21429322415</v>
      </c>
      <c r="X22" s="190">
        <f t="shared" si="0"/>
        <v>19960279917</v>
      </c>
      <c r="Y22" s="190">
        <f t="shared" si="0"/>
        <v>1469042498</v>
      </c>
      <c r="Z22" s="191">
        <f>+IF(X22&lt;&gt;0,+(Y22/X22)*100,0)</f>
        <v>7.35982914121775</v>
      </c>
      <c r="AA22" s="188">
        <f>SUM(AA5:AA21)</f>
        <v>26794956379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6635489518</v>
      </c>
      <c r="D25" s="155">
        <v>0</v>
      </c>
      <c r="E25" s="156">
        <v>7353431371</v>
      </c>
      <c r="F25" s="60">
        <v>7412240274</v>
      </c>
      <c r="G25" s="60">
        <v>532724064</v>
      </c>
      <c r="H25" s="60">
        <v>539981574</v>
      </c>
      <c r="I25" s="60">
        <v>581239199</v>
      </c>
      <c r="J25" s="60">
        <v>1653944837</v>
      </c>
      <c r="K25" s="60">
        <v>559269330</v>
      </c>
      <c r="L25" s="60">
        <v>880273698</v>
      </c>
      <c r="M25" s="60">
        <v>639227142</v>
      </c>
      <c r="N25" s="60">
        <v>2078770170</v>
      </c>
      <c r="O25" s="60">
        <v>553619667</v>
      </c>
      <c r="P25" s="60">
        <v>578441881</v>
      </c>
      <c r="Q25" s="60">
        <v>539002445</v>
      </c>
      <c r="R25" s="60">
        <v>1671063993</v>
      </c>
      <c r="S25" s="60">
        <v>0</v>
      </c>
      <c r="T25" s="60">
        <v>0</v>
      </c>
      <c r="U25" s="60">
        <v>0</v>
      </c>
      <c r="V25" s="60">
        <v>0</v>
      </c>
      <c r="W25" s="60">
        <v>5403779000</v>
      </c>
      <c r="X25" s="60">
        <v>5168276002</v>
      </c>
      <c r="Y25" s="60">
        <v>235502998</v>
      </c>
      <c r="Z25" s="140">
        <v>4.56</v>
      </c>
      <c r="AA25" s="155">
        <v>7412240274</v>
      </c>
    </row>
    <row r="26" spans="1:27" ht="13.5">
      <c r="A26" s="183" t="s">
        <v>38</v>
      </c>
      <c r="B26" s="182"/>
      <c r="C26" s="155">
        <v>94721024</v>
      </c>
      <c r="D26" s="155">
        <v>0</v>
      </c>
      <c r="E26" s="156">
        <v>93025720</v>
      </c>
      <c r="F26" s="60">
        <v>93025720</v>
      </c>
      <c r="G26" s="60">
        <v>7960674</v>
      </c>
      <c r="H26" s="60">
        <v>8003463</v>
      </c>
      <c r="I26" s="60">
        <v>8183400</v>
      </c>
      <c r="J26" s="60">
        <v>24147537</v>
      </c>
      <c r="K26" s="60">
        <v>7944025</v>
      </c>
      <c r="L26" s="60">
        <v>8071088</v>
      </c>
      <c r="M26" s="60">
        <v>8121379</v>
      </c>
      <c r="N26" s="60">
        <v>24136492</v>
      </c>
      <c r="O26" s="60">
        <v>7952665</v>
      </c>
      <c r="P26" s="60">
        <v>7997209</v>
      </c>
      <c r="Q26" s="60">
        <v>8132007</v>
      </c>
      <c r="R26" s="60">
        <v>24081881</v>
      </c>
      <c r="S26" s="60">
        <v>0</v>
      </c>
      <c r="T26" s="60">
        <v>0</v>
      </c>
      <c r="U26" s="60">
        <v>0</v>
      </c>
      <c r="V26" s="60">
        <v>0</v>
      </c>
      <c r="W26" s="60">
        <v>72365910</v>
      </c>
      <c r="X26" s="60">
        <v>79356190</v>
      </c>
      <c r="Y26" s="60">
        <v>-6990280</v>
      </c>
      <c r="Z26" s="140">
        <v>-8.81</v>
      </c>
      <c r="AA26" s="155">
        <v>93025720</v>
      </c>
    </row>
    <row r="27" spans="1:27" ht="13.5">
      <c r="A27" s="183" t="s">
        <v>118</v>
      </c>
      <c r="B27" s="182"/>
      <c r="C27" s="155">
        <v>1647837000</v>
      </c>
      <c r="D27" s="155">
        <v>0</v>
      </c>
      <c r="E27" s="156">
        <v>569329428</v>
      </c>
      <c r="F27" s="60">
        <v>569329428</v>
      </c>
      <c r="G27" s="60">
        <v>10873331</v>
      </c>
      <c r="H27" s="60">
        <v>10456101</v>
      </c>
      <c r="I27" s="60">
        <v>11312167</v>
      </c>
      <c r="J27" s="60">
        <v>32641599</v>
      </c>
      <c r="K27" s="60">
        <v>10963750</v>
      </c>
      <c r="L27" s="60">
        <v>10847099</v>
      </c>
      <c r="M27" s="60">
        <v>10965237</v>
      </c>
      <c r="N27" s="60">
        <v>32776086</v>
      </c>
      <c r="O27" s="60">
        <v>10916075</v>
      </c>
      <c r="P27" s="60">
        <v>-5021036</v>
      </c>
      <c r="Q27" s="60">
        <v>212128318</v>
      </c>
      <c r="R27" s="60">
        <v>218023357</v>
      </c>
      <c r="S27" s="60">
        <v>0</v>
      </c>
      <c r="T27" s="60">
        <v>0</v>
      </c>
      <c r="U27" s="60">
        <v>0</v>
      </c>
      <c r="V27" s="60">
        <v>0</v>
      </c>
      <c r="W27" s="60">
        <v>283441042</v>
      </c>
      <c r="X27" s="60">
        <v>281404663</v>
      </c>
      <c r="Y27" s="60">
        <v>2036379</v>
      </c>
      <c r="Z27" s="140">
        <v>0.72</v>
      </c>
      <c r="AA27" s="155">
        <v>569329428</v>
      </c>
    </row>
    <row r="28" spans="1:27" ht="13.5">
      <c r="A28" s="183" t="s">
        <v>39</v>
      </c>
      <c r="B28" s="182"/>
      <c r="C28" s="155">
        <v>1588253388</v>
      </c>
      <c r="D28" s="155">
        <v>0</v>
      </c>
      <c r="E28" s="156">
        <v>1990224569</v>
      </c>
      <c r="F28" s="60">
        <v>1998043575</v>
      </c>
      <c r="G28" s="60">
        <v>160209190</v>
      </c>
      <c r="H28" s="60">
        <v>157961125</v>
      </c>
      <c r="I28" s="60">
        <v>158361402</v>
      </c>
      <c r="J28" s="60">
        <v>476531717</v>
      </c>
      <c r="K28" s="60">
        <v>164975559</v>
      </c>
      <c r="L28" s="60">
        <v>164982558</v>
      </c>
      <c r="M28" s="60">
        <v>164328295</v>
      </c>
      <c r="N28" s="60">
        <v>494286412</v>
      </c>
      <c r="O28" s="60">
        <v>182883260</v>
      </c>
      <c r="P28" s="60">
        <v>165252878</v>
      </c>
      <c r="Q28" s="60">
        <v>130629580</v>
      </c>
      <c r="R28" s="60">
        <v>478765718</v>
      </c>
      <c r="S28" s="60">
        <v>0</v>
      </c>
      <c r="T28" s="60">
        <v>0</v>
      </c>
      <c r="U28" s="60">
        <v>0</v>
      </c>
      <c r="V28" s="60">
        <v>0</v>
      </c>
      <c r="W28" s="60">
        <v>1449583847</v>
      </c>
      <c r="X28" s="60">
        <v>1379931254</v>
      </c>
      <c r="Y28" s="60">
        <v>69652593</v>
      </c>
      <c r="Z28" s="140">
        <v>5.05</v>
      </c>
      <c r="AA28" s="155">
        <v>1998043575</v>
      </c>
    </row>
    <row r="29" spans="1:27" ht="13.5">
      <c r="A29" s="183" t="s">
        <v>40</v>
      </c>
      <c r="B29" s="182"/>
      <c r="C29" s="155">
        <v>1031735179</v>
      </c>
      <c r="D29" s="155">
        <v>0</v>
      </c>
      <c r="E29" s="156">
        <v>1177330925</v>
      </c>
      <c r="F29" s="60">
        <v>1177330925</v>
      </c>
      <c r="G29" s="60">
        <v>100080249</v>
      </c>
      <c r="H29" s="60">
        <v>100054292</v>
      </c>
      <c r="I29" s="60">
        <v>-86921637</v>
      </c>
      <c r="J29" s="60">
        <v>113212904</v>
      </c>
      <c r="K29" s="60">
        <v>130435498</v>
      </c>
      <c r="L29" s="60">
        <v>130433385</v>
      </c>
      <c r="M29" s="60">
        <v>133109132</v>
      </c>
      <c r="N29" s="60">
        <v>393978015</v>
      </c>
      <c r="O29" s="60">
        <v>34111627</v>
      </c>
      <c r="P29" s="60">
        <v>42362027</v>
      </c>
      <c r="Q29" s="60">
        <v>33693186</v>
      </c>
      <c r="R29" s="60">
        <v>110166840</v>
      </c>
      <c r="S29" s="60">
        <v>0</v>
      </c>
      <c r="T29" s="60">
        <v>0</v>
      </c>
      <c r="U29" s="60">
        <v>0</v>
      </c>
      <c r="V29" s="60">
        <v>0</v>
      </c>
      <c r="W29" s="60">
        <v>617357759</v>
      </c>
      <c r="X29" s="60">
        <v>918400321</v>
      </c>
      <c r="Y29" s="60">
        <v>-301042562</v>
      </c>
      <c r="Z29" s="140">
        <v>-32.78</v>
      </c>
      <c r="AA29" s="155">
        <v>1177330925</v>
      </c>
    </row>
    <row r="30" spans="1:27" ht="13.5">
      <c r="A30" s="183" t="s">
        <v>119</v>
      </c>
      <c r="B30" s="182"/>
      <c r="C30" s="155">
        <v>7839588136</v>
      </c>
      <c r="D30" s="155">
        <v>0</v>
      </c>
      <c r="E30" s="156">
        <v>8520259310</v>
      </c>
      <c r="F30" s="60">
        <v>8519621910</v>
      </c>
      <c r="G30" s="60">
        <v>835342392</v>
      </c>
      <c r="H30" s="60">
        <v>872314553</v>
      </c>
      <c r="I30" s="60">
        <v>690452212</v>
      </c>
      <c r="J30" s="60">
        <v>2398109157</v>
      </c>
      <c r="K30" s="60">
        <v>650907442</v>
      </c>
      <c r="L30" s="60">
        <v>620019504</v>
      </c>
      <c r="M30" s="60">
        <v>601378559</v>
      </c>
      <c r="N30" s="60">
        <v>1872305505</v>
      </c>
      <c r="O30" s="60">
        <v>632324421</v>
      </c>
      <c r="P30" s="60">
        <v>467358626</v>
      </c>
      <c r="Q30" s="60">
        <v>784095908</v>
      </c>
      <c r="R30" s="60">
        <v>1883778955</v>
      </c>
      <c r="S30" s="60">
        <v>0</v>
      </c>
      <c r="T30" s="60">
        <v>0</v>
      </c>
      <c r="U30" s="60">
        <v>0</v>
      </c>
      <c r="V30" s="60">
        <v>0</v>
      </c>
      <c r="W30" s="60">
        <v>6154193617</v>
      </c>
      <c r="X30" s="60">
        <v>6190046653</v>
      </c>
      <c r="Y30" s="60">
        <v>-35853036</v>
      </c>
      <c r="Z30" s="140">
        <v>-0.58</v>
      </c>
      <c r="AA30" s="155">
        <v>8519621910</v>
      </c>
    </row>
    <row r="31" spans="1:27" ht="13.5">
      <c r="A31" s="183" t="s">
        <v>120</v>
      </c>
      <c r="B31" s="182"/>
      <c r="C31" s="155">
        <v>55657327</v>
      </c>
      <c r="D31" s="155">
        <v>0</v>
      </c>
      <c r="E31" s="156">
        <v>2604437</v>
      </c>
      <c r="F31" s="60">
        <v>2604437</v>
      </c>
      <c r="G31" s="60">
        <v>1859259</v>
      </c>
      <c r="H31" s="60">
        <v>4512561</v>
      </c>
      <c r="I31" s="60">
        <v>4470731</v>
      </c>
      <c r="J31" s="60">
        <v>10842551</v>
      </c>
      <c r="K31" s="60">
        <v>4924975</v>
      </c>
      <c r="L31" s="60">
        <v>4051343</v>
      </c>
      <c r="M31" s="60">
        <v>-19108374</v>
      </c>
      <c r="N31" s="60">
        <v>-10132056</v>
      </c>
      <c r="O31" s="60">
        <v>4770265</v>
      </c>
      <c r="P31" s="60">
        <v>5609194</v>
      </c>
      <c r="Q31" s="60">
        <v>-7766695</v>
      </c>
      <c r="R31" s="60">
        <v>2612764</v>
      </c>
      <c r="S31" s="60">
        <v>0</v>
      </c>
      <c r="T31" s="60">
        <v>0</v>
      </c>
      <c r="U31" s="60">
        <v>0</v>
      </c>
      <c r="V31" s="60">
        <v>0</v>
      </c>
      <c r="W31" s="60">
        <v>3323259</v>
      </c>
      <c r="X31" s="60">
        <v>35543926</v>
      </c>
      <c r="Y31" s="60">
        <v>-32220667</v>
      </c>
      <c r="Z31" s="140">
        <v>-90.65</v>
      </c>
      <c r="AA31" s="155">
        <v>2604437</v>
      </c>
    </row>
    <row r="32" spans="1:27" ht="13.5">
      <c r="A32" s="183" t="s">
        <v>121</v>
      </c>
      <c r="B32" s="182"/>
      <c r="C32" s="155">
        <v>3256463196</v>
      </c>
      <c r="D32" s="155">
        <v>0</v>
      </c>
      <c r="E32" s="156">
        <v>3713755397</v>
      </c>
      <c r="F32" s="60">
        <v>3740191380</v>
      </c>
      <c r="G32" s="60">
        <v>220261764</v>
      </c>
      <c r="H32" s="60">
        <v>318952401</v>
      </c>
      <c r="I32" s="60">
        <v>254755758</v>
      </c>
      <c r="J32" s="60">
        <v>793969923</v>
      </c>
      <c r="K32" s="60">
        <v>300333595</v>
      </c>
      <c r="L32" s="60">
        <v>315554401</v>
      </c>
      <c r="M32" s="60">
        <v>437240174</v>
      </c>
      <c r="N32" s="60">
        <v>1053128170</v>
      </c>
      <c r="O32" s="60">
        <v>288621572</v>
      </c>
      <c r="P32" s="60">
        <v>295168704</v>
      </c>
      <c r="Q32" s="60">
        <v>353892926</v>
      </c>
      <c r="R32" s="60">
        <v>937683202</v>
      </c>
      <c r="S32" s="60">
        <v>0</v>
      </c>
      <c r="T32" s="60">
        <v>0</v>
      </c>
      <c r="U32" s="60">
        <v>0</v>
      </c>
      <c r="V32" s="60">
        <v>0</v>
      </c>
      <c r="W32" s="60">
        <v>2784781295</v>
      </c>
      <c r="X32" s="60">
        <v>2436637438</v>
      </c>
      <c r="Y32" s="60">
        <v>348143857</v>
      </c>
      <c r="Z32" s="140">
        <v>14.29</v>
      </c>
      <c r="AA32" s="155">
        <v>3740191380</v>
      </c>
    </row>
    <row r="33" spans="1:27" ht="13.5">
      <c r="A33" s="183" t="s">
        <v>42</v>
      </c>
      <c r="B33" s="182"/>
      <c r="C33" s="155">
        <v>169313397</v>
      </c>
      <c r="D33" s="155">
        <v>0</v>
      </c>
      <c r="E33" s="156">
        <v>205214291</v>
      </c>
      <c r="F33" s="60">
        <v>200628891</v>
      </c>
      <c r="G33" s="60">
        <v>10583884</v>
      </c>
      <c r="H33" s="60">
        <v>23136600</v>
      </c>
      <c r="I33" s="60">
        <v>-2380418</v>
      </c>
      <c r="J33" s="60">
        <v>31340066</v>
      </c>
      <c r="K33" s="60">
        <v>30055830</v>
      </c>
      <c r="L33" s="60">
        <v>12435319</v>
      </c>
      <c r="M33" s="60">
        <v>9354656</v>
      </c>
      <c r="N33" s="60">
        <v>51845805</v>
      </c>
      <c r="O33" s="60">
        <v>21229360</v>
      </c>
      <c r="P33" s="60">
        <v>10767549</v>
      </c>
      <c r="Q33" s="60">
        <v>29905695</v>
      </c>
      <c r="R33" s="60">
        <v>61902604</v>
      </c>
      <c r="S33" s="60">
        <v>0</v>
      </c>
      <c r="T33" s="60">
        <v>0</v>
      </c>
      <c r="U33" s="60">
        <v>0</v>
      </c>
      <c r="V33" s="60">
        <v>0</v>
      </c>
      <c r="W33" s="60">
        <v>145088475</v>
      </c>
      <c r="X33" s="60">
        <v>135658146</v>
      </c>
      <c r="Y33" s="60">
        <v>9430329</v>
      </c>
      <c r="Z33" s="140">
        <v>6.95</v>
      </c>
      <c r="AA33" s="155">
        <v>200628891</v>
      </c>
    </row>
    <row r="34" spans="1:27" ht="13.5">
      <c r="A34" s="183" t="s">
        <v>43</v>
      </c>
      <c r="B34" s="182"/>
      <c r="C34" s="155">
        <v>2158461638</v>
      </c>
      <c r="D34" s="155">
        <v>0</v>
      </c>
      <c r="E34" s="156">
        <v>3227845164</v>
      </c>
      <c r="F34" s="60">
        <v>3229291921</v>
      </c>
      <c r="G34" s="60">
        <v>195221349</v>
      </c>
      <c r="H34" s="60">
        <v>249151723</v>
      </c>
      <c r="I34" s="60">
        <v>178043823</v>
      </c>
      <c r="J34" s="60">
        <v>622416895</v>
      </c>
      <c r="K34" s="60">
        <v>238805167</v>
      </c>
      <c r="L34" s="60">
        <v>289339070</v>
      </c>
      <c r="M34" s="60">
        <v>220931606</v>
      </c>
      <c r="N34" s="60">
        <v>749075843</v>
      </c>
      <c r="O34" s="60">
        <v>206731766</v>
      </c>
      <c r="P34" s="60">
        <v>196386930</v>
      </c>
      <c r="Q34" s="60">
        <v>268782644</v>
      </c>
      <c r="R34" s="60">
        <v>671901340</v>
      </c>
      <c r="S34" s="60">
        <v>0</v>
      </c>
      <c r="T34" s="60">
        <v>0</v>
      </c>
      <c r="U34" s="60">
        <v>0</v>
      </c>
      <c r="V34" s="60">
        <v>0</v>
      </c>
      <c r="W34" s="60">
        <v>2043394078</v>
      </c>
      <c r="X34" s="60">
        <v>2145564923</v>
      </c>
      <c r="Y34" s="60">
        <v>-102170845</v>
      </c>
      <c r="Z34" s="140">
        <v>-4.76</v>
      </c>
      <c r="AA34" s="155">
        <v>3229291921</v>
      </c>
    </row>
    <row r="35" spans="1:27" ht="13.5">
      <c r="A35" s="181" t="s">
        <v>122</v>
      </c>
      <c r="B35" s="185"/>
      <c r="C35" s="155">
        <v>197</v>
      </c>
      <c r="D35" s="155">
        <v>0</v>
      </c>
      <c r="E35" s="156">
        <v>264607</v>
      </c>
      <c r="F35" s="60">
        <v>285007</v>
      </c>
      <c r="G35" s="60">
        <v>0</v>
      </c>
      <c r="H35" s="60">
        <v>-5248</v>
      </c>
      <c r="I35" s="60">
        <v>0</v>
      </c>
      <c r="J35" s="60">
        <v>-5248</v>
      </c>
      <c r="K35" s="60">
        <v>112133</v>
      </c>
      <c r="L35" s="60">
        <v>45577</v>
      </c>
      <c r="M35" s="60">
        <v>142869</v>
      </c>
      <c r="N35" s="60">
        <v>300579</v>
      </c>
      <c r="O35" s="60">
        <v>51908</v>
      </c>
      <c r="P35" s="60">
        <v>159599</v>
      </c>
      <c r="Q35" s="60">
        <v>116121</v>
      </c>
      <c r="R35" s="60">
        <v>327628</v>
      </c>
      <c r="S35" s="60">
        <v>0</v>
      </c>
      <c r="T35" s="60">
        <v>0</v>
      </c>
      <c r="U35" s="60">
        <v>0</v>
      </c>
      <c r="V35" s="60">
        <v>0</v>
      </c>
      <c r="W35" s="60">
        <v>622959</v>
      </c>
      <c r="X35" s="60">
        <v>765107</v>
      </c>
      <c r="Y35" s="60">
        <v>-142148</v>
      </c>
      <c r="Z35" s="140">
        <v>-18.58</v>
      </c>
      <c r="AA35" s="155">
        <v>285007</v>
      </c>
    </row>
    <row r="36" spans="1:27" ht="12.75">
      <c r="A36" s="193" t="s">
        <v>44</v>
      </c>
      <c r="B36" s="187"/>
      <c r="C36" s="188">
        <f aca="true" t="shared" si="1" ref="C36:Y36">SUM(C25:C35)</f>
        <v>24477520000</v>
      </c>
      <c r="D36" s="188">
        <f>SUM(D25:D35)</f>
        <v>0</v>
      </c>
      <c r="E36" s="189">
        <f t="shared" si="1"/>
        <v>26853285219</v>
      </c>
      <c r="F36" s="190">
        <f t="shared" si="1"/>
        <v>26942593468</v>
      </c>
      <c r="G36" s="190">
        <f t="shared" si="1"/>
        <v>2075116156</v>
      </c>
      <c r="H36" s="190">
        <f t="shared" si="1"/>
        <v>2284519145</v>
      </c>
      <c r="I36" s="190">
        <f t="shared" si="1"/>
        <v>1797516637</v>
      </c>
      <c r="J36" s="190">
        <f t="shared" si="1"/>
        <v>6157151938</v>
      </c>
      <c r="K36" s="190">
        <f t="shared" si="1"/>
        <v>2098727304</v>
      </c>
      <c r="L36" s="190">
        <f t="shared" si="1"/>
        <v>2436053042</v>
      </c>
      <c r="M36" s="190">
        <f t="shared" si="1"/>
        <v>2205690675</v>
      </c>
      <c r="N36" s="190">
        <f t="shared" si="1"/>
        <v>6740471021</v>
      </c>
      <c r="O36" s="190">
        <f t="shared" si="1"/>
        <v>1943212586</v>
      </c>
      <c r="P36" s="190">
        <f t="shared" si="1"/>
        <v>1764483561</v>
      </c>
      <c r="Q36" s="190">
        <f t="shared" si="1"/>
        <v>2352612135</v>
      </c>
      <c r="R36" s="190">
        <f t="shared" si="1"/>
        <v>6060308282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18957931241</v>
      </c>
      <c r="X36" s="190">
        <f t="shared" si="1"/>
        <v>18771584623</v>
      </c>
      <c r="Y36" s="190">
        <f t="shared" si="1"/>
        <v>186346618</v>
      </c>
      <c r="Z36" s="191">
        <f>+IF(X36&lt;&gt;0,+(Y36/X36)*100,0)</f>
        <v>0.9927058463230517</v>
      </c>
      <c r="AA36" s="188">
        <f>SUM(AA25:AA35)</f>
        <v>26942593468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-54006849</v>
      </c>
      <c r="D38" s="199">
        <f>+D22-D36</f>
        <v>0</v>
      </c>
      <c r="E38" s="200">
        <f t="shared" si="2"/>
        <v>-127910000</v>
      </c>
      <c r="F38" s="106">
        <f t="shared" si="2"/>
        <v>-147637089</v>
      </c>
      <c r="G38" s="106">
        <f t="shared" si="2"/>
        <v>578549149</v>
      </c>
      <c r="H38" s="106">
        <f t="shared" si="2"/>
        <v>357252565</v>
      </c>
      <c r="I38" s="106">
        <f t="shared" si="2"/>
        <v>43900489</v>
      </c>
      <c r="J38" s="106">
        <f t="shared" si="2"/>
        <v>979702203</v>
      </c>
      <c r="K38" s="106">
        <f t="shared" si="2"/>
        <v>-150131039</v>
      </c>
      <c r="L38" s="106">
        <f t="shared" si="2"/>
        <v>-269520524</v>
      </c>
      <c r="M38" s="106">
        <f t="shared" si="2"/>
        <v>682186594</v>
      </c>
      <c r="N38" s="106">
        <f t="shared" si="2"/>
        <v>262535031</v>
      </c>
      <c r="O38" s="106">
        <f t="shared" si="2"/>
        <v>-97055879</v>
      </c>
      <c r="P38" s="106">
        <f t="shared" si="2"/>
        <v>161385087</v>
      </c>
      <c r="Q38" s="106">
        <f t="shared" si="2"/>
        <v>1164824732</v>
      </c>
      <c r="R38" s="106">
        <f t="shared" si="2"/>
        <v>1229153940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2471391174</v>
      </c>
      <c r="X38" s="106">
        <f>IF(F22=F36,0,X22-X36)</f>
        <v>1188695294</v>
      </c>
      <c r="Y38" s="106">
        <f t="shared" si="2"/>
        <v>1282695880</v>
      </c>
      <c r="Z38" s="201">
        <f>+IF(X38&lt;&gt;0,+(Y38/X38)*100,0)</f>
        <v>107.90787903968936</v>
      </c>
      <c r="AA38" s="199">
        <f>+AA22-AA36</f>
        <v>-147637089</v>
      </c>
    </row>
    <row r="39" spans="1:27" ht="13.5">
      <c r="A39" s="181" t="s">
        <v>46</v>
      </c>
      <c r="B39" s="185"/>
      <c r="C39" s="155">
        <v>2041010849</v>
      </c>
      <c r="D39" s="155">
        <v>0</v>
      </c>
      <c r="E39" s="156">
        <v>3377739831</v>
      </c>
      <c r="F39" s="60">
        <v>3406938931</v>
      </c>
      <c r="G39" s="60">
        <v>213316</v>
      </c>
      <c r="H39" s="60">
        <v>100441261</v>
      </c>
      <c r="I39" s="60">
        <v>687405420</v>
      </c>
      <c r="J39" s="60">
        <v>788059997</v>
      </c>
      <c r="K39" s="60">
        <v>272076019</v>
      </c>
      <c r="L39" s="60">
        <v>179318680</v>
      </c>
      <c r="M39" s="60">
        <v>772589233</v>
      </c>
      <c r="N39" s="60">
        <v>1223983932</v>
      </c>
      <c r="O39" s="60">
        <v>252557746</v>
      </c>
      <c r="P39" s="60">
        <v>167185364</v>
      </c>
      <c r="Q39" s="60">
        <v>334461550</v>
      </c>
      <c r="R39" s="60">
        <v>754204660</v>
      </c>
      <c r="S39" s="60">
        <v>0</v>
      </c>
      <c r="T39" s="60">
        <v>0</v>
      </c>
      <c r="U39" s="60">
        <v>0</v>
      </c>
      <c r="V39" s="60">
        <v>0</v>
      </c>
      <c r="W39" s="60">
        <v>2766248589</v>
      </c>
      <c r="X39" s="60">
        <v>1960438586</v>
      </c>
      <c r="Y39" s="60">
        <v>805810003</v>
      </c>
      <c r="Z39" s="140">
        <v>41.1</v>
      </c>
      <c r="AA39" s="155">
        <v>3406938931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1987004000</v>
      </c>
      <c r="D42" s="206">
        <f>SUM(D38:D41)</f>
        <v>0</v>
      </c>
      <c r="E42" s="207">
        <f t="shared" si="3"/>
        <v>3249829831</v>
      </c>
      <c r="F42" s="88">
        <f t="shared" si="3"/>
        <v>3259301842</v>
      </c>
      <c r="G42" s="88">
        <f t="shared" si="3"/>
        <v>578762465</v>
      </c>
      <c r="H42" s="88">
        <f t="shared" si="3"/>
        <v>457693826</v>
      </c>
      <c r="I42" s="88">
        <f t="shared" si="3"/>
        <v>731305909</v>
      </c>
      <c r="J42" s="88">
        <f t="shared" si="3"/>
        <v>1767762200</v>
      </c>
      <c r="K42" s="88">
        <f t="shared" si="3"/>
        <v>121944980</v>
      </c>
      <c r="L42" s="88">
        <f t="shared" si="3"/>
        <v>-90201844</v>
      </c>
      <c r="M42" s="88">
        <f t="shared" si="3"/>
        <v>1454775827</v>
      </c>
      <c r="N42" s="88">
        <f t="shared" si="3"/>
        <v>1486518963</v>
      </c>
      <c r="O42" s="88">
        <f t="shared" si="3"/>
        <v>155501867</v>
      </c>
      <c r="P42" s="88">
        <f t="shared" si="3"/>
        <v>328570451</v>
      </c>
      <c r="Q42" s="88">
        <f t="shared" si="3"/>
        <v>1499286282</v>
      </c>
      <c r="R42" s="88">
        <f t="shared" si="3"/>
        <v>1983358600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5237639763</v>
      </c>
      <c r="X42" s="88">
        <f t="shared" si="3"/>
        <v>3149133880</v>
      </c>
      <c r="Y42" s="88">
        <f t="shared" si="3"/>
        <v>2088505883</v>
      </c>
      <c r="Z42" s="208">
        <f>+IF(X42&lt;&gt;0,+(Y42/X42)*100,0)</f>
        <v>66.3200093290413</v>
      </c>
      <c r="AA42" s="206">
        <f>SUM(AA38:AA41)</f>
        <v>3259301842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1987004000</v>
      </c>
      <c r="D44" s="210">
        <f>+D42-D43</f>
        <v>0</v>
      </c>
      <c r="E44" s="211">
        <f t="shared" si="4"/>
        <v>3249829831</v>
      </c>
      <c r="F44" s="77">
        <f t="shared" si="4"/>
        <v>3259301842</v>
      </c>
      <c r="G44" s="77">
        <f t="shared" si="4"/>
        <v>578762465</v>
      </c>
      <c r="H44" s="77">
        <f t="shared" si="4"/>
        <v>457693826</v>
      </c>
      <c r="I44" s="77">
        <f t="shared" si="4"/>
        <v>731305909</v>
      </c>
      <c r="J44" s="77">
        <f t="shared" si="4"/>
        <v>1767762200</v>
      </c>
      <c r="K44" s="77">
        <f t="shared" si="4"/>
        <v>121944980</v>
      </c>
      <c r="L44" s="77">
        <f t="shared" si="4"/>
        <v>-90201844</v>
      </c>
      <c r="M44" s="77">
        <f t="shared" si="4"/>
        <v>1454775827</v>
      </c>
      <c r="N44" s="77">
        <f t="shared" si="4"/>
        <v>1486518963</v>
      </c>
      <c r="O44" s="77">
        <f t="shared" si="4"/>
        <v>155501867</v>
      </c>
      <c r="P44" s="77">
        <f t="shared" si="4"/>
        <v>328570451</v>
      </c>
      <c r="Q44" s="77">
        <f t="shared" si="4"/>
        <v>1499286282</v>
      </c>
      <c r="R44" s="77">
        <f t="shared" si="4"/>
        <v>1983358600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5237639763</v>
      </c>
      <c r="X44" s="77">
        <f t="shared" si="4"/>
        <v>3149133880</v>
      </c>
      <c r="Y44" s="77">
        <f t="shared" si="4"/>
        <v>2088505883</v>
      </c>
      <c r="Z44" s="212">
        <f>+IF(X44&lt;&gt;0,+(Y44/X44)*100,0)</f>
        <v>66.3200093290413</v>
      </c>
      <c r="AA44" s="210">
        <f>+AA42-AA43</f>
        <v>3259301842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1987004000</v>
      </c>
      <c r="D46" s="206">
        <f>SUM(D44:D45)</f>
        <v>0</v>
      </c>
      <c r="E46" s="207">
        <f t="shared" si="5"/>
        <v>3249829831</v>
      </c>
      <c r="F46" s="88">
        <f t="shared" si="5"/>
        <v>3259301842</v>
      </c>
      <c r="G46" s="88">
        <f t="shared" si="5"/>
        <v>578762465</v>
      </c>
      <c r="H46" s="88">
        <f t="shared" si="5"/>
        <v>457693826</v>
      </c>
      <c r="I46" s="88">
        <f t="shared" si="5"/>
        <v>731305909</v>
      </c>
      <c r="J46" s="88">
        <f t="shared" si="5"/>
        <v>1767762200</v>
      </c>
      <c r="K46" s="88">
        <f t="shared" si="5"/>
        <v>121944980</v>
      </c>
      <c r="L46" s="88">
        <f t="shared" si="5"/>
        <v>-90201844</v>
      </c>
      <c r="M46" s="88">
        <f t="shared" si="5"/>
        <v>1454775827</v>
      </c>
      <c r="N46" s="88">
        <f t="shared" si="5"/>
        <v>1486518963</v>
      </c>
      <c r="O46" s="88">
        <f t="shared" si="5"/>
        <v>155501867</v>
      </c>
      <c r="P46" s="88">
        <f t="shared" si="5"/>
        <v>328570451</v>
      </c>
      <c r="Q46" s="88">
        <f t="shared" si="5"/>
        <v>1499286282</v>
      </c>
      <c r="R46" s="88">
        <f t="shared" si="5"/>
        <v>1983358600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5237639763</v>
      </c>
      <c r="X46" s="88">
        <f t="shared" si="5"/>
        <v>3149133880</v>
      </c>
      <c r="Y46" s="88">
        <f t="shared" si="5"/>
        <v>2088505883</v>
      </c>
      <c r="Z46" s="208">
        <f>+IF(X46&lt;&gt;0,+(Y46/X46)*100,0)</f>
        <v>66.3200093290413</v>
      </c>
      <c r="AA46" s="206">
        <f>SUM(AA44:AA45)</f>
        <v>3259301842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8</v>
      </c>
      <c r="R47" s="60">
        <v>8</v>
      </c>
      <c r="S47" s="60">
        <v>0</v>
      </c>
      <c r="T47" s="159">
        <v>0</v>
      </c>
      <c r="U47" s="60">
        <v>0</v>
      </c>
      <c r="V47" s="60">
        <v>0</v>
      </c>
      <c r="W47" s="82">
        <v>8</v>
      </c>
      <c r="X47" s="60"/>
      <c r="Y47" s="60">
        <v>8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1987004000</v>
      </c>
      <c r="D48" s="217">
        <f>SUM(D46:D47)</f>
        <v>0</v>
      </c>
      <c r="E48" s="218">
        <f t="shared" si="6"/>
        <v>3249829831</v>
      </c>
      <c r="F48" s="219">
        <f t="shared" si="6"/>
        <v>3259301842</v>
      </c>
      <c r="G48" s="219">
        <f t="shared" si="6"/>
        <v>578762465</v>
      </c>
      <c r="H48" s="220">
        <f t="shared" si="6"/>
        <v>457693826</v>
      </c>
      <c r="I48" s="220">
        <f t="shared" si="6"/>
        <v>731305909</v>
      </c>
      <c r="J48" s="220">
        <f t="shared" si="6"/>
        <v>1767762200</v>
      </c>
      <c r="K48" s="220">
        <f t="shared" si="6"/>
        <v>121944980</v>
      </c>
      <c r="L48" s="220">
        <f t="shared" si="6"/>
        <v>-90201844</v>
      </c>
      <c r="M48" s="219">
        <f t="shared" si="6"/>
        <v>1454775827</v>
      </c>
      <c r="N48" s="219">
        <f t="shared" si="6"/>
        <v>1486518963</v>
      </c>
      <c r="O48" s="220">
        <f t="shared" si="6"/>
        <v>155501867</v>
      </c>
      <c r="P48" s="220">
        <f t="shared" si="6"/>
        <v>328570451</v>
      </c>
      <c r="Q48" s="220">
        <f t="shared" si="6"/>
        <v>1499286290</v>
      </c>
      <c r="R48" s="220">
        <f t="shared" si="6"/>
        <v>1983358608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5237639771</v>
      </c>
      <c r="X48" s="220">
        <f t="shared" si="6"/>
        <v>3149133880</v>
      </c>
      <c r="Y48" s="220">
        <f t="shared" si="6"/>
        <v>2088505891</v>
      </c>
      <c r="Z48" s="221">
        <f>+IF(X48&lt;&gt;0,+(Y48/X48)*100,0)</f>
        <v>66.3200095830794</v>
      </c>
      <c r="AA48" s="222">
        <f>SUM(AA46:AA47)</f>
        <v>3259301842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245268157</v>
      </c>
      <c r="D5" s="153">
        <f>SUM(D6:D8)</f>
        <v>0</v>
      </c>
      <c r="E5" s="154">
        <f t="shared" si="0"/>
        <v>492059000</v>
      </c>
      <c r="F5" s="100">
        <f t="shared" si="0"/>
        <v>492059000</v>
      </c>
      <c r="G5" s="100">
        <f t="shared" si="0"/>
        <v>12886000</v>
      </c>
      <c r="H5" s="100">
        <f t="shared" si="0"/>
        <v>13810000</v>
      </c>
      <c r="I5" s="100">
        <f t="shared" si="0"/>
        <v>15056000</v>
      </c>
      <c r="J5" s="100">
        <f t="shared" si="0"/>
        <v>41752000</v>
      </c>
      <c r="K5" s="100">
        <f t="shared" si="0"/>
        <v>12932000</v>
      </c>
      <c r="L5" s="100">
        <f t="shared" si="0"/>
        <v>7337000</v>
      </c>
      <c r="M5" s="100">
        <f t="shared" si="0"/>
        <v>17149000</v>
      </c>
      <c r="N5" s="100">
        <f t="shared" si="0"/>
        <v>37418000</v>
      </c>
      <c r="O5" s="100">
        <f t="shared" si="0"/>
        <v>11608000</v>
      </c>
      <c r="P5" s="100">
        <f t="shared" si="0"/>
        <v>22386000</v>
      </c>
      <c r="Q5" s="100">
        <f t="shared" si="0"/>
        <v>13722000</v>
      </c>
      <c r="R5" s="100">
        <f t="shared" si="0"/>
        <v>47716000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126886000</v>
      </c>
      <c r="X5" s="100">
        <f t="shared" si="0"/>
        <v>265613448</v>
      </c>
      <c r="Y5" s="100">
        <f t="shared" si="0"/>
        <v>-138727448</v>
      </c>
      <c r="Z5" s="137">
        <f>+IF(X5&lt;&gt;0,+(Y5/X5)*100,0)</f>
        <v>-52.22907538928526</v>
      </c>
      <c r="AA5" s="153">
        <f>SUM(AA6:AA8)</f>
        <v>492059000</v>
      </c>
    </row>
    <row r="6" spans="1:27" ht="13.5">
      <c r="A6" s="138" t="s">
        <v>75</v>
      </c>
      <c r="B6" s="136"/>
      <c r="C6" s="155">
        <v>7265000</v>
      </c>
      <c r="D6" s="155"/>
      <c r="E6" s="156">
        <v>295691000</v>
      </c>
      <c r="F6" s="60">
        <v>295691000</v>
      </c>
      <c r="G6" s="60">
        <v>808000</v>
      </c>
      <c r="H6" s="60">
        <v>86000</v>
      </c>
      <c r="I6" s="60">
        <v>-189000</v>
      </c>
      <c r="J6" s="60">
        <v>705000</v>
      </c>
      <c r="K6" s="60">
        <v>1667000</v>
      </c>
      <c r="L6" s="60">
        <v>146000</v>
      </c>
      <c r="M6" s="60">
        <v>655000</v>
      </c>
      <c r="N6" s="60">
        <v>2468000</v>
      </c>
      <c r="O6" s="60">
        <v>207000</v>
      </c>
      <c r="P6" s="60">
        <v>28000</v>
      </c>
      <c r="Q6" s="60">
        <v>824000</v>
      </c>
      <c r="R6" s="60">
        <v>1059000</v>
      </c>
      <c r="S6" s="60"/>
      <c r="T6" s="60"/>
      <c r="U6" s="60"/>
      <c r="V6" s="60"/>
      <c r="W6" s="60">
        <v>4232000</v>
      </c>
      <c r="X6" s="60">
        <v>159614002</v>
      </c>
      <c r="Y6" s="60">
        <v>-155382002</v>
      </c>
      <c r="Z6" s="140">
        <v>-97.35</v>
      </c>
      <c r="AA6" s="62">
        <v>295691000</v>
      </c>
    </row>
    <row r="7" spans="1:27" ht="13.5">
      <c r="A7" s="138" t="s">
        <v>76</v>
      </c>
      <c r="B7" s="136"/>
      <c r="C7" s="157">
        <v>102966000</v>
      </c>
      <c r="D7" s="157"/>
      <c r="E7" s="158">
        <v>180668000</v>
      </c>
      <c r="F7" s="159">
        <v>180668000</v>
      </c>
      <c r="G7" s="159">
        <v>7712000</v>
      </c>
      <c r="H7" s="159">
        <v>5544000</v>
      </c>
      <c r="I7" s="159">
        <v>9250000</v>
      </c>
      <c r="J7" s="159">
        <v>22506000</v>
      </c>
      <c r="K7" s="159">
        <v>5778000</v>
      </c>
      <c r="L7" s="159">
        <v>2756000</v>
      </c>
      <c r="M7" s="159">
        <v>13200000</v>
      </c>
      <c r="N7" s="159">
        <v>21734000</v>
      </c>
      <c r="O7" s="159">
        <v>10521000</v>
      </c>
      <c r="P7" s="159">
        <v>9531000</v>
      </c>
      <c r="Q7" s="159">
        <v>2960000</v>
      </c>
      <c r="R7" s="159">
        <v>23012000</v>
      </c>
      <c r="S7" s="159"/>
      <c r="T7" s="159"/>
      <c r="U7" s="159"/>
      <c r="V7" s="159"/>
      <c r="W7" s="159">
        <v>67252000</v>
      </c>
      <c r="X7" s="159">
        <v>97524586</v>
      </c>
      <c r="Y7" s="159">
        <v>-30272586</v>
      </c>
      <c r="Z7" s="141">
        <v>-31.04</v>
      </c>
      <c r="AA7" s="225">
        <v>180668000</v>
      </c>
    </row>
    <row r="8" spans="1:27" ht="13.5">
      <c r="A8" s="138" t="s">
        <v>77</v>
      </c>
      <c r="B8" s="136"/>
      <c r="C8" s="155">
        <v>135037157</v>
      </c>
      <c r="D8" s="155"/>
      <c r="E8" s="156">
        <v>15700000</v>
      </c>
      <c r="F8" s="60">
        <v>15700000</v>
      </c>
      <c r="G8" s="60">
        <v>4366000</v>
      </c>
      <c r="H8" s="60">
        <v>8180000</v>
      </c>
      <c r="I8" s="60">
        <v>5995000</v>
      </c>
      <c r="J8" s="60">
        <v>18541000</v>
      </c>
      <c r="K8" s="60">
        <v>5487000</v>
      </c>
      <c r="L8" s="60">
        <v>4435000</v>
      </c>
      <c r="M8" s="60">
        <v>3294000</v>
      </c>
      <c r="N8" s="60">
        <v>13216000</v>
      </c>
      <c r="O8" s="60">
        <v>880000</v>
      </c>
      <c r="P8" s="60">
        <v>12827000</v>
      </c>
      <c r="Q8" s="60">
        <v>9938000</v>
      </c>
      <c r="R8" s="60">
        <v>23645000</v>
      </c>
      <c r="S8" s="60"/>
      <c r="T8" s="60"/>
      <c r="U8" s="60"/>
      <c r="V8" s="60"/>
      <c r="W8" s="60">
        <v>55402000</v>
      </c>
      <c r="X8" s="60">
        <v>8474860</v>
      </c>
      <c r="Y8" s="60">
        <v>46927140</v>
      </c>
      <c r="Z8" s="140">
        <v>553.72</v>
      </c>
      <c r="AA8" s="62">
        <v>15700000</v>
      </c>
    </row>
    <row r="9" spans="1:27" ht="13.5">
      <c r="A9" s="135" t="s">
        <v>78</v>
      </c>
      <c r="B9" s="136"/>
      <c r="C9" s="153">
        <f aca="true" t="shared" si="1" ref="C9:Y9">SUM(C10:C14)</f>
        <v>190368932</v>
      </c>
      <c r="D9" s="153">
        <f>SUM(D10:D14)</f>
        <v>0</v>
      </c>
      <c r="E9" s="154">
        <f t="shared" si="1"/>
        <v>1000346000</v>
      </c>
      <c r="F9" s="100">
        <f t="shared" si="1"/>
        <v>1000346000</v>
      </c>
      <c r="G9" s="100">
        <f t="shared" si="1"/>
        <v>180767000</v>
      </c>
      <c r="H9" s="100">
        <f t="shared" si="1"/>
        <v>124840000</v>
      </c>
      <c r="I9" s="100">
        <f t="shared" si="1"/>
        <v>191884000</v>
      </c>
      <c r="J9" s="100">
        <f t="shared" si="1"/>
        <v>497491000</v>
      </c>
      <c r="K9" s="100">
        <f t="shared" si="1"/>
        <v>190661000</v>
      </c>
      <c r="L9" s="100">
        <f t="shared" si="1"/>
        <v>193453000</v>
      </c>
      <c r="M9" s="100">
        <f t="shared" si="1"/>
        <v>192011000</v>
      </c>
      <c r="N9" s="100">
        <f t="shared" si="1"/>
        <v>576125000</v>
      </c>
      <c r="O9" s="100">
        <f t="shared" si="1"/>
        <v>102480000</v>
      </c>
      <c r="P9" s="100">
        <f t="shared" si="1"/>
        <v>100865000</v>
      </c>
      <c r="Q9" s="100">
        <f t="shared" si="1"/>
        <v>87769000</v>
      </c>
      <c r="R9" s="100">
        <f t="shared" si="1"/>
        <v>291114000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1364730000</v>
      </c>
      <c r="X9" s="100">
        <f t="shared" si="1"/>
        <v>539986770</v>
      </c>
      <c r="Y9" s="100">
        <f t="shared" si="1"/>
        <v>824743230</v>
      </c>
      <c r="Z9" s="137">
        <f>+IF(X9&lt;&gt;0,+(Y9/X9)*100,0)</f>
        <v>152.7339697600369</v>
      </c>
      <c r="AA9" s="102">
        <f>SUM(AA10:AA14)</f>
        <v>1000346000</v>
      </c>
    </row>
    <row r="10" spans="1:27" ht="13.5">
      <c r="A10" s="138" t="s">
        <v>79</v>
      </c>
      <c r="B10" s="136"/>
      <c r="C10" s="155">
        <v>41562694</v>
      </c>
      <c r="D10" s="155"/>
      <c r="E10" s="156">
        <v>154387000</v>
      </c>
      <c r="F10" s="60">
        <v>154387000</v>
      </c>
      <c r="G10" s="60">
        <v>494000</v>
      </c>
      <c r="H10" s="60">
        <v>2076000</v>
      </c>
      <c r="I10" s="60">
        <v>3505000</v>
      </c>
      <c r="J10" s="60">
        <v>6075000</v>
      </c>
      <c r="K10" s="60">
        <v>3498000</v>
      </c>
      <c r="L10" s="60">
        <v>2938000</v>
      </c>
      <c r="M10" s="60">
        <v>4433000</v>
      </c>
      <c r="N10" s="60">
        <v>10869000</v>
      </c>
      <c r="O10" s="60">
        <v>1349000</v>
      </c>
      <c r="P10" s="60">
        <v>3245000</v>
      </c>
      <c r="Q10" s="60">
        <v>4540000</v>
      </c>
      <c r="R10" s="60">
        <v>9134000</v>
      </c>
      <c r="S10" s="60"/>
      <c r="T10" s="60"/>
      <c r="U10" s="60"/>
      <c r="V10" s="60"/>
      <c r="W10" s="60">
        <v>26078000</v>
      </c>
      <c r="X10" s="60">
        <v>83338102</v>
      </c>
      <c r="Y10" s="60">
        <v>-57260102</v>
      </c>
      <c r="Z10" s="140">
        <v>-68.71</v>
      </c>
      <c r="AA10" s="62">
        <v>154387000</v>
      </c>
    </row>
    <row r="11" spans="1:27" ht="13.5">
      <c r="A11" s="138" t="s">
        <v>80</v>
      </c>
      <c r="B11" s="136"/>
      <c r="C11" s="155">
        <v>4111000</v>
      </c>
      <c r="D11" s="155"/>
      <c r="E11" s="156">
        <v>22994000</v>
      </c>
      <c r="F11" s="60">
        <v>22994000</v>
      </c>
      <c r="G11" s="60">
        <v>1049000</v>
      </c>
      <c r="H11" s="60">
        <v>1051000</v>
      </c>
      <c r="I11" s="60">
        <v>1135000</v>
      </c>
      <c r="J11" s="60">
        <v>3235000</v>
      </c>
      <c r="K11" s="60">
        <v>1361000</v>
      </c>
      <c r="L11" s="60">
        <v>714000</v>
      </c>
      <c r="M11" s="60">
        <v>2001000</v>
      </c>
      <c r="N11" s="60">
        <v>4076000</v>
      </c>
      <c r="O11" s="60">
        <v>1231000</v>
      </c>
      <c r="P11" s="60">
        <v>1391000</v>
      </c>
      <c r="Q11" s="60">
        <v>1264000</v>
      </c>
      <c r="R11" s="60">
        <v>3886000</v>
      </c>
      <c r="S11" s="60"/>
      <c r="T11" s="60"/>
      <c r="U11" s="60"/>
      <c r="V11" s="60"/>
      <c r="W11" s="60">
        <v>11197000</v>
      </c>
      <c r="X11" s="60">
        <v>12412162</v>
      </c>
      <c r="Y11" s="60">
        <v>-1215162</v>
      </c>
      <c r="Z11" s="140">
        <v>-9.79</v>
      </c>
      <c r="AA11" s="62">
        <v>22994000</v>
      </c>
    </row>
    <row r="12" spans="1:27" ht="13.5">
      <c r="A12" s="138" t="s">
        <v>81</v>
      </c>
      <c r="B12" s="136"/>
      <c r="C12" s="155">
        <v>54037181</v>
      </c>
      <c r="D12" s="155"/>
      <c r="E12" s="156">
        <v>88898000</v>
      </c>
      <c r="F12" s="60">
        <v>88898000</v>
      </c>
      <c r="G12" s="60">
        <v>589000</v>
      </c>
      <c r="H12" s="60">
        <v>3185000</v>
      </c>
      <c r="I12" s="60">
        <v>11378000</v>
      </c>
      <c r="J12" s="60">
        <v>15152000</v>
      </c>
      <c r="K12" s="60">
        <v>4772000</v>
      </c>
      <c r="L12" s="60">
        <v>2551000</v>
      </c>
      <c r="M12" s="60">
        <v>4369000</v>
      </c>
      <c r="N12" s="60">
        <v>11692000</v>
      </c>
      <c r="O12" s="60">
        <v>275000</v>
      </c>
      <c r="P12" s="60">
        <v>3770000</v>
      </c>
      <c r="Q12" s="60">
        <v>3086000</v>
      </c>
      <c r="R12" s="60">
        <v>7131000</v>
      </c>
      <c r="S12" s="60"/>
      <c r="T12" s="60"/>
      <c r="U12" s="60"/>
      <c r="V12" s="60"/>
      <c r="W12" s="60">
        <v>33975000</v>
      </c>
      <c r="X12" s="60">
        <v>47987140</v>
      </c>
      <c r="Y12" s="60">
        <v>-14012140</v>
      </c>
      <c r="Z12" s="140">
        <v>-29.2</v>
      </c>
      <c r="AA12" s="62">
        <v>88898000</v>
      </c>
    </row>
    <row r="13" spans="1:27" ht="13.5">
      <c r="A13" s="138" t="s">
        <v>82</v>
      </c>
      <c r="B13" s="136"/>
      <c r="C13" s="155">
        <v>64684057</v>
      </c>
      <c r="D13" s="155"/>
      <c r="E13" s="156">
        <v>707587000</v>
      </c>
      <c r="F13" s="60">
        <v>707587000</v>
      </c>
      <c r="G13" s="60">
        <v>178288000</v>
      </c>
      <c r="H13" s="60">
        <v>117349000</v>
      </c>
      <c r="I13" s="60">
        <v>174167000</v>
      </c>
      <c r="J13" s="60">
        <v>469804000</v>
      </c>
      <c r="K13" s="60">
        <v>177674000</v>
      </c>
      <c r="L13" s="60">
        <v>186566000</v>
      </c>
      <c r="M13" s="60">
        <v>178842000</v>
      </c>
      <c r="N13" s="60">
        <v>543082000</v>
      </c>
      <c r="O13" s="60">
        <v>92060000</v>
      </c>
      <c r="P13" s="60">
        <v>93376000</v>
      </c>
      <c r="Q13" s="60">
        <v>80118000</v>
      </c>
      <c r="R13" s="60">
        <v>265554000</v>
      </c>
      <c r="S13" s="60"/>
      <c r="T13" s="60"/>
      <c r="U13" s="60"/>
      <c r="V13" s="60"/>
      <c r="W13" s="60">
        <v>1278440000</v>
      </c>
      <c r="X13" s="60">
        <v>381955462</v>
      </c>
      <c r="Y13" s="60">
        <v>896484538</v>
      </c>
      <c r="Z13" s="140">
        <v>234.71</v>
      </c>
      <c r="AA13" s="62">
        <v>707587000</v>
      </c>
    </row>
    <row r="14" spans="1:27" ht="13.5">
      <c r="A14" s="138" t="s">
        <v>83</v>
      </c>
      <c r="B14" s="136"/>
      <c r="C14" s="157">
        <v>25974000</v>
      </c>
      <c r="D14" s="157"/>
      <c r="E14" s="158">
        <v>26480000</v>
      </c>
      <c r="F14" s="159">
        <v>26480000</v>
      </c>
      <c r="G14" s="159">
        <v>347000</v>
      </c>
      <c r="H14" s="159">
        <v>1179000</v>
      </c>
      <c r="I14" s="159">
        <v>1699000</v>
      </c>
      <c r="J14" s="159">
        <v>3225000</v>
      </c>
      <c r="K14" s="159">
        <v>3356000</v>
      </c>
      <c r="L14" s="159">
        <v>684000</v>
      </c>
      <c r="M14" s="159">
        <v>2366000</v>
      </c>
      <c r="N14" s="159">
        <v>6406000</v>
      </c>
      <c r="O14" s="159">
        <v>7565000</v>
      </c>
      <c r="P14" s="159">
        <v>-917000</v>
      </c>
      <c r="Q14" s="159">
        <v>-1239000</v>
      </c>
      <c r="R14" s="159">
        <v>5409000</v>
      </c>
      <c r="S14" s="159"/>
      <c r="T14" s="159"/>
      <c r="U14" s="159"/>
      <c r="V14" s="159"/>
      <c r="W14" s="159">
        <v>15040000</v>
      </c>
      <c r="X14" s="159">
        <v>14293904</v>
      </c>
      <c r="Y14" s="159">
        <v>746096</v>
      </c>
      <c r="Z14" s="141">
        <v>5.22</v>
      </c>
      <c r="AA14" s="225">
        <v>26480000</v>
      </c>
    </row>
    <row r="15" spans="1:27" ht="13.5">
      <c r="A15" s="135" t="s">
        <v>84</v>
      </c>
      <c r="B15" s="142"/>
      <c r="C15" s="153">
        <f aca="true" t="shared" si="2" ref="C15:Y15">SUM(C16:C18)</f>
        <v>1224776935</v>
      </c>
      <c r="D15" s="153">
        <f>SUM(D16:D18)</f>
        <v>0</v>
      </c>
      <c r="E15" s="154">
        <f t="shared" si="2"/>
        <v>1796930000</v>
      </c>
      <c r="F15" s="100">
        <f t="shared" si="2"/>
        <v>1796930000</v>
      </c>
      <c r="G15" s="100">
        <f t="shared" si="2"/>
        <v>61966000</v>
      </c>
      <c r="H15" s="100">
        <f t="shared" si="2"/>
        <v>85630000</v>
      </c>
      <c r="I15" s="100">
        <f t="shared" si="2"/>
        <v>73813000</v>
      </c>
      <c r="J15" s="100">
        <f t="shared" si="2"/>
        <v>221409000</v>
      </c>
      <c r="K15" s="100">
        <f t="shared" si="2"/>
        <v>220992000</v>
      </c>
      <c r="L15" s="100">
        <f t="shared" si="2"/>
        <v>123268000</v>
      </c>
      <c r="M15" s="100">
        <f t="shared" si="2"/>
        <v>97766000</v>
      </c>
      <c r="N15" s="100">
        <f t="shared" si="2"/>
        <v>442026000</v>
      </c>
      <c r="O15" s="100">
        <f t="shared" si="2"/>
        <v>157044000</v>
      </c>
      <c r="P15" s="100">
        <f t="shared" si="2"/>
        <v>109513000</v>
      </c>
      <c r="Q15" s="100">
        <f t="shared" si="2"/>
        <v>128353000</v>
      </c>
      <c r="R15" s="100">
        <f t="shared" si="2"/>
        <v>394910000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1058345000</v>
      </c>
      <c r="X15" s="100">
        <f t="shared" si="2"/>
        <v>969982814</v>
      </c>
      <c r="Y15" s="100">
        <f t="shared" si="2"/>
        <v>88362186</v>
      </c>
      <c r="Z15" s="137">
        <f>+IF(X15&lt;&gt;0,+(Y15/X15)*100,0)</f>
        <v>9.109665112066615</v>
      </c>
      <c r="AA15" s="102">
        <f>SUM(AA16:AA18)</f>
        <v>1796930000</v>
      </c>
    </row>
    <row r="16" spans="1:27" ht="13.5">
      <c r="A16" s="138" t="s">
        <v>85</v>
      </c>
      <c r="B16" s="136"/>
      <c r="C16" s="155">
        <v>219426746</v>
      </c>
      <c r="D16" s="155"/>
      <c r="E16" s="156">
        <v>169397000</v>
      </c>
      <c r="F16" s="60">
        <v>169397000</v>
      </c>
      <c r="G16" s="60">
        <v>4175000</v>
      </c>
      <c r="H16" s="60">
        <v>17238000</v>
      </c>
      <c r="I16" s="60">
        <v>8772000</v>
      </c>
      <c r="J16" s="60">
        <v>30185000</v>
      </c>
      <c r="K16" s="60">
        <v>27464000</v>
      </c>
      <c r="L16" s="60">
        <v>20791000</v>
      </c>
      <c r="M16" s="60">
        <v>13563000</v>
      </c>
      <c r="N16" s="60">
        <v>61818000</v>
      </c>
      <c r="O16" s="60">
        <v>22802000</v>
      </c>
      <c r="P16" s="60">
        <v>2285000</v>
      </c>
      <c r="Q16" s="60">
        <v>20321000</v>
      </c>
      <c r="R16" s="60">
        <v>45408000</v>
      </c>
      <c r="S16" s="60"/>
      <c r="T16" s="60"/>
      <c r="U16" s="60"/>
      <c r="V16" s="60"/>
      <c r="W16" s="60">
        <v>137411000</v>
      </c>
      <c r="X16" s="60">
        <v>91440500</v>
      </c>
      <c r="Y16" s="60">
        <v>45970500</v>
      </c>
      <c r="Z16" s="140">
        <v>50.27</v>
      </c>
      <c r="AA16" s="62">
        <v>169397000</v>
      </c>
    </row>
    <row r="17" spans="1:27" ht="13.5">
      <c r="A17" s="138" t="s">
        <v>86</v>
      </c>
      <c r="B17" s="136"/>
      <c r="C17" s="155">
        <v>1005350189</v>
      </c>
      <c r="D17" s="155"/>
      <c r="E17" s="156">
        <v>1627533000</v>
      </c>
      <c r="F17" s="60">
        <v>1627533000</v>
      </c>
      <c r="G17" s="60">
        <v>57791000</v>
      </c>
      <c r="H17" s="60">
        <v>68392000</v>
      </c>
      <c r="I17" s="60">
        <v>65041000</v>
      </c>
      <c r="J17" s="60">
        <v>191224000</v>
      </c>
      <c r="K17" s="60">
        <v>193528000</v>
      </c>
      <c r="L17" s="60">
        <v>102477000</v>
      </c>
      <c r="M17" s="60">
        <v>84203000</v>
      </c>
      <c r="N17" s="60">
        <v>380208000</v>
      </c>
      <c r="O17" s="60">
        <v>134242000</v>
      </c>
      <c r="P17" s="60">
        <v>107228000</v>
      </c>
      <c r="Q17" s="60">
        <v>108032000</v>
      </c>
      <c r="R17" s="60">
        <v>349502000</v>
      </c>
      <c r="S17" s="60"/>
      <c r="T17" s="60"/>
      <c r="U17" s="60"/>
      <c r="V17" s="60"/>
      <c r="W17" s="60">
        <v>920934000</v>
      </c>
      <c r="X17" s="60">
        <v>878542314</v>
      </c>
      <c r="Y17" s="60">
        <v>42391686</v>
      </c>
      <c r="Z17" s="140">
        <v>4.83</v>
      </c>
      <c r="AA17" s="62">
        <v>1627533000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2537461976</v>
      </c>
      <c r="D19" s="153">
        <f>SUM(D20:D23)</f>
        <v>0</v>
      </c>
      <c r="E19" s="154">
        <f t="shared" si="3"/>
        <v>2323743000</v>
      </c>
      <c r="F19" s="100">
        <f t="shared" si="3"/>
        <v>2323743000</v>
      </c>
      <c r="G19" s="100">
        <f t="shared" si="3"/>
        <v>84600000</v>
      </c>
      <c r="H19" s="100">
        <f t="shared" si="3"/>
        <v>136879000</v>
      </c>
      <c r="I19" s="100">
        <f t="shared" si="3"/>
        <v>182141000</v>
      </c>
      <c r="J19" s="100">
        <f t="shared" si="3"/>
        <v>403620000</v>
      </c>
      <c r="K19" s="100">
        <f t="shared" si="3"/>
        <v>198899000</v>
      </c>
      <c r="L19" s="100">
        <f t="shared" si="3"/>
        <v>185825000</v>
      </c>
      <c r="M19" s="100">
        <f t="shared" si="3"/>
        <v>163253000</v>
      </c>
      <c r="N19" s="100">
        <f t="shared" si="3"/>
        <v>547977000</v>
      </c>
      <c r="O19" s="100">
        <f t="shared" si="3"/>
        <v>101837000</v>
      </c>
      <c r="P19" s="100">
        <f t="shared" si="3"/>
        <v>141162000</v>
      </c>
      <c r="Q19" s="100">
        <f t="shared" si="3"/>
        <v>223600000</v>
      </c>
      <c r="R19" s="100">
        <f t="shared" si="3"/>
        <v>466599000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1418196000</v>
      </c>
      <c r="X19" s="100">
        <f t="shared" si="3"/>
        <v>1254355932</v>
      </c>
      <c r="Y19" s="100">
        <f t="shared" si="3"/>
        <v>163840068</v>
      </c>
      <c r="Z19" s="137">
        <f>+IF(X19&lt;&gt;0,+(Y19/X19)*100,0)</f>
        <v>13.061688777504024</v>
      </c>
      <c r="AA19" s="102">
        <f>SUM(AA20:AA23)</f>
        <v>2323743000</v>
      </c>
    </row>
    <row r="20" spans="1:27" ht="13.5">
      <c r="A20" s="138" t="s">
        <v>89</v>
      </c>
      <c r="B20" s="136"/>
      <c r="C20" s="155">
        <v>526070259</v>
      </c>
      <c r="D20" s="155"/>
      <c r="E20" s="156">
        <v>678858000</v>
      </c>
      <c r="F20" s="60">
        <v>678858000</v>
      </c>
      <c r="G20" s="60">
        <v>27551000</v>
      </c>
      <c r="H20" s="60">
        <v>40389000</v>
      </c>
      <c r="I20" s="60">
        <v>41449000</v>
      </c>
      <c r="J20" s="60">
        <v>109389000</v>
      </c>
      <c r="K20" s="60">
        <v>40606000</v>
      </c>
      <c r="L20" s="60">
        <v>38943000</v>
      </c>
      <c r="M20" s="60">
        <v>23642000</v>
      </c>
      <c r="N20" s="60">
        <v>103191000</v>
      </c>
      <c r="O20" s="60">
        <v>31220000</v>
      </c>
      <c r="P20" s="60">
        <v>31340000</v>
      </c>
      <c r="Q20" s="60">
        <v>42010000</v>
      </c>
      <c r="R20" s="60">
        <v>104570000</v>
      </c>
      <c r="S20" s="60"/>
      <c r="T20" s="60"/>
      <c r="U20" s="60"/>
      <c r="V20" s="60"/>
      <c r="W20" s="60">
        <v>317150000</v>
      </c>
      <c r="X20" s="60">
        <v>366447008</v>
      </c>
      <c r="Y20" s="60">
        <v>-49297008</v>
      </c>
      <c r="Z20" s="140">
        <v>-13.45</v>
      </c>
      <c r="AA20" s="62">
        <v>678858000</v>
      </c>
    </row>
    <row r="21" spans="1:27" ht="13.5">
      <c r="A21" s="138" t="s">
        <v>90</v>
      </c>
      <c r="B21" s="136"/>
      <c r="C21" s="155">
        <v>838044000</v>
      </c>
      <c r="D21" s="155"/>
      <c r="E21" s="156">
        <v>842200000</v>
      </c>
      <c r="F21" s="60">
        <v>842200000</v>
      </c>
      <c r="G21" s="60">
        <v>22770000</v>
      </c>
      <c r="H21" s="60">
        <v>57247000</v>
      </c>
      <c r="I21" s="60">
        <v>76969000</v>
      </c>
      <c r="J21" s="60">
        <v>156986000</v>
      </c>
      <c r="K21" s="60">
        <v>68685000</v>
      </c>
      <c r="L21" s="60">
        <v>82739000</v>
      </c>
      <c r="M21" s="60">
        <v>88031000</v>
      </c>
      <c r="N21" s="60">
        <v>239455000</v>
      </c>
      <c r="O21" s="60">
        <v>28220000</v>
      </c>
      <c r="P21" s="60">
        <v>59633000</v>
      </c>
      <c r="Q21" s="60">
        <v>82806000</v>
      </c>
      <c r="R21" s="60">
        <v>170659000</v>
      </c>
      <c r="S21" s="60"/>
      <c r="T21" s="60"/>
      <c r="U21" s="60"/>
      <c r="V21" s="60"/>
      <c r="W21" s="60">
        <v>567100000</v>
      </c>
      <c r="X21" s="60">
        <v>454619560</v>
      </c>
      <c r="Y21" s="60">
        <v>112480440</v>
      </c>
      <c r="Z21" s="140">
        <v>24.74</v>
      </c>
      <c r="AA21" s="62">
        <v>842200000</v>
      </c>
    </row>
    <row r="22" spans="1:27" ht="13.5">
      <c r="A22" s="138" t="s">
        <v>91</v>
      </c>
      <c r="B22" s="136"/>
      <c r="C22" s="157">
        <v>1027893717</v>
      </c>
      <c r="D22" s="157"/>
      <c r="E22" s="158">
        <v>700750000</v>
      </c>
      <c r="F22" s="159">
        <v>700750000</v>
      </c>
      <c r="G22" s="159">
        <v>33660000</v>
      </c>
      <c r="H22" s="159">
        <v>34593000</v>
      </c>
      <c r="I22" s="159">
        <v>52612000</v>
      </c>
      <c r="J22" s="159">
        <v>120865000</v>
      </c>
      <c r="K22" s="159">
        <v>86178000</v>
      </c>
      <c r="L22" s="159">
        <v>57317000</v>
      </c>
      <c r="M22" s="159">
        <v>47938000</v>
      </c>
      <c r="N22" s="159">
        <v>191433000</v>
      </c>
      <c r="O22" s="159">
        <v>42157000</v>
      </c>
      <c r="P22" s="159">
        <v>45862000</v>
      </c>
      <c r="Q22" s="159">
        <v>94053000</v>
      </c>
      <c r="R22" s="159">
        <v>182072000</v>
      </c>
      <c r="S22" s="159"/>
      <c r="T22" s="159"/>
      <c r="U22" s="159"/>
      <c r="V22" s="159"/>
      <c r="W22" s="159">
        <v>494370000</v>
      </c>
      <c r="X22" s="159">
        <v>378264850</v>
      </c>
      <c r="Y22" s="159">
        <v>116105150</v>
      </c>
      <c r="Z22" s="141">
        <v>30.69</v>
      </c>
      <c r="AA22" s="225">
        <v>700750000</v>
      </c>
    </row>
    <row r="23" spans="1:27" ht="13.5">
      <c r="A23" s="138" t="s">
        <v>92</v>
      </c>
      <c r="B23" s="136"/>
      <c r="C23" s="155">
        <v>145454000</v>
      </c>
      <c r="D23" s="155"/>
      <c r="E23" s="156">
        <v>101935000</v>
      </c>
      <c r="F23" s="60">
        <v>101935000</v>
      </c>
      <c r="G23" s="60">
        <v>619000</v>
      </c>
      <c r="H23" s="60">
        <v>4650000</v>
      </c>
      <c r="I23" s="60">
        <v>11111000</v>
      </c>
      <c r="J23" s="60">
        <v>16380000</v>
      </c>
      <c r="K23" s="60">
        <v>3430000</v>
      </c>
      <c r="L23" s="60">
        <v>6826000</v>
      </c>
      <c r="M23" s="60">
        <v>3642000</v>
      </c>
      <c r="N23" s="60">
        <v>13898000</v>
      </c>
      <c r="O23" s="60">
        <v>240000</v>
      </c>
      <c r="P23" s="60">
        <v>4327000</v>
      </c>
      <c r="Q23" s="60">
        <v>4731000</v>
      </c>
      <c r="R23" s="60">
        <v>9298000</v>
      </c>
      <c r="S23" s="60"/>
      <c r="T23" s="60"/>
      <c r="U23" s="60"/>
      <c r="V23" s="60"/>
      <c r="W23" s="60">
        <v>39576000</v>
      </c>
      <c r="X23" s="60">
        <v>55024514</v>
      </c>
      <c r="Y23" s="60">
        <v>-15448514</v>
      </c>
      <c r="Z23" s="140">
        <v>-28.08</v>
      </c>
      <c r="AA23" s="62">
        <v>101935000</v>
      </c>
    </row>
    <row r="24" spans="1:27" ht="13.5">
      <c r="A24" s="135" t="s">
        <v>93</v>
      </c>
      <c r="B24" s="142"/>
      <c r="C24" s="153">
        <v>3746000</v>
      </c>
      <c r="D24" s="153"/>
      <c r="E24" s="154">
        <v>97944000</v>
      </c>
      <c r="F24" s="100">
        <v>97944000</v>
      </c>
      <c r="G24" s="100"/>
      <c r="H24" s="100">
        <v>5000</v>
      </c>
      <c r="I24" s="100">
        <v>2763000</v>
      </c>
      <c r="J24" s="100">
        <v>2768000</v>
      </c>
      <c r="K24" s="100">
        <v>39000</v>
      </c>
      <c r="L24" s="100"/>
      <c r="M24" s="100">
        <v>14983000</v>
      </c>
      <c r="N24" s="100">
        <v>15022000</v>
      </c>
      <c r="O24" s="100">
        <v>35000</v>
      </c>
      <c r="P24" s="100">
        <v>13000</v>
      </c>
      <c r="Q24" s="100">
        <v>1683000</v>
      </c>
      <c r="R24" s="100">
        <v>1731000</v>
      </c>
      <c r="S24" s="100"/>
      <c r="T24" s="100"/>
      <c r="U24" s="100"/>
      <c r="V24" s="100"/>
      <c r="W24" s="100">
        <v>19521000</v>
      </c>
      <c r="X24" s="100">
        <v>52869950</v>
      </c>
      <c r="Y24" s="100">
        <v>-33348950</v>
      </c>
      <c r="Z24" s="137">
        <v>-63.08</v>
      </c>
      <c r="AA24" s="102">
        <v>97944000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4201622000</v>
      </c>
      <c r="D25" s="217">
        <f>+D5+D9+D15+D19+D24</f>
        <v>0</v>
      </c>
      <c r="E25" s="230">
        <f t="shared" si="4"/>
        <v>5711022000</v>
      </c>
      <c r="F25" s="219">
        <f t="shared" si="4"/>
        <v>5711022000</v>
      </c>
      <c r="G25" s="219">
        <f t="shared" si="4"/>
        <v>340219000</v>
      </c>
      <c r="H25" s="219">
        <f t="shared" si="4"/>
        <v>361164000</v>
      </c>
      <c r="I25" s="219">
        <f t="shared" si="4"/>
        <v>465657000</v>
      </c>
      <c r="J25" s="219">
        <f t="shared" si="4"/>
        <v>1167040000</v>
      </c>
      <c r="K25" s="219">
        <f t="shared" si="4"/>
        <v>623523000</v>
      </c>
      <c r="L25" s="219">
        <f t="shared" si="4"/>
        <v>509883000</v>
      </c>
      <c r="M25" s="219">
        <f t="shared" si="4"/>
        <v>485162000</v>
      </c>
      <c r="N25" s="219">
        <f t="shared" si="4"/>
        <v>1618568000</v>
      </c>
      <c r="O25" s="219">
        <f t="shared" si="4"/>
        <v>373004000</v>
      </c>
      <c r="P25" s="219">
        <f t="shared" si="4"/>
        <v>373939000</v>
      </c>
      <c r="Q25" s="219">
        <f t="shared" si="4"/>
        <v>455127000</v>
      </c>
      <c r="R25" s="219">
        <f t="shared" si="4"/>
        <v>1202070000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3987678000</v>
      </c>
      <c r="X25" s="219">
        <f t="shared" si="4"/>
        <v>3082808914</v>
      </c>
      <c r="Y25" s="219">
        <f t="shared" si="4"/>
        <v>904869086</v>
      </c>
      <c r="Z25" s="231">
        <f>+IF(X25&lt;&gt;0,+(Y25/X25)*100,0)</f>
        <v>29.35209775379545</v>
      </c>
      <c r="AA25" s="232">
        <f>+AA5+AA9+AA15+AA19+AA24</f>
        <v>5711022000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1970041000</v>
      </c>
      <c r="D28" s="155"/>
      <c r="E28" s="156">
        <v>2590694000</v>
      </c>
      <c r="F28" s="60">
        <v>2590694000</v>
      </c>
      <c r="G28" s="60">
        <v>86217000</v>
      </c>
      <c r="H28" s="60">
        <v>121002000</v>
      </c>
      <c r="I28" s="60">
        <v>162430000</v>
      </c>
      <c r="J28" s="60">
        <v>369649000</v>
      </c>
      <c r="K28" s="60">
        <v>277289000</v>
      </c>
      <c r="L28" s="60">
        <v>185846000</v>
      </c>
      <c r="M28" s="60">
        <v>286537000</v>
      </c>
      <c r="N28" s="60">
        <v>749672000</v>
      </c>
      <c r="O28" s="60">
        <v>144965000</v>
      </c>
      <c r="P28" s="60">
        <v>238461000</v>
      </c>
      <c r="Q28" s="60">
        <v>153151000</v>
      </c>
      <c r="R28" s="60">
        <v>536577000</v>
      </c>
      <c r="S28" s="60"/>
      <c r="T28" s="60"/>
      <c r="U28" s="60"/>
      <c r="V28" s="60"/>
      <c r="W28" s="60">
        <v>1655898000</v>
      </c>
      <c r="X28" s="60"/>
      <c r="Y28" s="60">
        <v>1655898000</v>
      </c>
      <c r="Z28" s="140"/>
      <c r="AA28" s="155">
        <v>2590694000</v>
      </c>
    </row>
    <row r="29" spans="1:27" ht="13.5">
      <c r="A29" s="234" t="s">
        <v>134</v>
      </c>
      <c r="B29" s="136"/>
      <c r="C29" s="155">
        <v>67061000</v>
      </c>
      <c r="D29" s="155"/>
      <c r="E29" s="156">
        <v>772847000</v>
      </c>
      <c r="F29" s="60">
        <v>772847000</v>
      </c>
      <c r="G29" s="60">
        <v>161337000</v>
      </c>
      <c r="H29" s="60">
        <v>97309000</v>
      </c>
      <c r="I29" s="60">
        <v>159724000</v>
      </c>
      <c r="J29" s="60">
        <v>418370000</v>
      </c>
      <c r="K29" s="60">
        <v>161349000</v>
      </c>
      <c r="L29" s="60">
        <v>166933000</v>
      </c>
      <c r="M29" s="60">
        <v>145787000</v>
      </c>
      <c r="N29" s="60">
        <v>474069000</v>
      </c>
      <c r="O29" s="60">
        <v>73655000</v>
      </c>
      <c r="P29" s="60">
        <v>74864000</v>
      </c>
      <c r="Q29" s="60">
        <v>67499000</v>
      </c>
      <c r="R29" s="60">
        <v>216018000</v>
      </c>
      <c r="S29" s="60"/>
      <c r="T29" s="60"/>
      <c r="U29" s="60"/>
      <c r="V29" s="60"/>
      <c r="W29" s="60">
        <v>1108457000</v>
      </c>
      <c r="X29" s="60"/>
      <c r="Y29" s="60">
        <v>1108457000</v>
      </c>
      <c r="Z29" s="140"/>
      <c r="AA29" s="62">
        <v>772847000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3908000</v>
      </c>
      <c r="D31" s="155"/>
      <c r="E31" s="156">
        <v>14200000</v>
      </c>
      <c r="F31" s="60">
        <v>14200000</v>
      </c>
      <c r="G31" s="60">
        <v>10000</v>
      </c>
      <c r="H31" s="60">
        <v>25000</v>
      </c>
      <c r="I31" s="60">
        <v>6000</v>
      </c>
      <c r="J31" s="60">
        <v>41000</v>
      </c>
      <c r="K31" s="60">
        <v>10000</v>
      </c>
      <c r="L31" s="60">
        <v>30000</v>
      </c>
      <c r="M31" s="60">
        <v>203000</v>
      </c>
      <c r="N31" s="60">
        <v>243000</v>
      </c>
      <c r="O31" s="60"/>
      <c r="P31" s="60">
        <v>94000</v>
      </c>
      <c r="Q31" s="60">
        <v>1517000</v>
      </c>
      <c r="R31" s="60">
        <v>1611000</v>
      </c>
      <c r="S31" s="60"/>
      <c r="T31" s="60"/>
      <c r="U31" s="60"/>
      <c r="V31" s="60"/>
      <c r="W31" s="60">
        <v>1895000</v>
      </c>
      <c r="X31" s="60"/>
      <c r="Y31" s="60">
        <v>1895000</v>
      </c>
      <c r="Z31" s="140"/>
      <c r="AA31" s="62">
        <v>14200000</v>
      </c>
    </row>
    <row r="32" spans="1:27" ht="13.5">
      <c r="A32" s="236" t="s">
        <v>46</v>
      </c>
      <c r="B32" s="136"/>
      <c r="C32" s="210">
        <f aca="true" t="shared" si="5" ref="C32:Y32">SUM(C28:C31)</f>
        <v>2041010000</v>
      </c>
      <c r="D32" s="210">
        <f>SUM(D28:D31)</f>
        <v>0</v>
      </c>
      <c r="E32" s="211">
        <f t="shared" si="5"/>
        <v>3377741000</v>
      </c>
      <c r="F32" s="77">
        <f t="shared" si="5"/>
        <v>3377741000</v>
      </c>
      <c r="G32" s="77">
        <f t="shared" si="5"/>
        <v>247564000</v>
      </c>
      <c r="H32" s="77">
        <f t="shared" si="5"/>
        <v>218336000</v>
      </c>
      <c r="I32" s="77">
        <f t="shared" si="5"/>
        <v>322160000</v>
      </c>
      <c r="J32" s="77">
        <f t="shared" si="5"/>
        <v>788060000</v>
      </c>
      <c r="K32" s="77">
        <f t="shared" si="5"/>
        <v>438648000</v>
      </c>
      <c r="L32" s="77">
        <f t="shared" si="5"/>
        <v>352809000</v>
      </c>
      <c r="M32" s="77">
        <f t="shared" si="5"/>
        <v>432527000</v>
      </c>
      <c r="N32" s="77">
        <f t="shared" si="5"/>
        <v>1223984000</v>
      </c>
      <c r="O32" s="77">
        <f t="shared" si="5"/>
        <v>218620000</v>
      </c>
      <c r="P32" s="77">
        <f t="shared" si="5"/>
        <v>313419000</v>
      </c>
      <c r="Q32" s="77">
        <f t="shared" si="5"/>
        <v>222167000</v>
      </c>
      <c r="R32" s="77">
        <f t="shared" si="5"/>
        <v>754206000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2766250000</v>
      </c>
      <c r="X32" s="77">
        <f t="shared" si="5"/>
        <v>0</v>
      </c>
      <c r="Y32" s="77">
        <f t="shared" si="5"/>
        <v>2766250000</v>
      </c>
      <c r="Z32" s="212">
        <f>+IF(X32&lt;&gt;0,+(Y32/X32)*100,0)</f>
        <v>0</v>
      </c>
      <c r="AA32" s="79">
        <f>SUM(AA28:AA31)</f>
        <v>3377741000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1500000000</v>
      </c>
      <c r="D34" s="155"/>
      <c r="E34" s="156">
        <v>1000000000</v>
      </c>
      <c r="F34" s="60">
        <v>1000000000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1000000000</v>
      </c>
    </row>
    <row r="35" spans="1:27" ht="13.5">
      <c r="A35" s="237" t="s">
        <v>53</v>
      </c>
      <c r="B35" s="136"/>
      <c r="C35" s="155">
        <v>660612000</v>
      </c>
      <c r="D35" s="155"/>
      <c r="E35" s="156">
        <v>1333281000</v>
      </c>
      <c r="F35" s="60">
        <v>1333281000</v>
      </c>
      <c r="G35" s="60">
        <v>92655000</v>
      </c>
      <c r="H35" s="60">
        <v>142828000</v>
      </c>
      <c r="I35" s="60">
        <v>143497000</v>
      </c>
      <c r="J35" s="60">
        <v>378980000</v>
      </c>
      <c r="K35" s="60">
        <v>184875000</v>
      </c>
      <c r="L35" s="60">
        <v>157074000</v>
      </c>
      <c r="M35" s="60">
        <v>52635000</v>
      </c>
      <c r="N35" s="60">
        <v>394584000</v>
      </c>
      <c r="O35" s="60">
        <v>154384000</v>
      </c>
      <c r="P35" s="60">
        <v>60520000</v>
      </c>
      <c r="Q35" s="60">
        <v>232960000</v>
      </c>
      <c r="R35" s="60">
        <v>447864000</v>
      </c>
      <c r="S35" s="60"/>
      <c r="T35" s="60"/>
      <c r="U35" s="60"/>
      <c r="V35" s="60"/>
      <c r="W35" s="60">
        <v>1221428000</v>
      </c>
      <c r="X35" s="60"/>
      <c r="Y35" s="60">
        <v>1221428000</v>
      </c>
      <c r="Z35" s="140"/>
      <c r="AA35" s="62">
        <v>1333281000</v>
      </c>
    </row>
    <row r="36" spans="1:27" ht="13.5">
      <c r="A36" s="238" t="s">
        <v>139</v>
      </c>
      <c r="B36" s="149"/>
      <c r="C36" s="222">
        <f aca="true" t="shared" si="6" ref="C36:Y36">SUM(C32:C35)</f>
        <v>4201622000</v>
      </c>
      <c r="D36" s="222">
        <f>SUM(D32:D35)</f>
        <v>0</v>
      </c>
      <c r="E36" s="218">
        <f t="shared" si="6"/>
        <v>5711022000</v>
      </c>
      <c r="F36" s="220">
        <f t="shared" si="6"/>
        <v>5711022000</v>
      </c>
      <c r="G36" s="220">
        <f t="shared" si="6"/>
        <v>340219000</v>
      </c>
      <c r="H36" s="220">
        <f t="shared" si="6"/>
        <v>361164000</v>
      </c>
      <c r="I36" s="220">
        <f t="shared" si="6"/>
        <v>465657000</v>
      </c>
      <c r="J36" s="220">
        <f t="shared" si="6"/>
        <v>1167040000</v>
      </c>
      <c r="K36" s="220">
        <f t="shared" si="6"/>
        <v>623523000</v>
      </c>
      <c r="L36" s="220">
        <f t="shared" si="6"/>
        <v>509883000</v>
      </c>
      <c r="M36" s="220">
        <f t="shared" si="6"/>
        <v>485162000</v>
      </c>
      <c r="N36" s="220">
        <f t="shared" si="6"/>
        <v>1618568000</v>
      </c>
      <c r="O36" s="220">
        <f t="shared" si="6"/>
        <v>373004000</v>
      </c>
      <c r="P36" s="220">
        <f t="shared" si="6"/>
        <v>373939000</v>
      </c>
      <c r="Q36" s="220">
        <f t="shared" si="6"/>
        <v>455127000</v>
      </c>
      <c r="R36" s="220">
        <f t="shared" si="6"/>
        <v>1202070000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3987678000</v>
      </c>
      <c r="X36" s="220">
        <f t="shared" si="6"/>
        <v>0</v>
      </c>
      <c r="Y36" s="220">
        <f t="shared" si="6"/>
        <v>3987678000</v>
      </c>
      <c r="Z36" s="221">
        <f>+IF(X36&lt;&gt;0,+(Y36/X36)*100,0)</f>
        <v>0</v>
      </c>
      <c r="AA36" s="239">
        <f>SUM(AA32:AA35)</f>
        <v>5711022000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1067314000</v>
      </c>
      <c r="D6" s="155"/>
      <c r="E6" s="59">
        <v>1460929000</v>
      </c>
      <c r="F6" s="60">
        <v>1298833000</v>
      </c>
      <c r="G6" s="60">
        <v>1000500</v>
      </c>
      <c r="H6" s="60">
        <v>1667712</v>
      </c>
      <c r="I6" s="60">
        <v>3328659</v>
      </c>
      <c r="J6" s="60">
        <v>3328659</v>
      </c>
      <c r="K6" s="60">
        <v>2754673</v>
      </c>
      <c r="L6" s="60">
        <v>2637920</v>
      </c>
      <c r="M6" s="60">
        <v>5326439</v>
      </c>
      <c r="N6" s="60">
        <v>5326439</v>
      </c>
      <c r="O6" s="60">
        <v>2660991</v>
      </c>
      <c r="P6" s="60">
        <v>4043067</v>
      </c>
      <c r="Q6" s="60">
        <v>5907774</v>
      </c>
      <c r="R6" s="60">
        <v>5907774</v>
      </c>
      <c r="S6" s="60"/>
      <c r="T6" s="60"/>
      <c r="U6" s="60"/>
      <c r="V6" s="60"/>
      <c r="W6" s="60">
        <v>5907774</v>
      </c>
      <c r="X6" s="60">
        <v>974124750</v>
      </c>
      <c r="Y6" s="60">
        <v>-968216976</v>
      </c>
      <c r="Z6" s="140">
        <v>-99.39</v>
      </c>
      <c r="AA6" s="62">
        <v>1298833000</v>
      </c>
    </row>
    <row r="7" spans="1:27" ht="13.5">
      <c r="A7" s="249" t="s">
        <v>144</v>
      </c>
      <c r="B7" s="182"/>
      <c r="C7" s="155">
        <v>6149940000</v>
      </c>
      <c r="D7" s="155"/>
      <c r="E7" s="59">
        <v>5400000000</v>
      </c>
      <c r="F7" s="60">
        <v>5000000000</v>
      </c>
      <c r="G7" s="60">
        <v>6084664</v>
      </c>
      <c r="H7" s="60">
        <v>6238741</v>
      </c>
      <c r="I7" s="60">
        <v>4779461</v>
      </c>
      <c r="J7" s="60">
        <v>4779461</v>
      </c>
      <c r="K7" s="60">
        <v>4241646</v>
      </c>
      <c r="L7" s="60">
        <v>3907824</v>
      </c>
      <c r="M7" s="60">
        <v>3990137</v>
      </c>
      <c r="N7" s="60">
        <v>3990137</v>
      </c>
      <c r="O7" s="60">
        <v>3830410</v>
      </c>
      <c r="P7" s="60">
        <v>3477593</v>
      </c>
      <c r="Q7" s="60">
        <v>5531695</v>
      </c>
      <c r="R7" s="60">
        <v>5531695</v>
      </c>
      <c r="S7" s="60"/>
      <c r="T7" s="60"/>
      <c r="U7" s="60"/>
      <c r="V7" s="60"/>
      <c r="W7" s="60">
        <v>5531695</v>
      </c>
      <c r="X7" s="60">
        <v>3750000000</v>
      </c>
      <c r="Y7" s="60">
        <v>-3744468305</v>
      </c>
      <c r="Z7" s="140">
        <v>-99.85</v>
      </c>
      <c r="AA7" s="62">
        <v>5000000000</v>
      </c>
    </row>
    <row r="8" spans="1:27" ht="13.5">
      <c r="A8" s="249" t="s">
        <v>145</v>
      </c>
      <c r="B8" s="182"/>
      <c r="C8" s="155">
        <v>2879048000</v>
      </c>
      <c r="D8" s="155"/>
      <c r="E8" s="59">
        <v>3235276243</v>
      </c>
      <c r="F8" s="60">
        <v>2965165387</v>
      </c>
      <c r="G8" s="60">
        <v>3054569</v>
      </c>
      <c r="H8" s="60">
        <v>2944533</v>
      </c>
      <c r="I8" s="60">
        <v>2836630</v>
      </c>
      <c r="J8" s="60">
        <v>2836630</v>
      </c>
      <c r="K8" s="60">
        <v>2755175</v>
      </c>
      <c r="L8" s="60">
        <v>2371058</v>
      </c>
      <c r="M8" s="60">
        <v>2997685</v>
      </c>
      <c r="N8" s="60">
        <v>2997685</v>
      </c>
      <c r="O8" s="60">
        <v>2957770</v>
      </c>
      <c r="P8" s="60">
        <v>2745869</v>
      </c>
      <c r="Q8" s="60">
        <v>2721029</v>
      </c>
      <c r="R8" s="60">
        <v>2721029</v>
      </c>
      <c r="S8" s="60"/>
      <c r="T8" s="60"/>
      <c r="U8" s="60"/>
      <c r="V8" s="60"/>
      <c r="W8" s="60">
        <v>2721029</v>
      </c>
      <c r="X8" s="60">
        <v>2223874040</v>
      </c>
      <c r="Y8" s="60">
        <v>-2221153011</v>
      </c>
      <c r="Z8" s="140">
        <v>-99.88</v>
      </c>
      <c r="AA8" s="62">
        <v>2965165387</v>
      </c>
    </row>
    <row r="9" spans="1:27" ht="13.5">
      <c r="A9" s="249" t="s">
        <v>146</v>
      </c>
      <c r="B9" s="182"/>
      <c r="C9" s="155">
        <v>2670753000</v>
      </c>
      <c r="D9" s="155"/>
      <c r="E9" s="59">
        <v>2548502030</v>
      </c>
      <c r="F9" s="60">
        <v>2554292030</v>
      </c>
      <c r="G9" s="60">
        <v>2640373</v>
      </c>
      <c r="H9" s="60">
        <v>2549985</v>
      </c>
      <c r="I9" s="60">
        <v>2210469</v>
      </c>
      <c r="J9" s="60">
        <v>2210469</v>
      </c>
      <c r="K9" s="60">
        <v>2494474</v>
      </c>
      <c r="L9" s="60">
        <v>1964841</v>
      </c>
      <c r="M9" s="60">
        <v>2209221</v>
      </c>
      <c r="N9" s="60">
        <v>2209221</v>
      </c>
      <c r="O9" s="60">
        <v>1983377</v>
      </c>
      <c r="P9" s="60">
        <v>4983595</v>
      </c>
      <c r="Q9" s="60">
        <v>1720914</v>
      </c>
      <c r="R9" s="60">
        <v>1720914</v>
      </c>
      <c r="S9" s="60"/>
      <c r="T9" s="60"/>
      <c r="U9" s="60"/>
      <c r="V9" s="60"/>
      <c r="W9" s="60">
        <v>1720914</v>
      </c>
      <c r="X9" s="60">
        <v>1915719023</v>
      </c>
      <c r="Y9" s="60">
        <v>-1913998109</v>
      </c>
      <c r="Z9" s="140">
        <v>-99.91</v>
      </c>
      <c r="AA9" s="62">
        <v>2554292030</v>
      </c>
    </row>
    <row r="10" spans="1:27" ht="13.5">
      <c r="A10" s="249" t="s">
        <v>147</v>
      </c>
      <c r="B10" s="182"/>
      <c r="C10" s="155">
        <v>7139000</v>
      </c>
      <c r="D10" s="155"/>
      <c r="E10" s="59">
        <v>76139593</v>
      </c>
      <c r="F10" s="60">
        <v>76139593</v>
      </c>
      <c r="G10" s="159">
        <v>73183</v>
      </c>
      <c r="H10" s="159">
        <v>7139</v>
      </c>
      <c r="I10" s="159">
        <v>7139</v>
      </c>
      <c r="J10" s="60">
        <v>7139</v>
      </c>
      <c r="K10" s="159">
        <v>7139</v>
      </c>
      <c r="L10" s="159">
        <v>7139</v>
      </c>
      <c r="M10" s="60">
        <v>7139</v>
      </c>
      <c r="N10" s="159">
        <v>7139</v>
      </c>
      <c r="O10" s="159">
        <v>7139</v>
      </c>
      <c r="P10" s="159">
        <v>7139</v>
      </c>
      <c r="Q10" s="60">
        <v>7139</v>
      </c>
      <c r="R10" s="159">
        <v>7139</v>
      </c>
      <c r="S10" s="159"/>
      <c r="T10" s="60"/>
      <c r="U10" s="159"/>
      <c r="V10" s="159"/>
      <c r="W10" s="159">
        <v>7139</v>
      </c>
      <c r="X10" s="60">
        <v>57104695</v>
      </c>
      <c r="Y10" s="159">
        <v>-57097556</v>
      </c>
      <c r="Z10" s="141">
        <v>-99.99</v>
      </c>
      <c r="AA10" s="225">
        <v>76139593</v>
      </c>
    </row>
    <row r="11" spans="1:27" ht="13.5">
      <c r="A11" s="249" t="s">
        <v>148</v>
      </c>
      <c r="B11" s="182"/>
      <c r="C11" s="155">
        <v>389622000</v>
      </c>
      <c r="D11" s="155"/>
      <c r="E11" s="59">
        <v>278585050</v>
      </c>
      <c r="F11" s="60">
        <v>278005050</v>
      </c>
      <c r="G11" s="60">
        <v>286957</v>
      </c>
      <c r="H11" s="60">
        <v>331831</v>
      </c>
      <c r="I11" s="60">
        <v>316462</v>
      </c>
      <c r="J11" s="60">
        <v>316462</v>
      </c>
      <c r="K11" s="60">
        <v>316572</v>
      </c>
      <c r="L11" s="60">
        <v>334302</v>
      </c>
      <c r="M11" s="60">
        <v>352180</v>
      </c>
      <c r="N11" s="60">
        <v>352180</v>
      </c>
      <c r="O11" s="60">
        <v>351493</v>
      </c>
      <c r="P11" s="60">
        <v>358155</v>
      </c>
      <c r="Q11" s="60">
        <v>329591</v>
      </c>
      <c r="R11" s="60">
        <v>329591</v>
      </c>
      <c r="S11" s="60"/>
      <c r="T11" s="60"/>
      <c r="U11" s="60"/>
      <c r="V11" s="60"/>
      <c r="W11" s="60">
        <v>329591</v>
      </c>
      <c r="X11" s="60">
        <v>208503788</v>
      </c>
      <c r="Y11" s="60">
        <v>-208174197</v>
      </c>
      <c r="Z11" s="140">
        <v>-99.84</v>
      </c>
      <c r="AA11" s="62">
        <v>278005050</v>
      </c>
    </row>
    <row r="12" spans="1:27" ht="13.5">
      <c r="A12" s="250" t="s">
        <v>56</v>
      </c>
      <c r="B12" s="251"/>
      <c r="C12" s="168">
        <f aca="true" t="shared" si="0" ref="C12:Y12">SUM(C6:C11)</f>
        <v>13163816000</v>
      </c>
      <c r="D12" s="168">
        <f>SUM(D6:D11)</f>
        <v>0</v>
      </c>
      <c r="E12" s="72">
        <f t="shared" si="0"/>
        <v>12999431916</v>
      </c>
      <c r="F12" s="73">
        <f t="shared" si="0"/>
        <v>12172435060</v>
      </c>
      <c r="G12" s="73">
        <f t="shared" si="0"/>
        <v>13140246</v>
      </c>
      <c r="H12" s="73">
        <f t="shared" si="0"/>
        <v>13739941</v>
      </c>
      <c r="I12" s="73">
        <f t="shared" si="0"/>
        <v>13478820</v>
      </c>
      <c r="J12" s="73">
        <f t="shared" si="0"/>
        <v>13478820</v>
      </c>
      <c r="K12" s="73">
        <f t="shared" si="0"/>
        <v>12569679</v>
      </c>
      <c r="L12" s="73">
        <f t="shared" si="0"/>
        <v>11223084</v>
      </c>
      <c r="M12" s="73">
        <f t="shared" si="0"/>
        <v>14882801</v>
      </c>
      <c r="N12" s="73">
        <f t="shared" si="0"/>
        <v>14882801</v>
      </c>
      <c r="O12" s="73">
        <f t="shared" si="0"/>
        <v>11791180</v>
      </c>
      <c r="P12" s="73">
        <f t="shared" si="0"/>
        <v>15615418</v>
      </c>
      <c r="Q12" s="73">
        <f t="shared" si="0"/>
        <v>16218142</v>
      </c>
      <c r="R12" s="73">
        <f t="shared" si="0"/>
        <v>16218142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16218142</v>
      </c>
      <c r="X12" s="73">
        <f t="shared" si="0"/>
        <v>9129326296</v>
      </c>
      <c r="Y12" s="73">
        <f t="shared" si="0"/>
        <v>-9113108154</v>
      </c>
      <c r="Z12" s="170">
        <f>+IF(X12&lt;&gt;0,+(Y12/X12)*100,0)</f>
        <v>-99.822351162899</v>
      </c>
      <c r="AA12" s="74">
        <f>SUM(AA6:AA11)</f>
        <v>12172435060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91704000</v>
      </c>
      <c r="D15" s="155"/>
      <c r="E15" s="59">
        <v>155609777</v>
      </c>
      <c r="F15" s="60">
        <v>156333777</v>
      </c>
      <c r="G15" s="60">
        <v>266840</v>
      </c>
      <c r="H15" s="60">
        <v>16301</v>
      </c>
      <c r="I15" s="60">
        <v>78775</v>
      </c>
      <c r="J15" s="60">
        <v>78775</v>
      </c>
      <c r="K15" s="60">
        <v>315601</v>
      </c>
      <c r="L15" s="60">
        <v>96235</v>
      </c>
      <c r="M15" s="60">
        <v>95577</v>
      </c>
      <c r="N15" s="60">
        <v>95577</v>
      </c>
      <c r="O15" s="60">
        <v>95459</v>
      </c>
      <c r="P15" s="60">
        <v>94648</v>
      </c>
      <c r="Q15" s="60">
        <v>95520</v>
      </c>
      <c r="R15" s="60">
        <v>95520</v>
      </c>
      <c r="S15" s="60"/>
      <c r="T15" s="60"/>
      <c r="U15" s="60"/>
      <c r="V15" s="60"/>
      <c r="W15" s="60">
        <v>95520</v>
      </c>
      <c r="X15" s="60">
        <v>117250333</v>
      </c>
      <c r="Y15" s="60">
        <v>-117154813</v>
      </c>
      <c r="Z15" s="140">
        <v>-99.92</v>
      </c>
      <c r="AA15" s="62">
        <v>156333777</v>
      </c>
    </row>
    <row r="16" spans="1:27" ht="13.5">
      <c r="A16" s="249" t="s">
        <v>151</v>
      </c>
      <c r="B16" s="182"/>
      <c r="C16" s="155">
        <v>500000000</v>
      </c>
      <c r="D16" s="155"/>
      <c r="E16" s="59"/>
      <c r="F16" s="60"/>
      <c r="G16" s="159">
        <v>500000</v>
      </c>
      <c r="H16" s="159">
        <v>500000</v>
      </c>
      <c r="I16" s="159">
        <v>500000</v>
      </c>
      <c r="J16" s="60">
        <v>500000</v>
      </c>
      <c r="K16" s="159">
        <v>500000</v>
      </c>
      <c r="L16" s="159">
        <v>500000</v>
      </c>
      <c r="M16" s="60">
        <v>500000</v>
      </c>
      <c r="N16" s="159">
        <v>500000</v>
      </c>
      <c r="O16" s="159">
        <v>500000</v>
      </c>
      <c r="P16" s="159">
        <v>500000</v>
      </c>
      <c r="Q16" s="60">
        <v>500000</v>
      </c>
      <c r="R16" s="159">
        <v>500000</v>
      </c>
      <c r="S16" s="159"/>
      <c r="T16" s="60"/>
      <c r="U16" s="159"/>
      <c r="V16" s="159"/>
      <c r="W16" s="159">
        <v>500000</v>
      </c>
      <c r="X16" s="60"/>
      <c r="Y16" s="159">
        <v>500000</v>
      </c>
      <c r="Z16" s="141"/>
      <c r="AA16" s="225"/>
    </row>
    <row r="17" spans="1:27" ht="13.5">
      <c r="A17" s="249" t="s">
        <v>152</v>
      </c>
      <c r="B17" s="182"/>
      <c r="C17" s="155">
        <v>328723000</v>
      </c>
      <c r="D17" s="155"/>
      <c r="E17" s="59">
        <v>314825024</v>
      </c>
      <c r="F17" s="60">
        <v>317904024</v>
      </c>
      <c r="G17" s="60">
        <v>260013</v>
      </c>
      <c r="H17" s="60">
        <v>292867</v>
      </c>
      <c r="I17" s="60">
        <v>260959</v>
      </c>
      <c r="J17" s="60">
        <v>260959</v>
      </c>
      <c r="K17" s="60">
        <v>260956</v>
      </c>
      <c r="L17" s="60">
        <v>260956</v>
      </c>
      <c r="M17" s="60">
        <v>260954</v>
      </c>
      <c r="N17" s="60">
        <v>260954</v>
      </c>
      <c r="O17" s="60">
        <v>260954</v>
      </c>
      <c r="P17" s="60">
        <v>260017</v>
      </c>
      <c r="Q17" s="60">
        <v>248795</v>
      </c>
      <c r="R17" s="60">
        <v>248795</v>
      </c>
      <c r="S17" s="60"/>
      <c r="T17" s="60"/>
      <c r="U17" s="60"/>
      <c r="V17" s="60"/>
      <c r="W17" s="60">
        <v>248795</v>
      </c>
      <c r="X17" s="60">
        <v>238428018</v>
      </c>
      <c r="Y17" s="60">
        <v>-238179223</v>
      </c>
      <c r="Z17" s="140">
        <v>-99.9</v>
      </c>
      <c r="AA17" s="62">
        <v>317904024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724828</v>
      </c>
      <c r="H18" s="60">
        <v>579944</v>
      </c>
      <c r="I18" s="60">
        <v>581580</v>
      </c>
      <c r="J18" s="60">
        <v>581580</v>
      </c>
      <c r="K18" s="60">
        <v>585167</v>
      </c>
      <c r="L18" s="60">
        <v>585167</v>
      </c>
      <c r="M18" s="60">
        <v>585167</v>
      </c>
      <c r="N18" s="60">
        <v>585167</v>
      </c>
      <c r="O18" s="60">
        <v>585167</v>
      </c>
      <c r="P18" s="60">
        <v>584900</v>
      </c>
      <c r="Q18" s="60">
        <v>527790</v>
      </c>
      <c r="R18" s="60">
        <v>527790</v>
      </c>
      <c r="S18" s="60"/>
      <c r="T18" s="60"/>
      <c r="U18" s="60"/>
      <c r="V18" s="60"/>
      <c r="W18" s="60">
        <v>527790</v>
      </c>
      <c r="X18" s="60"/>
      <c r="Y18" s="60">
        <v>527790</v>
      </c>
      <c r="Z18" s="140"/>
      <c r="AA18" s="62"/>
    </row>
    <row r="19" spans="1:27" ht="13.5">
      <c r="A19" s="249" t="s">
        <v>154</v>
      </c>
      <c r="B19" s="182"/>
      <c r="C19" s="155">
        <v>38113209000</v>
      </c>
      <c r="D19" s="155"/>
      <c r="E19" s="59">
        <v>42986560724</v>
      </c>
      <c r="F19" s="60">
        <v>42915734724</v>
      </c>
      <c r="G19" s="60">
        <v>36245322</v>
      </c>
      <c r="H19" s="60">
        <v>37625331</v>
      </c>
      <c r="I19" s="60">
        <v>37515019</v>
      </c>
      <c r="J19" s="60">
        <v>37515019</v>
      </c>
      <c r="K19" s="60">
        <v>37655939</v>
      </c>
      <c r="L19" s="60">
        <v>38306320</v>
      </c>
      <c r="M19" s="60">
        <v>37854169</v>
      </c>
      <c r="N19" s="60">
        <v>37854169</v>
      </c>
      <c r="O19" s="60">
        <v>37868425</v>
      </c>
      <c r="P19" s="60">
        <v>38476373</v>
      </c>
      <c r="Q19" s="60">
        <v>35989262</v>
      </c>
      <c r="R19" s="60">
        <v>35989262</v>
      </c>
      <c r="S19" s="60"/>
      <c r="T19" s="60"/>
      <c r="U19" s="60"/>
      <c r="V19" s="60"/>
      <c r="W19" s="60">
        <v>35989262</v>
      </c>
      <c r="X19" s="60">
        <v>32186801043</v>
      </c>
      <c r="Y19" s="60">
        <v>-32150811781</v>
      </c>
      <c r="Z19" s="140">
        <v>-99.89</v>
      </c>
      <c r="AA19" s="62">
        <v>42915734724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>
        <v>10050</v>
      </c>
      <c r="H21" s="60">
        <v>10512</v>
      </c>
      <c r="I21" s="60">
        <v>10512</v>
      </c>
      <c r="J21" s="60">
        <v>10512</v>
      </c>
      <c r="K21" s="60">
        <v>10512</v>
      </c>
      <c r="L21" s="60">
        <v>10512</v>
      </c>
      <c r="M21" s="60">
        <v>10512</v>
      </c>
      <c r="N21" s="60">
        <v>10512</v>
      </c>
      <c r="O21" s="60">
        <v>10512</v>
      </c>
      <c r="P21" s="60">
        <v>10512</v>
      </c>
      <c r="Q21" s="60">
        <v>10512</v>
      </c>
      <c r="R21" s="60">
        <v>10512</v>
      </c>
      <c r="S21" s="60"/>
      <c r="T21" s="60"/>
      <c r="U21" s="60"/>
      <c r="V21" s="60"/>
      <c r="W21" s="60">
        <v>10512</v>
      </c>
      <c r="X21" s="60"/>
      <c r="Y21" s="60">
        <v>10512</v>
      </c>
      <c r="Z21" s="140"/>
      <c r="AA21" s="62"/>
    </row>
    <row r="22" spans="1:27" ht="13.5">
      <c r="A22" s="249" t="s">
        <v>157</v>
      </c>
      <c r="B22" s="182"/>
      <c r="C22" s="155">
        <v>773544000</v>
      </c>
      <c r="D22" s="155"/>
      <c r="E22" s="59">
        <v>686584253</v>
      </c>
      <c r="F22" s="60">
        <v>685736253</v>
      </c>
      <c r="G22" s="60">
        <v>288311</v>
      </c>
      <c r="H22" s="60">
        <v>361410</v>
      </c>
      <c r="I22" s="60">
        <v>817591</v>
      </c>
      <c r="J22" s="60">
        <v>817591</v>
      </c>
      <c r="K22" s="60">
        <v>359260</v>
      </c>
      <c r="L22" s="60">
        <v>773566</v>
      </c>
      <c r="M22" s="60">
        <v>371426</v>
      </c>
      <c r="N22" s="60">
        <v>371426</v>
      </c>
      <c r="O22" s="60">
        <v>460211</v>
      </c>
      <c r="P22" s="60">
        <v>333245</v>
      </c>
      <c r="Q22" s="60">
        <v>771842</v>
      </c>
      <c r="R22" s="60">
        <v>771842</v>
      </c>
      <c r="S22" s="60"/>
      <c r="T22" s="60"/>
      <c r="U22" s="60"/>
      <c r="V22" s="60"/>
      <c r="W22" s="60">
        <v>771842</v>
      </c>
      <c r="X22" s="60">
        <v>514302190</v>
      </c>
      <c r="Y22" s="60">
        <v>-513530348</v>
      </c>
      <c r="Z22" s="140">
        <v>-99.85</v>
      </c>
      <c r="AA22" s="62">
        <v>685736253</v>
      </c>
    </row>
    <row r="23" spans="1:27" ht="13.5">
      <c r="A23" s="249" t="s">
        <v>158</v>
      </c>
      <c r="B23" s="182"/>
      <c r="C23" s="155">
        <v>16246000</v>
      </c>
      <c r="D23" s="155"/>
      <c r="E23" s="59">
        <v>98730500</v>
      </c>
      <c r="F23" s="60">
        <v>98730500</v>
      </c>
      <c r="G23" s="159">
        <v>72049</v>
      </c>
      <c r="H23" s="159">
        <v>288269</v>
      </c>
      <c r="I23" s="159">
        <v>288269</v>
      </c>
      <c r="J23" s="60">
        <v>288269</v>
      </c>
      <c r="K23" s="159">
        <v>288269</v>
      </c>
      <c r="L23" s="159">
        <v>288269</v>
      </c>
      <c r="M23" s="60">
        <v>288269</v>
      </c>
      <c r="N23" s="159">
        <v>288269</v>
      </c>
      <c r="O23" s="159">
        <v>288269</v>
      </c>
      <c r="P23" s="159">
        <v>288269</v>
      </c>
      <c r="Q23" s="60">
        <v>308959</v>
      </c>
      <c r="R23" s="159">
        <v>308959</v>
      </c>
      <c r="S23" s="159"/>
      <c r="T23" s="60"/>
      <c r="U23" s="159"/>
      <c r="V23" s="159"/>
      <c r="W23" s="159">
        <v>308959</v>
      </c>
      <c r="X23" s="60">
        <v>74047875</v>
      </c>
      <c r="Y23" s="159">
        <v>-73738916</v>
      </c>
      <c r="Z23" s="141">
        <v>-99.58</v>
      </c>
      <c r="AA23" s="225">
        <v>98730500</v>
      </c>
    </row>
    <row r="24" spans="1:27" ht="13.5">
      <c r="A24" s="250" t="s">
        <v>57</v>
      </c>
      <c r="B24" s="253"/>
      <c r="C24" s="168">
        <f aca="true" t="shared" si="1" ref="C24:Y24">SUM(C15:C23)</f>
        <v>39823426000</v>
      </c>
      <c r="D24" s="168">
        <f>SUM(D15:D23)</f>
        <v>0</v>
      </c>
      <c r="E24" s="76">
        <f t="shared" si="1"/>
        <v>44242310278</v>
      </c>
      <c r="F24" s="77">
        <f t="shared" si="1"/>
        <v>44174439278</v>
      </c>
      <c r="G24" s="77">
        <f t="shared" si="1"/>
        <v>38367413</v>
      </c>
      <c r="H24" s="77">
        <f t="shared" si="1"/>
        <v>39674634</v>
      </c>
      <c r="I24" s="77">
        <f t="shared" si="1"/>
        <v>40052705</v>
      </c>
      <c r="J24" s="77">
        <f t="shared" si="1"/>
        <v>40052705</v>
      </c>
      <c r="K24" s="77">
        <f t="shared" si="1"/>
        <v>39975704</v>
      </c>
      <c r="L24" s="77">
        <f t="shared" si="1"/>
        <v>40821025</v>
      </c>
      <c r="M24" s="77">
        <f t="shared" si="1"/>
        <v>39966074</v>
      </c>
      <c r="N24" s="77">
        <f t="shared" si="1"/>
        <v>39966074</v>
      </c>
      <c r="O24" s="77">
        <f t="shared" si="1"/>
        <v>40068997</v>
      </c>
      <c r="P24" s="77">
        <f t="shared" si="1"/>
        <v>40547964</v>
      </c>
      <c r="Q24" s="77">
        <f t="shared" si="1"/>
        <v>38452680</v>
      </c>
      <c r="R24" s="77">
        <f t="shared" si="1"/>
        <v>38452680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38452680</v>
      </c>
      <c r="X24" s="77">
        <f t="shared" si="1"/>
        <v>33130829459</v>
      </c>
      <c r="Y24" s="77">
        <f t="shared" si="1"/>
        <v>-33092376779</v>
      </c>
      <c r="Z24" s="212">
        <f>+IF(X24&lt;&gt;0,+(Y24/X24)*100,0)</f>
        <v>-99.88393686295241</v>
      </c>
      <c r="AA24" s="79">
        <f>SUM(AA15:AA23)</f>
        <v>44174439278</v>
      </c>
    </row>
    <row r="25" spans="1:27" ht="13.5">
      <c r="A25" s="250" t="s">
        <v>159</v>
      </c>
      <c r="B25" s="251"/>
      <c r="C25" s="168">
        <f aca="true" t="shared" si="2" ref="C25:Y25">+C12+C24</f>
        <v>52987242000</v>
      </c>
      <c r="D25" s="168">
        <f>+D12+D24</f>
        <v>0</v>
      </c>
      <c r="E25" s="72">
        <f t="shared" si="2"/>
        <v>57241742194</v>
      </c>
      <c r="F25" s="73">
        <f t="shared" si="2"/>
        <v>56346874338</v>
      </c>
      <c r="G25" s="73">
        <f t="shared" si="2"/>
        <v>51507659</v>
      </c>
      <c r="H25" s="73">
        <f t="shared" si="2"/>
        <v>53414575</v>
      </c>
      <c r="I25" s="73">
        <f t="shared" si="2"/>
        <v>53531525</v>
      </c>
      <c r="J25" s="73">
        <f t="shared" si="2"/>
        <v>53531525</v>
      </c>
      <c r="K25" s="73">
        <f t="shared" si="2"/>
        <v>52545383</v>
      </c>
      <c r="L25" s="73">
        <f t="shared" si="2"/>
        <v>52044109</v>
      </c>
      <c r="M25" s="73">
        <f t="shared" si="2"/>
        <v>54848875</v>
      </c>
      <c r="N25" s="73">
        <f t="shared" si="2"/>
        <v>54848875</v>
      </c>
      <c r="O25" s="73">
        <f t="shared" si="2"/>
        <v>51860177</v>
      </c>
      <c r="P25" s="73">
        <f t="shared" si="2"/>
        <v>56163382</v>
      </c>
      <c r="Q25" s="73">
        <f t="shared" si="2"/>
        <v>54670822</v>
      </c>
      <c r="R25" s="73">
        <f t="shared" si="2"/>
        <v>54670822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54670822</v>
      </c>
      <c r="X25" s="73">
        <f t="shared" si="2"/>
        <v>42260155755</v>
      </c>
      <c r="Y25" s="73">
        <f t="shared" si="2"/>
        <v>-42205484933</v>
      </c>
      <c r="Z25" s="170">
        <f>+IF(X25&lt;&gt;0,+(Y25/X25)*100,0)</f>
        <v>-99.87063270112645</v>
      </c>
      <c r="AA25" s="74">
        <f>+AA12+AA24</f>
        <v>56346874338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857562000</v>
      </c>
      <c r="D29" s="155"/>
      <c r="E29" s="59">
        <v>870544800</v>
      </c>
      <c r="F29" s="60">
        <v>876795000</v>
      </c>
      <c r="G29" s="60">
        <v>851812</v>
      </c>
      <c r="H29" s="60">
        <v>1071792</v>
      </c>
      <c r="I29" s="60">
        <v>2987307</v>
      </c>
      <c r="J29" s="60">
        <v>2987307</v>
      </c>
      <c r="K29" s="60">
        <v>2545120</v>
      </c>
      <c r="L29" s="60">
        <v>2114048</v>
      </c>
      <c r="M29" s="60">
        <v>4386875</v>
      </c>
      <c r="N29" s="60">
        <v>4386875</v>
      </c>
      <c r="O29" s="60">
        <v>1709163</v>
      </c>
      <c r="P29" s="60">
        <v>2497538</v>
      </c>
      <c r="Q29" s="60">
        <v>4470252</v>
      </c>
      <c r="R29" s="60">
        <v>4470252</v>
      </c>
      <c r="S29" s="60"/>
      <c r="T29" s="60"/>
      <c r="U29" s="60"/>
      <c r="V29" s="60"/>
      <c r="W29" s="60">
        <v>4470252</v>
      </c>
      <c r="X29" s="60">
        <v>657596250</v>
      </c>
      <c r="Y29" s="60">
        <v>-653125998</v>
      </c>
      <c r="Z29" s="140">
        <v>-99.32</v>
      </c>
      <c r="AA29" s="62">
        <v>876795000</v>
      </c>
    </row>
    <row r="30" spans="1:27" ht="13.5">
      <c r="A30" s="249" t="s">
        <v>52</v>
      </c>
      <c r="B30" s="182"/>
      <c r="C30" s="155">
        <v>993039000</v>
      </c>
      <c r="D30" s="155"/>
      <c r="E30" s="59">
        <v>1095000000</v>
      </c>
      <c r="F30" s="60">
        <v>1095000000</v>
      </c>
      <c r="G30" s="60">
        <v>1257000</v>
      </c>
      <c r="H30" s="60">
        <v>996114</v>
      </c>
      <c r="I30" s="60">
        <v>1013377</v>
      </c>
      <c r="J30" s="60">
        <v>1013377</v>
      </c>
      <c r="K30" s="60">
        <v>955358</v>
      </c>
      <c r="L30" s="60">
        <v>944005</v>
      </c>
      <c r="M30" s="60">
        <v>967632</v>
      </c>
      <c r="N30" s="60">
        <v>967632</v>
      </c>
      <c r="O30" s="60">
        <v>967632</v>
      </c>
      <c r="P30" s="60">
        <v>983724</v>
      </c>
      <c r="Q30" s="60">
        <v>1001619</v>
      </c>
      <c r="R30" s="60">
        <v>1001619</v>
      </c>
      <c r="S30" s="60"/>
      <c r="T30" s="60"/>
      <c r="U30" s="60"/>
      <c r="V30" s="60"/>
      <c r="W30" s="60">
        <v>1001619</v>
      </c>
      <c r="X30" s="60">
        <v>821250000</v>
      </c>
      <c r="Y30" s="60">
        <v>-820248381</v>
      </c>
      <c r="Z30" s="140">
        <v>-99.88</v>
      </c>
      <c r="AA30" s="62">
        <v>1095000000</v>
      </c>
    </row>
    <row r="31" spans="1:27" ht="13.5">
      <c r="A31" s="249" t="s">
        <v>163</v>
      </c>
      <c r="B31" s="182"/>
      <c r="C31" s="155">
        <v>1533178000</v>
      </c>
      <c r="D31" s="155"/>
      <c r="E31" s="59">
        <v>1314872755</v>
      </c>
      <c r="F31" s="60">
        <v>1336656755</v>
      </c>
      <c r="G31" s="60">
        <v>1256883</v>
      </c>
      <c r="H31" s="60">
        <v>1650870</v>
      </c>
      <c r="I31" s="60">
        <v>1355788</v>
      </c>
      <c r="J31" s="60">
        <v>1355788</v>
      </c>
      <c r="K31" s="60">
        <v>1355788</v>
      </c>
      <c r="L31" s="60">
        <v>1355788</v>
      </c>
      <c r="M31" s="60">
        <v>1355788</v>
      </c>
      <c r="N31" s="60">
        <v>1355788</v>
      </c>
      <c r="O31" s="60">
        <v>1355788</v>
      </c>
      <c r="P31" s="60">
        <v>1859823</v>
      </c>
      <c r="Q31" s="60">
        <v>1621330</v>
      </c>
      <c r="R31" s="60">
        <v>1621330</v>
      </c>
      <c r="S31" s="60"/>
      <c r="T31" s="60"/>
      <c r="U31" s="60"/>
      <c r="V31" s="60"/>
      <c r="W31" s="60">
        <v>1621330</v>
      </c>
      <c r="X31" s="60">
        <v>1002492566</v>
      </c>
      <c r="Y31" s="60">
        <v>-1000871236</v>
      </c>
      <c r="Z31" s="140">
        <v>-99.84</v>
      </c>
      <c r="AA31" s="62">
        <v>1336656755</v>
      </c>
    </row>
    <row r="32" spans="1:27" ht="13.5">
      <c r="A32" s="249" t="s">
        <v>164</v>
      </c>
      <c r="B32" s="182"/>
      <c r="C32" s="155">
        <v>7061447000</v>
      </c>
      <c r="D32" s="155"/>
      <c r="E32" s="59">
        <v>5483595500</v>
      </c>
      <c r="F32" s="60">
        <v>5454271500</v>
      </c>
      <c r="G32" s="60">
        <v>6771501</v>
      </c>
      <c r="H32" s="60">
        <v>7093504</v>
      </c>
      <c r="I32" s="60">
        <v>7332549</v>
      </c>
      <c r="J32" s="60">
        <v>7332549</v>
      </c>
      <c r="K32" s="60">
        <v>5494036</v>
      </c>
      <c r="L32" s="60">
        <v>5209898</v>
      </c>
      <c r="M32" s="60">
        <v>4915312</v>
      </c>
      <c r="N32" s="60">
        <v>4915312</v>
      </c>
      <c r="O32" s="60">
        <v>5820764</v>
      </c>
      <c r="P32" s="60">
        <v>5188314</v>
      </c>
      <c r="Q32" s="60">
        <v>6394647</v>
      </c>
      <c r="R32" s="60">
        <v>6394647</v>
      </c>
      <c r="S32" s="60"/>
      <c r="T32" s="60"/>
      <c r="U32" s="60"/>
      <c r="V32" s="60"/>
      <c r="W32" s="60">
        <v>6394647</v>
      </c>
      <c r="X32" s="60">
        <v>4090703625</v>
      </c>
      <c r="Y32" s="60">
        <v>-4084308978</v>
      </c>
      <c r="Z32" s="140">
        <v>-99.84</v>
      </c>
      <c r="AA32" s="62">
        <v>5454271500</v>
      </c>
    </row>
    <row r="33" spans="1:27" ht="13.5">
      <c r="A33" s="249" t="s">
        <v>165</v>
      </c>
      <c r="B33" s="182"/>
      <c r="C33" s="155">
        <v>250238000</v>
      </c>
      <c r="D33" s="155"/>
      <c r="E33" s="59">
        <v>293848182</v>
      </c>
      <c r="F33" s="60">
        <v>293848181</v>
      </c>
      <c r="G33" s="60">
        <v>33798</v>
      </c>
      <c r="H33" s="60">
        <v>359392</v>
      </c>
      <c r="I33" s="60">
        <v>358720</v>
      </c>
      <c r="J33" s="60">
        <v>358720</v>
      </c>
      <c r="K33" s="60">
        <v>380920</v>
      </c>
      <c r="L33" s="60">
        <v>355583</v>
      </c>
      <c r="M33" s="60">
        <v>355529</v>
      </c>
      <c r="N33" s="60">
        <v>355529</v>
      </c>
      <c r="O33" s="60">
        <v>214102</v>
      </c>
      <c r="P33" s="60">
        <v>212779</v>
      </c>
      <c r="Q33" s="60">
        <v>201385</v>
      </c>
      <c r="R33" s="60">
        <v>201385</v>
      </c>
      <c r="S33" s="60"/>
      <c r="T33" s="60"/>
      <c r="U33" s="60"/>
      <c r="V33" s="60"/>
      <c r="W33" s="60">
        <v>201385</v>
      </c>
      <c r="X33" s="60">
        <v>220386136</v>
      </c>
      <c r="Y33" s="60">
        <v>-220184751</v>
      </c>
      <c r="Z33" s="140">
        <v>-99.91</v>
      </c>
      <c r="AA33" s="62">
        <v>293848181</v>
      </c>
    </row>
    <row r="34" spans="1:27" ht="13.5">
      <c r="A34" s="250" t="s">
        <v>58</v>
      </c>
      <c r="B34" s="251"/>
      <c r="C34" s="168">
        <f aca="true" t="shared" si="3" ref="C34:Y34">SUM(C29:C33)</f>
        <v>10695464000</v>
      </c>
      <c r="D34" s="168">
        <f>SUM(D29:D33)</f>
        <v>0</v>
      </c>
      <c r="E34" s="72">
        <f t="shared" si="3"/>
        <v>9057861237</v>
      </c>
      <c r="F34" s="73">
        <f t="shared" si="3"/>
        <v>9056571436</v>
      </c>
      <c r="G34" s="73">
        <f t="shared" si="3"/>
        <v>10170994</v>
      </c>
      <c r="H34" s="73">
        <f t="shared" si="3"/>
        <v>11171672</v>
      </c>
      <c r="I34" s="73">
        <f t="shared" si="3"/>
        <v>13047741</v>
      </c>
      <c r="J34" s="73">
        <f t="shared" si="3"/>
        <v>13047741</v>
      </c>
      <c r="K34" s="73">
        <f t="shared" si="3"/>
        <v>10731222</v>
      </c>
      <c r="L34" s="73">
        <f t="shared" si="3"/>
        <v>9979322</v>
      </c>
      <c r="M34" s="73">
        <f t="shared" si="3"/>
        <v>11981136</v>
      </c>
      <c r="N34" s="73">
        <f t="shared" si="3"/>
        <v>11981136</v>
      </c>
      <c r="O34" s="73">
        <f t="shared" si="3"/>
        <v>10067449</v>
      </c>
      <c r="P34" s="73">
        <f t="shared" si="3"/>
        <v>10742178</v>
      </c>
      <c r="Q34" s="73">
        <f t="shared" si="3"/>
        <v>13689233</v>
      </c>
      <c r="R34" s="73">
        <f t="shared" si="3"/>
        <v>13689233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13689233</v>
      </c>
      <c r="X34" s="73">
        <f t="shared" si="3"/>
        <v>6792428577</v>
      </c>
      <c r="Y34" s="73">
        <f t="shared" si="3"/>
        <v>-6778739344</v>
      </c>
      <c r="Z34" s="170">
        <f>+IF(X34&lt;&gt;0,+(Y34/X34)*100,0)</f>
        <v>-99.79846335011378</v>
      </c>
      <c r="AA34" s="74">
        <f>SUM(AA29:AA33)</f>
        <v>9056571436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9376543000</v>
      </c>
      <c r="D37" s="155"/>
      <c r="E37" s="59">
        <v>9525752000</v>
      </c>
      <c r="F37" s="60">
        <v>9525752000</v>
      </c>
      <c r="G37" s="60">
        <v>11884882</v>
      </c>
      <c r="H37" s="60">
        <v>9213899</v>
      </c>
      <c r="I37" s="60">
        <v>9975091</v>
      </c>
      <c r="J37" s="60">
        <v>9975091</v>
      </c>
      <c r="K37" s="60">
        <v>8961716</v>
      </c>
      <c r="L37" s="60">
        <v>8973068</v>
      </c>
      <c r="M37" s="60">
        <v>8741669</v>
      </c>
      <c r="N37" s="60">
        <v>8741669</v>
      </c>
      <c r="O37" s="60">
        <v>8793049</v>
      </c>
      <c r="P37" s="60">
        <v>8737353</v>
      </c>
      <c r="Q37" s="60">
        <v>8532226</v>
      </c>
      <c r="R37" s="60">
        <v>8532226</v>
      </c>
      <c r="S37" s="60"/>
      <c r="T37" s="60"/>
      <c r="U37" s="60"/>
      <c r="V37" s="60"/>
      <c r="W37" s="60">
        <v>8532226</v>
      </c>
      <c r="X37" s="60">
        <v>7144314000</v>
      </c>
      <c r="Y37" s="60">
        <v>-7135781774</v>
      </c>
      <c r="Z37" s="140">
        <v>-99.88</v>
      </c>
      <c r="AA37" s="62">
        <v>9525752000</v>
      </c>
    </row>
    <row r="38" spans="1:27" ht="13.5">
      <c r="A38" s="249" t="s">
        <v>165</v>
      </c>
      <c r="B38" s="182"/>
      <c r="C38" s="155">
        <v>3398547000</v>
      </c>
      <c r="D38" s="155"/>
      <c r="E38" s="59">
        <v>3105586156</v>
      </c>
      <c r="F38" s="60">
        <v>3105586155</v>
      </c>
      <c r="G38" s="60">
        <v>274465</v>
      </c>
      <c r="H38" s="60">
        <v>3080682</v>
      </c>
      <c r="I38" s="60">
        <v>3488292</v>
      </c>
      <c r="J38" s="60">
        <v>3488292</v>
      </c>
      <c r="K38" s="60">
        <v>3782602</v>
      </c>
      <c r="L38" s="60">
        <v>3782600</v>
      </c>
      <c r="M38" s="60">
        <v>3488268</v>
      </c>
      <c r="N38" s="60">
        <v>3488268</v>
      </c>
      <c r="O38" s="60">
        <v>3423292</v>
      </c>
      <c r="P38" s="60">
        <v>3431716</v>
      </c>
      <c r="Q38" s="60">
        <v>3079593</v>
      </c>
      <c r="R38" s="60">
        <v>3079593</v>
      </c>
      <c r="S38" s="60"/>
      <c r="T38" s="60"/>
      <c r="U38" s="60"/>
      <c r="V38" s="60"/>
      <c r="W38" s="60">
        <v>3079593</v>
      </c>
      <c r="X38" s="60">
        <v>2329189616</v>
      </c>
      <c r="Y38" s="60">
        <v>-2326110023</v>
      </c>
      <c r="Z38" s="140">
        <v>-99.87</v>
      </c>
      <c r="AA38" s="62">
        <v>3105586155</v>
      </c>
    </row>
    <row r="39" spans="1:27" ht="13.5">
      <c r="A39" s="250" t="s">
        <v>59</v>
      </c>
      <c r="B39" s="253"/>
      <c r="C39" s="168">
        <f aca="true" t="shared" si="4" ref="C39:Y39">SUM(C37:C38)</f>
        <v>12775090000</v>
      </c>
      <c r="D39" s="168">
        <f>SUM(D37:D38)</f>
        <v>0</v>
      </c>
      <c r="E39" s="76">
        <f t="shared" si="4"/>
        <v>12631338156</v>
      </c>
      <c r="F39" s="77">
        <f t="shared" si="4"/>
        <v>12631338155</v>
      </c>
      <c r="G39" s="77">
        <f t="shared" si="4"/>
        <v>12159347</v>
      </c>
      <c r="H39" s="77">
        <f t="shared" si="4"/>
        <v>12294581</v>
      </c>
      <c r="I39" s="77">
        <f t="shared" si="4"/>
        <v>13463383</v>
      </c>
      <c r="J39" s="77">
        <f t="shared" si="4"/>
        <v>13463383</v>
      </c>
      <c r="K39" s="77">
        <f t="shared" si="4"/>
        <v>12744318</v>
      </c>
      <c r="L39" s="77">
        <f t="shared" si="4"/>
        <v>12755668</v>
      </c>
      <c r="M39" s="77">
        <f t="shared" si="4"/>
        <v>12229937</v>
      </c>
      <c r="N39" s="77">
        <f t="shared" si="4"/>
        <v>12229937</v>
      </c>
      <c r="O39" s="77">
        <f t="shared" si="4"/>
        <v>12216341</v>
      </c>
      <c r="P39" s="77">
        <f t="shared" si="4"/>
        <v>12169069</v>
      </c>
      <c r="Q39" s="77">
        <f t="shared" si="4"/>
        <v>11611819</v>
      </c>
      <c r="R39" s="77">
        <f t="shared" si="4"/>
        <v>11611819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11611819</v>
      </c>
      <c r="X39" s="77">
        <f t="shared" si="4"/>
        <v>9473503616</v>
      </c>
      <c r="Y39" s="77">
        <f t="shared" si="4"/>
        <v>-9461891797</v>
      </c>
      <c r="Z39" s="212">
        <f>+IF(X39&lt;&gt;0,+(Y39/X39)*100,0)</f>
        <v>-99.87742846289319</v>
      </c>
      <c r="AA39" s="79">
        <f>SUM(AA37:AA38)</f>
        <v>12631338155</v>
      </c>
    </row>
    <row r="40" spans="1:27" ht="13.5">
      <c r="A40" s="250" t="s">
        <v>167</v>
      </c>
      <c r="B40" s="251"/>
      <c r="C40" s="168">
        <f aca="true" t="shared" si="5" ref="C40:Y40">+C34+C39</f>
        <v>23470554000</v>
      </c>
      <c r="D40" s="168">
        <f>+D34+D39</f>
        <v>0</v>
      </c>
      <c r="E40" s="72">
        <f t="shared" si="5"/>
        <v>21689199393</v>
      </c>
      <c r="F40" s="73">
        <f t="shared" si="5"/>
        <v>21687909591</v>
      </c>
      <c r="G40" s="73">
        <f t="shared" si="5"/>
        <v>22330341</v>
      </c>
      <c r="H40" s="73">
        <f t="shared" si="5"/>
        <v>23466253</v>
      </c>
      <c r="I40" s="73">
        <f t="shared" si="5"/>
        <v>26511124</v>
      </c>
      <c r="J40" s="73">
        <f t="shared" si="5"/>
        <v>26511124</v>
      </c>
      <c r="K40" s="73">
        <f t="shared" si="5"/>
        <v>23475540</v>
      </c>
      <c r="L40" s="73">
        <f t="shared" si="5"/>
        <v>22734990</v>
      </c>
      <c r="M40" s="73">
        <f t="shared" si="5"/>
        <v>24211073</v>
      </c>
      <c r="N40" s="73">
        <f t="shared" si="5"/>
        <v>24211073</v>
      </c>
      <c r="O40" s="73">
        <f t="shared" si="5"/>
        <v>22283790</v>
      </c>
      <c r="P40" s="73">
        <f t="shared" si="5"/>
        <v>22911247</v>
      </c>
      <c r="Q40" s="73">
        <f t="shared" si="5"/>
        <v>25301052</v>
      </c>
      <c r="R40" s="73">
        <f t="shared" si="5"/>
        <v>25301052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25301052</v>
      </c>
      <c r="X40" s="73">
        <f t="shared" si="5"/>
        <v>16265932193</v>
      </c>
      <c r="Y40" s="73">
        <f t="shared" si="5"/>
        <v>-16240631141</v>
      </c>
      <c r="Z40" s="170">
        <f>+IF(X40&lt;&gt;0,+(Y40/X40)*100,0)</f>
        <v>-99.84445372266528</v>
      </c>
      <c r="AA40" s="74">
        <f>+AA34+AA39</f>
        <v>21687909591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29516688000</v>
      </c>
      <c r="D42" s="257">
        <f>+D25-D40</f>
        <v>0</v>
      </c>
      <c r="E42" s="258">
        <f t="shared" si="6"/>
        <v>35552542801</v>
      </c>
      <c r="F42" s="259">
        <f t="shared" si="6"/>
        <v>34658964747</v>
      </c>
      <c r="G42" s="259">
        <f t="shared" si="6"/>
        <v>29177318</v>
      </c>
      <c r="H42" s="259">
        <f t="shared" si="6"/>
        <v>29948322</v>
      </c>
      <c r="I42" s="259">
        <f t="shared" si="6"/>
        <v>27020401</v>
      </c>
      <c r="J42" s="259">
        <f t="shared" si="6"/>
        <v>27020401</v>
      </c>
      <c r="K42" s="259">
        <f t="shared" si="6"/>
        <v>29069843</v>
      </c>
      <c r="L42" s="259">
        <f t="shared" si="6"/>
        <v>29309119</v>
      </c>
      <c r="M42" s="259">
        <f t="shared" si="6"/>
        <v>30637802</v>
      </c>
      <c r="N42" s="259">
        <f t="shared" si="6"/>
        <v>30637802</v>
      </c>
      <c r="O42" s="259">
        <f t="shared" si="6"/>
        <v>29576387</v>
      </c>
      <c r="P42" s="259">
        <f t="shared" si="6"/>
        <v>33252135</v>
      </c>
      <c r="Q42" s="259">
        <f t="shared" si="6"/>
        <v>29369770</v>
      </c>
      <c r="R42" s="259">
        <f t="shared" si="6"/>
        <v>29369770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29369770</v>
      </c>
      <c r="X42" s="259">
        <f t="shared" si="6"/>
        <v>25994223562</v>
      </c>
      <c r="Y42" s="259">
        <f t="shared" si="6"/>
        <v>-25964853792</v>
      </c>
      <c r="Z42" s="260">
        <f>+IF(X42&lt;&gt;0,+(Y42/X42)*100,0)</f>
        <v>-99.88701424403023</v>
      </c>
      <c r="AA42" s="261">
        <f>+AA25-AA40</f>
        <v>34658964747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29346324000</v>
      </c>
      <c r="D45" s="155"/>
      <c r="E45" s="59">
        <v>22371696761</v>
      </c>
      <c r="F45" s="60">
        <v>22356343937</v>
      </c>
      <c r="G45" s="60">
        <v>15985061</v>
      </c>
      <c r="H45" s="60">
        <v>16441157</v>
      </c>
      <c r="I45" s="60">
        <v>13500496</v>
      </c>
      <c r="J45" s="60">
        <v>13500496</v>
      </c>
      <c r="K45" s="60">
        <v>15540606</v>
      </c>
      <c r="L45" s="60">
        <v>15757886</v>
      </c>
      <c r="M45" s="60">
        <v>17080438</v>
      </c>
      <c r="N45" s="60">
        <v>17080438</v>
      </c>
      <c r="O45" s="60">
        <v>16014638</v>
      </c>
      <c r="P45" s="60">
        <v>19544296</v>
      </c>
      <c r="Q45" s="60">
        <v>15915465</v>
      </c>
      <c r="R45" s="60">
        <v>15915465</v>
      </c>
      <c r="S45" s="60"/>
      <c r="T45" s="60"/>
      <c r="U45" s="60"/>
      <c r="V45" s="60"/>
      <c r="W45" s="60">
        <v>15915465</v>
      </c>
      <c r="X45" s="60">
        <v>16767257953</v>
      </c>
      <c r="Y45" s="60">
        <v>-16751342488</v>
      </c>
      <c r="Z45" s="139">
        <v>-99.91</v>
      </c>
      <c r="AA45" s="62">
        <v>22356343937</v>
      </c>
    </row>
    <row r="46" spans="1:27" ht="13.5">
      <c r="A46" s="249" t="s">
        <v>171</v>
      </c>
      <c r="B46" s="182"/>
      <c r="C46" s="155">
        <v>170364000</v>
      </c>
      <c r="D46" s="155"/>
      <c r="E46" s="59">
        <v>13180846040</v>
      </c>
      <c r="F46" s="60">
        <v>12302620809</v>
      </c>
      <c r="G46" s="60">
        <v>13192257</v>
      </c>
      <c r="H46" s="60">
        <v>13507165</v>
      </c>
      <c r="I46" s="60">
        <v>13519905</v>
      </c>
      <c r="J46" s="60">
        <v>13519905</v>
      </c>
      <c r="K46" s="60">
        <v>13529237</v>
      </c>
      <c r="L46" s="60">
        <v>13551233</v>
      </c>
      <c r="M46" s="60">
        <v>13557364</v>
      </c>
      <c r="N46" s="60">
        <v>13557364</v>
      </c>
      <c r="O46" s="60">
        <v>13561749</v>
      </c>
      <c r="P46" s="60">
        <v>13707839</v>
      </c>
      <c r="Q46" s="60">
        <v>13454305</v>
      </c>
      <c r="R46" s="60">
        <v>13454305</v>
      </c>
      <c r="S46" s="60"/>
      <c r="T46" s="60"/>
      <c r="U46" s="60"/>
      <c r="V46" s="60"/>
      <c r="W46" s="60">
        <v>13454305</v>
      </c>
      <c r="X46" s="60">
        <v>9226965607</v>
      </c>
      <c r="Y46" s="60">
        <v>-9213511302</v>
      </c>
      <c r="Z46" s="139">
        <v>-99.85</v>
      </c>
      <c r="AA46" s="62">
        <v>12302620809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29516688000</v>
      </c>
      <c r="D48" s="217">
        <f>SUM(D45:D47)</f>
        <v>0</v>
      </c>
      <c r="E48" s="264">
        <f t="shared" si="7"/>
        <v>35552542801</v>
      </c>
      <c r="F48" s="219">
        <f t="shared" si="7"/>
        <v>34658964746</v>
      </c>
      <c r="G48" s="219">
        <f t="shared" si="7"/>
        <v>29177318</v>
      </c>
      <c r="H48" s="219">
        <f t="shared" si="7"/>
        <v>29948322</v>
      </c>
      <c r="I48" s="219">
        <f t="shared" si="7"/>
        <v>27020401</v>
      </c>
      <c r="J48" s="219">
        <f t="shared" si="7"/>
        <v>27020401</v>
      </c>
      <c r="K48" s="219">
        <f t="shared" si="7"/>
        <v>29069843</v>
      </c>
      <c r="L48" s="219">
        <f t="shared" si="7"/>
        <v>29309119</v>
      </c>
      <c r="M48" s="219">
        <f t="shared" si="7"/>
        <v>30637802</v>
      </c>
      <c r="N48" s="219">
        <f t="shared" si="7"/>
        <v>30637802</v>
      </c>
      <c r="O48" s="219">
        <f t="shared" si="7"/>
        <v>29576387</v>
      </c>
      <c r="P48" s="219">
        <f t="shared" si="7"/>
        <v>33252135</v>
      </c>
      <c r="Q48" s="219">
        <f t="shared" si="7"/>
        <v>29369770</v>
      </c>
      <c r="R48" s="219">
        <f t="shared" si="7"/>
        <v>29369770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29369770</v>
      </c>
      <c r="X48" s="219">
        <f t="shared" si="7"/>
        <v>25994223560</v>
      </c>
      <c r="Y48" s="219">
        <f t="shared" si="7"/>
        <v>-25964853790</v>
      </c>
      <c r="Z48" s="265">
        <f>+IF(X48&lt;&gt;0,+(Y48/X48)*100,0)</f>
        <v>-99.88701424402153</v>
      </c>
      <c r="AA48" s="232">
        <f>SUM(AA45:AA47)</f>
        <v>34658964746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21754218000</v>
      </c>
      <c r="D6" s="155"/>
      <c r="E6" s="59">
        <v>22854574224</v>
      </c>
      <c r="F6" s="60">
        <v>22869463068</v>
      </c>
      <c r="G6" s="60">
        <v>1398395329</v>
      </c>
      <c r="H6" s="60">
        <v>1982642709</v>
      </c>
      <c r="I6" s="60">
        <v>3377968040</v>
      </c>
      <c r="J6" s="60">
        <v>6759006078</v>
      </c>
      <c r="K6" s="60">
        <v>1670172326</v>
      </c>
      <c r="L6" s="60">
        <v>1382286120</v>
      </c>
      <c r="M6" s="60">
        <v>2885813281</v>
      </c>
      <c r="N6" s="60">
        <v>5938271727</v>
      </c>
      <c r="O6" s="60">
        <v>1445993060</v>
      </c>
      <c r="P6" s="60">
        <v>1318553258</v>
      </c>
      <c r="Q6" s="60">
        <v>3264121877</v>
      </c>
      <c r="R6" s="60">
        <v>6028668195</v>
      </c>
      <c r="S6" s="60"/>
      <c r="T6" s="60"/>
      <c r="U6" s="60"/>
      <c r="V6" s="60"/>
      <c r="W6" s="60">
        <v>18725946000</v>
      </c>
      <c r="X6" s="60">
        <v>17575740812</v>
      </c>
      <c r="Y6" s="60">
        <v>1150205188</v>
      </c>
      <c r="Z6" s="140">
        <v>6.54</v>
      </c>
      <c r="AA6" s="62">
        <v>22869463068</v>
      </c>
    </row>
    <row r="7" spans="1:27" ht="13.5">
      <c r="A7" s="249" t="s">
        <v>178</v>
      </c>
      <c r="B7" s="182"/>
      <c r="C7" s="155">
        <v>2191385000</v>
      </c>
      <c r="D7" s="155"/>
      <c r="E7" s="59">
        <v>2584009904</v>
      </c>
      <c r="F7" s="60">
        <v>2640963721</v>
      </c>
      <c r="G7" s="60">
        <v>787727000</v>
      </c>
      <c r="H7" s="60">
        <v>26300000</v>
      </c>
      <c r="I7" s="60">
        <v>5112000</v>
      </c>
      <c r="J7" s="60">
        <v>819139000</v>
      </c>
      <c r="K7" s="60"/>
      <c r="L7" s="60">
        <v>40312000</v>
      </c>
      <c r="M7" s="60">
        <v>319095000</v>
      </c>
      <c r="N7" s="60">
        <v>359407000</v>
      </c>
      <c r="O7" s="60"/>
      <c r="P7" s="60"/>
      <c r="Q7" s="60">
        <v>569526000</v>
      </c>
      <c r="R7" s="60">
        <v>569526000</v>
      </c>
      <c r="S7" s="60"/>
      <c r="T7" s="60"/>
      <c r="U7" s="60"/>
      <c r="V7" s="60"/>
      <c r="W7" s="60">
        <v>1748072000</v>
      </c>
      <c r="X7" s="60">
        <v>1581522117</v>
      </c>
      <c r="Y7" s="60">
        <v>166549883</v>
      </c>
      <c r="Z7" s="140">
        <v>10.53</v>
      </c>
      <c r="AA7" s="62">
        <v>2640963721</v>
      </c>
    </row>
    <row r="8" spans="1:27" ht="13.5">
      <c r="A8" s="249" t="s">
        <v>179</v>
      </c>
      <c r="B8" s="182"/>
      <c r="C8" s="155">
        <v>2041010000</v>
      </c>
      <c r="D8" s="155"/>
      <c r="E8" s="59">
        <v>3377739831</v>
      </c>
      <c r="F8" s="60">
        <v>3406938931</v>
      </c>
      <c r="G8" s="60">
        <v>480019000</v>
      </c>
      <c r="H8" s="60"/>
      <c r="I8" s="60">
        <v>-95305000</v>
      </c>
      <c r="J8" s="60">
        <v>384714000</v>
      </c>
      <c r="K8" s="60">
        <v>35000000</v>
      </c>
      <c r="L8" s="60">
        <v>349011000</v>
      </c>
      <c r="M8" s="60">
        <v>369775000</v>
      </c>
      <c r="N8" s="60">
        <v>753786000</v>
      </c>
      <c r="O8" s="60"/>
      <c r="P8" s="60"/>
      <c r="Q8" s="60">
        <v>1305582000</v>
      </c>
      <c r="R8" s="60">
        <v>1305582000</v>
      </c>
      <c r="S8" s="60"/>
      <c r="T8" s="60"/>
      <c r="U8" s="60"/>
      <c r="V8" s="60"/>
      <c r="W8" s="60">
        <v>2444082000</v>
      </c>
      <c r="X8" s="60">
        <v>1499840093</v>
      </c>
      <c r="Y8" s="60">
        <v>944241907</v>
      </c>
      <c r="Z8" s="140">
        <v>62.96</v>
      </c>
      <c r="AA8" s="62">
        <v>3406938931</v>
      </c>
    </row>
    <row r="9" spans="1:27" ht="13.5">
      <c r="A9" s="249" t="s">
        <v>180</v>
      </c>
      <c r="B9" s="182"/>
      <c r="C9" s="155">
        <v>477911000</v>
      </c>
      <c r="D9" s="155"/>
      <c r="E9" s="59">
        <v>606014430</v>
      </c>
      <c r="F9" s="60">
        <v>611860972</v>
      </c>
      <c r="G9" s="60">
        <v>120866903</v>
      </c>
      <c r="H9" s="60">
        <v>102067695</v>
      </c>
      <c r="I9" s="60">
        <v>-77505188</v>
      </c>
      <c r="J9" s="60">
        <v>145429410</v>
      </c>
      <c r="K9" s="60">
        <v>65204905</v>
      </c>
      <c r="L9" s="60">
        <v>57847592</v>
      </c>
      <c r="M9" s="60">
        <v>9126626</v>
      </c>
      <c r="N9" s="60">
        <v>132179123</v>
      </c>
      <c r="O9" s="60">
        <v>76341480</v>
      </c>
      <c r="P9" s="60">
        <v>63062074</v>
      </c>
      <c r="Q9" s="60">
        <v>-7912087</v>
      </c>
      <c r="R9" s="60">
        <v>131491467</v>
      </c>
      <c r="S9" s="60"/>
      <c r="T9" s="60"/>
      <c r="U9" s="60"/>
      <c r="V9" s="60"/>
      <c r="W9" s="60">
        <v>409100000</v>
      </c>
      <c r="X9" s="60">
        <v>385088940</v>
      </c>
      <c r="Y9" s="60">
        <v>24011060</v>
      </c>
      <c r="Z9" s="140">
        <v>6.24</v>
      </c>
      <c r="AA9" s="62">
        <v>611860972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-20638647000</v>
      </c>
      <c r="D12" s="155"/>
      <c r="E12" s="59">
        <v>-22761914235</v>
      </c>
      <c r="F12" s="60">
        <v>-23281911653</v>
      </c>
      <c r="G12" s="60">
        <v>-2444006478</v>
      </c>
      <c r="H12" s="60">
        <v>-2448801110</v>
      </c>
      <c r="I12" s="60">
        <v>-997279012</v>
      </c>
      <c r="J12" s="60">
        <v>-5890086600</v>
      </c>
      <c r="K12" s="60">
        <v>-2205528577</v>
      </c>
      <c r="L12" s="60">
        <v>-2413682142</v>
      </c>
      <c r="M12" s="60">
        <v>-2319006011</v>
      </c>
      <c r="N12" s="60">
        <v>-6938216730</v>
      </c>
      <c r="O12" s="60">
        <v>-2010341236</v>
      </c>
      <c r="P12" s="60">
        <v>-2013454405</v>
      </c>
      <c r="Q12" s="60">
        <v>-2845091029</v>
      </c>
      <c r="R12" s="60">
        <v>-6868886670</v>
      </c>
      <c r="S12" s="60"/>
      <c r="T12" s="60"/>
      <c r="U12" s="60"/>
      <c r="V12" s="60"/>
      <c r="W12" s="60">
        <v>-19697190000</v>
      </c>
      <c r="X12" s="60">
        <v>-16540238114</v>
      </c>
      <c r="Y12" s="60">
        <v>-3156951886</v>
      </c>
      <c r="Z12" s="140">
        <v>19.09</v>
      </c>
      <c r="AA12" s="62">
        <v>-23281911653</v>
      </c>
    </row>
    <row r="13" spans="1:27" ht="13.5">
      <c r="A13" s="249" t="s">
        <v>40</v>
      </c>
      <c r="B13" s="182"/>
      <c r="C13" s="155">
        <v>-857206000</v>
      </c>
      <c r="D13" s="155"/>
      <c r="E13" s="59">
        <v>-1177330927</v>
      </c>
      <c r="F13" s="60">
        <v>-1177330925</v>
      </c>
      <c r="G13" s="60"/>
      <c r="H13" s="60">
        <v>-12953131</v>
      </c>
      <c r="I13" s="60">
        <v>-100259773</v>
      </c>
      <c r="J13" s="60">
        <v>-113212904</v>
      </c>
      <c r="K13" s="60">
        <v>-5514549</v>
      </c>
      <c r="L13" s="60"/>
      <c r="M13" s="60">
        <v>-388463180</v>
      </c>
      <c r="N13" s="60">
        <v>-393977729</v>
      </c>
      <c r="O13" s="60"/>
      <c r="P13" s="60">
        <v>-11050949</v>
      </c>
      <c r="Q13" s="60">
        <v>-99116418</v>
      </c>
      <c r="R13" s="60">
        <v>-110167367</v>
      </c>
      <c r="S13" s="60"/>
      <c r="T13" s="60"/>
      <c r="U13" s="60"/>
      <c r="V13" s="60"/>
      <c r="W13" s="60">
        <v>-617358000</v>
      </c>
      <c r="X13" s="60">
        <v>355071486</v>
      </c>
      <c r="Y13" s="60">
        <v>-972429486</v>
      </c>
      <c r="Z13" s="140">
        <v>-273.87</v>
      </c>
      <c r="AA13" s="62">
        <v>-1177330925</v>
      </c>
    </row>
    <row r="14" spans="1:27" ht="13.5">
      <c r="A14" s="249" t="s">
        <v>42</v>
      </c>
      <c r="B14" s="182"/>
      <c r="C14" s="155">
        <v>-166133000</v>
      </c>
      <c r="D14" s="155"/>
      <c r="E14" s="59">
        <v>-205214290</v>
      </c>
      <c r="F14" s="60">
        <v>-200628891</v>
      </c>
      <c r="G14" s="60"/>
      <c r="H14" s="60"/>
      <c r="I14" s="60">
        <v>-31340066</v>
      </c>
      <c r="J14" s="60">
        <v>-31340066</v>
      </c>
      <c r="K14" s="60"/>
      <c r="L14" s="60"/>
      <c r="M14" s="60">
        <v>-51846000</v>
      </c>
      <c r="N14" s="60">
        <v>-51846000</v>
      </c>
      <c r="O14" s="60"/>
      <c r="P14" s="60"/>
      <c r="Q14" s="60">
        <v>-61901934</v>
      </c>
      <c r="R14" s="60">
        <v>-61901934</v>
      </c>
      <c r="S14" s="60"/>
      <c r="T14" s="60"/>
      <c r="U14" s="60"/>
      <c r="V14" s="60"/>
      <c r="W14" s="60">
        <v>-145088000</v>
      </c>
      <c r="X14" s="60">
        <v>-123292700</v>
      </c>
      <c r="Y14" s="60">
        <v>-21795300</v>
      </c>
      <c r="Z14" s="140">
        <v>17.68</v>
      </c>
      <c r="AA14" s="62">
        <v>-200628891</v>
      </c>
    </row>
    <row r="15" spans="1:27" ht="13.5">
      <c r="A15" s="250" t="s">
        <v>184</v>
      </c>
      <c r="B15" s="251"/>
      <c r="C15" s="168">
        <f aca="true" t="shared" si="0" ref="C15:Y15">SUM(C6:C14)</f>
        <v>4802538000</v>
      </c>
      <c r="D15" s="168">
        <f>SUM(D6:D14)</f>
        <v>0</v>
      </c>
      <c r="E15" s="72">
        <f t="shared" si="0"/>
        <v>5277878937</v>
      </c>
      <c r="F15" s="73">
        <f t="shared" si="0"/>
        <v>4869355223</v>
      </c>
      <c r="G15" s="73">
        <f t="shared" si="0"/>
        <v>343001754</v>
      </c>
      <c r="H15" s="73">
        <f t="shared" si="0"/>
        <v>-350743837</v>
      </c>
      <c r="I15" s="73">
        <f t="shared" si="0"/>
        <v>2081391001</v>
      </c>
      <c r="J15" s="73">
        <f t="shared" si="0"/>
        <v>2073648918</v>
      </c>
      <c r="K15" s="73">
        <f t="shared" si="0"/>
        <v>-440665895</v>
      </c>
      <c r="L15" s="73">
        <f t="shared" si="0"/>
        <v>-584225430</v>
      </c>
      <c r="M15" s="73">
        <f t="shared" si="0"/>
        <v>824494716</v>
      </c>
      <c r="N15" s="73">
        <f t="shared" si="0"/>
        <v>-200396609</v>
      </c>
      <c r="O15" s="73">
        <f t="shared" si="0"/>
        <v>-488006696</v>
      </c>
      <c r="P15" s="73">
        <f t="shared" si="0"/>
        <v>-642890022</v>
      </c>
      <c r="Q15" s="73">
        <f t="shared" si="0"/>
        <v>2125208409</v>
      </c>
      <c r="R15" s="73">
        <f t="shared" si="0"/>
        <v>994311691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2867564000</v>
      </c>
      <c r="X15" s="73">
        <f t="shared" si="0"/>
        <v>4733732634</v>
      </c>
      <c r="Y15" s="73">
        <f t="shared" si="0"/>
        <v>-1866168634</v>
      </c>
      <c r="Z15" s="170">
        <f>+IF(X15&lt;&gt;0,+(Y15/X15)*100,0)</f>
        <v>-39.42277222410614</v>
      </c>
      <c r="AA15" s="74">
        <f>SUM(AA6:AA14)</f>
        <v>4869355223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34768000</v>
      </c>
      <c r="D19" s="155"/>
      <c r="E19" s="59">
        <v>34288745</v>
      </c>
      <c r="F19" s="60">
        <v>34288745</v>
      </c>
      <c r="G19" s="159"/>
      <c r="H19" s="159"/>
      <c r="I19" s="159">
        <v>1059908</v>
      </c>
      <c r="J19" s="60">
        <v>1059908</v>
      </c>
      <c r="K19" s="159"/>
      <c r="L19" s="159"/>
      <c r="M19" s="60">
        <v>4557000</v>
      </c>
      <c r="N19" s="159">
        <v>4557000</v>
      </c>
      <c r="O19" s="159"/>
      <c r="P19" s="159"/>
      <c r="Q19" s="60">
        <v>-239908</v>
      </c>
      <c r="R19" s="159">
        <v>-239908</v>
      </c>
      <c r="S19" s="159"/>
      <c r="T19" s="60"/>
      <c r="U19" s="159"/>
      <c r="V19" s="159"/>
      <c r="W19" s="159">
        <v>5377000</v>
      </c>
      <c r="X19" s="60">
        <v>347239</v>
      </c>
      <c r="Y19" s="159">
        <v>5029761</v>
      </c>
      <c r="Z19" s="141">
        <v>1448.5</v>
      </c>
      <c r="AA19" s="225">
        <v>34288745</v>
      </c>
    </row>
    <row r="20" spans="1:27" ht="13.5">
      <c r="A20" s="249" t="s">
        <v>187</v>
      </c>
      <c r="B20" s="182"/>
      <c r="C20" s="155">
        <v>65832000</v>
      </c>
      <c r="D20" s="155"/>
      <c r="E20" s="268"/>
      <c r="F20" s="159"/>
      <c r="G20" s="60"/>
      <c r="H20" s="60"/>
      <c r="I20" s="60">
        <v>-1634000</v>
      </c>
      <c r="J20" s="60">
        <v>-1634000</v>
      </c>
      <c r="K20" s="60"/>
      <c r="L20" s="60"/>
      <c r="M20" s="159">
        <v>-3587000</v>
      </c>
      <c r="N20" s="60">
        <v>-3587000</v>
      </c>
      <c r="O20" s="60"/>
      <c r="P20" s="60"/>
      <c r="Q20" s="60">
        <v>57377000</v>
      </c>
      <c r="R20" s="60">
        <v>57377000</v>
      </c>
      <c r="S20" s="60"/>
      <c r="T20" s="159"/>
      <c r="U20" s="60"/>
      <c r="V20" s="60"/>
      <c r="W20" s="60">
        <v>52156000</v>
      </c>
      <c r="X20" s="60"/>
      <c r="Y20" s="60">
        <v>52156000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-68508000</v>
      </c>
      <c r="J21" s="60">
        <v>-68508000</v>
      </c>
      <c r="K21" s="159"/>
      <c r="L21" s="159"/>
      <c r="M21" s="60">
        <v>-16502000</v>
      </c>
      <c r="N21" s="159">
        <v>-16502000</v>
      </c>
      <c r="O21" s="159"/>
      <c r="P21" s="159"/>
      <c r="Q21" s="60">
        <v>85010000</v>
      </c>
      <c r="R21" s="159">
        <v>85010000</v>
      </c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614571541</v>
      </c>
      <c r="H22" s="60">
        <v>669003661</v>
      </c>
      <c r="I22" s="60">
        <v>-1850449202</v>
      </c>
      <c r="J22" s="60">
        <v>-566874000</v>
      </c>
      <c r="K22" s="60">
        <v>332094203</v>
      </c>
      <c r="L22" s="60">
        <v>497914877</v>
      </c>
      <c r="M22" s="60">
        <v>-829354918</v>
      </c>
      <c r="N22" s="60">
        <v>654162</v>
      </c>
      <c r="O22" s="60">
        <v>474158186</v>
      </c>
      <c r="P22" s="60">
        <v>562141469</v>
      </c>
      <c r="Q22" s="60">
        <v>-470079817</v>
      </c>
      <c r="R22" s="60">
        <v>566219838</v>
      </c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-4212016000</v>
      </c>
      <c r="D24" s="155"/>
      <c r="E24" s="59">
        <v>-5711021000</v>
      </c>
      <c r="F24" s="60">
        <v>-5673548874</v>
      </c>
      <c r="G24" s="60">
        <v>-849134023</v>
      </c>
      <c r="H24" s="60">
        <v>-234918696</v>
      </c>
      <c r="I24" s="60">
        <v>-82987281</v>
      </c>
      <c r="J24" s="60">
        <v>-1167040000</v>
      </c>
      <c r="K24" s="60">
        <v>-371225304</v>
      </c>
      <c r="L24" s="60">
        <v>-247511280</v>
      </c>
      <c r="M24" s="60">
        <v>-476275836</v>
      </c>
      <c r="N24" s="60">
        <v>-1095012420</v>
      </c>
      <c r="O24" s="60">
        <v>-145878405</v>
      </c>
      <c r="P24" s="60">
        <v>-295054598</v>
      </c>
      <c r="Q24" s="60">
        <v>-1284692577</v>
      </c>
      <c r="R24" s="60">
        <v>-1725625580</v>
      </c>
      <c r="S24" s="60"/>
      <c r="T24" s="60"/>
      <c r="U24" s="60"/>
      <c r="V24" s="60"/>
      <c r="W24" s="60">
        <v>-3987678000</v>
      </c>
      <c r="X24" s="60">
        <v>-3035893600</v>
      </c>
      <c r="Y24" s="60">
        <v>-951784400</v>
      </c>
      <c r="Z24" s="140">
        <v>31.35</v>
      </c>
      <c r="AA24" s="62">
        <v>-5673548874</v>
      </c>
    </row>
    <row r="25" spans="1:27" ht="13.5">
      <c r="A25" s="250" t="s">
        <v>191</v>
      </c>
      <c r="B25" s="251"/>
      <c r="C25" s="168">
        <f aca="true" t="shared" si="1" ref="C25:Y25">SUM(C19:C24)</f>
        <v>-4111416000</v>
      </c>
      <c r="D25" s="168">
        <f>SUM(D19:D24)</f>
        <v>0</v>
      </c>
      <c r="E25" s="72">
        <f t="shared" si="1"/>
        <v>-5676732255</v>
      </c>
      <c r="F25" s="73">
        <f t="shared" si="1"/>
        <v>-5639260129</v>
      </c>
      <c r="G25" s="73">
        <f t="shared" si="1"/>
        <v>-234562482</v>
      </c>
      <c r="H25" s="73">
        <f t="shared" si="1"/>
        <v>434084965</v>
      </c>
      <c r="I25" s="73">
        <f t="shared" si="1"/>
        <v>-2002518575</v>
      </c>
      <c r="J25" s="73">
        <f t="shared" si="1"/>
        <v>-1802996092</v>
      </c>
      <c r="K25" s="73">
        <f t="shared" si="1"/>
        <v>-39131101</v>
      </c>
      <c r="L25" s="73">
        <f t="shared" si="1"/>
        <v>250403597</v>
      </c>
      <c r="M25" s="73">
        <f t="shared" si="1"/>
        <v>-1321162754</v>
      </c>
      <c r="N25" s="73">
        <f t="shared" si="1"/>
        <v>-1109890258</v>
      </c>
      <c r="O25" s="73">
        <f t="shared" si="1"/>
        <v>328279781</v>
      </c>
      <c r="P25" s="73">
        <f t="shared" si="1"/>
        <v>267086871</v>
      </c>
      <c r="Q25" s="73">
        <f t="shared" si="1"/>
        <v>-1612625302</v>
      </c>
      <c r="R25" s="73">
        <f t="shared" si="1"/>
        <v>-1017258650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-3930145000</v>
      </c>
      <c r="X25" s="73">
        <f t="shared" si="1"/>
        <v>-3035546361</v>
      </c>
      <c r="Y25" s="73">
        <f t="shared" si="1"/>
        <v>-894598639</v>
      </c>
      <c r="Z25" s="170">
        <f>+IF(X25&lt;&gt;0,+(Y25/X25)*100,0)</f>
        <v>29.470761853404614</v>
      </c>
      <c r="AA25" s="74">
        <f>SUM(AA19:AA24)</f>
        <v>-5639260129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1509589000</v>
      </c>
      <c r="D30" s="155"/>
      <c r="E30" s="59">
        <v>1000000000</v>
      </c>
      <c r="F30" s="60">
        <v>1000000000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1000000000</v>
      </c>
    </row>
    <row r="31" spans="1:27" ht="13.5">
      <c r="A31" s="249" t="s">
        <v>195</v>
      </c>
      <c r="B31" s="182"/>
      <c r="C31" s="155">
        <v>239299000</v>
      </c>
      <c r="D31" s="155"/>
      <c r="E31" s="59">
        <v>62522000</v>
      </c>
      <c r="F31" s="60">
        <v>62522000</v>
      </c>
      <c r="G31" s="60"/>
      <c r="H31" s="159"/>
      <c r="I31" s="159">
        <v>-130161000</v>
      </c>
      <c r="J31" s="159">
        <v>-130161000</v>
      </c>
      <c r="K31" s="60"/>
      <c r="L31" s="60"/>
      <c r="M31" s="60">
        <v>-2231000</v>
      </c>
      <c r="N31" s="60">
        <v>-2231000</v>
      </c>
      <c r="O31" s="159"/>
      <c r="P31" s="159"/>
      <c r="Q31" s="159">
        <v>-6911000</v>
      </c>
      <c r="R31" s="60">
        <v>-6911000</v>
      </c>
      <c r="S31" s="60"/>
      <c r="T31" s="60"/>
      <c r="U31" s="60"/>
      <c r="V31" s="159"/>
      <c r="W31" s="159">
        <v>-139303000</v>
      </c>
      <c r="X31" s="159"/>
      <c r="Y31" s="60">
        <v>-139303000</v>
      </c>
      <c r="Z31" s="140"/>
      <c r="AA31" s="62">
        <v>62522000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-1140027000</v>
      </c>
      <c r="D33" s="155"/>
      <c r="E33" s="59">
        <v>-1037825000</v>
      </c>
      <c r="F33" s="60">
        <v>-993039001</v>
      </c>
      <c r="G33" s="60"/>
      <c r="H33" s="60">
        <v>-37704288</v>
      </c>
      <c r="I33" s="60">
        <v>-234921500</v>
      </c>
      <c r="J33" s="60">
        <v>-272625788</v>
      </c>
      <c r="K33" s="60">
        <v>-58017716</v>
      </c>
      <c r="L33" s="60"/>
      <c r="M33" s="60">
        <v>-150577395</v>
      </c>
      <c r="N33" s="60">
        <v>-208595111</v>
      </c>
      <c r="O33" s="60"/>
      <c r="P33" s="60">
        <v>-39606469</v>
      </c>
      <c r="Q33" s="60">
        <v>-187230189</v>
      </c>
      <c r="R33" s="60">
        <v>-226836658</v>
      </c>
      <c r="S33" s="60"/>
      <c r="T33" s="60"/>
      <c r="U33" s="60"/>
      <c r="V33" s="60"/>
      <c r="W33" s="60">
        <v>-708057557</v>
      </c>
      <c r="X33" s="60">
        <v>-576120187</v>
      </c>
      <c r="Y33" s="60">
        <v>-131937370</v>
      </c>
      <c r="Z33" s="140">
        <v>22.9</v>
      </c>
      <c r="AA33" s="62">
        <v>-993039001</v>
      </c>
    </row>
    <row r="34" spans="1:27" ht="13.5">
      <c r="A34" s="250" t="s">
        <v>197</v>
      </c>
      <c r="B34" s="251"/>
      <c r="C34" s="168">
        <f aca="true" t="shared" si="2" ref="C34:Y34">SUM(C29:C33)</f>
        <v>608861000</v>
      </c>
      <c r="D34" s="168">
        <f>SUM(D29:D33)</f>
        <v>0</v>
      </c>
      <c r="E34" s="72">
        <f t="shared" si="2"/>
        <v>24697000</v>
      </c>
      <c r="F34" s="73">
        <f t="shared" si="2"/>
        <v>69482999</v>
      </c>
      <c r="G34" s="73">
        <f t="shared" si="2"/>
        <v>0</v>
      </c>
      <c r="H34" s="73">
        <f t="shared" si="2"/>
        <v>-37704288</v>
      </c>
      <c r="I34" s="73">
        <f t="shared" si="2"/>
        <v>-365082500</v>
      </c>
      <c r="J34" s="73">
        <f t="shared" si="2"/>
        <v>-402786788</v>
      </c>
      <c r="K34" s="73">
        <f t="shared" si="2"/>
        <v>-58017716</v>
      </c>
      <c r="L34" s="73">
        <f t="shared" si="2"/>
        <v>0</v>
      </c>
      <c r="M34" s="73">
        <f t="shared" si="2"/>
        <v>-152808395</v>
      </c>
      <c r="N34" s="73">
        <f t="shared" si="2"/>
        <v>-210826111</v>
      </c>
      <c r="O34" s="73">
        <f t="shared" si="2"/>
        <v>0</v>
      </c>
      <c r="P34" s="73">
        <f t="shared" si="2"/>
        <v>-39606469</v>
      </c>
      <c r="Q34" s="73">
        <f t="shared" si="2"/>
        <v>-194141189</v>
      </c>
      <c r="R34" s="73">
        <f t="shared" si="2"/>
        <v>-233747658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-847360557</v>
      </c>
      <c r="X34" s="73">
        <f t="shared" si="2"/>
        <v>-576120187</v>
      </c>
      <c r="Y34" s="73">
        <f t="shared" si="2"/>
        <v>-271240370</v>
      </c>
      <c r="Z34" s="170">
        <f>+IF(X34&lt;&gt;0,+(Y34/X34)*100,0)</f>
        <v>47.0805182877579</v>
      </c>
      <c r="AA34" s="74">
        <f>SUM(AA29:AA33)</f>
        <v>69482999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1299983000</v>
      </c>
      <c r="D36" s="153">
        <f>+D15+D25+D34</f>
        <v>0</v>
      </c>
      <c r="E36" s="99">
        <f t="shared" si="3"/>
        <v>-374156318</v>
      </c>
      <c r="F36" s="100">
        <f t="shared" si="3"/>
        <v>-700421907</v>
      </c>
      <c r="G36" s="100">
        <f t="shared" si="3"/>
        <v>108439272</v>
      </c>
      <c r="H36" s="100">
        <f t="shared" si="3"/>
        <v>45636840</v>
      </c>
      <c r="I36" s="100">
        <f t="shared" si="3"/>
        <v>-286210074</v>
      </c>
      <c r="J36" s="100">
        <f t="shared" si="3"/>
        <v>-132133962</v>
      </c>
      <c r="K36" s="100">
        <f t="shared" si="3"/>
        <v>-537814712</v>
      </c>
      <c r="L36" s="100">
        <f t="shared" si="3"/>
        <v>-333821833</v>
      </c>
      <c r="M36" s="100">
        <f t="shared" si="3"/>
        <v>-649476433</v>
      </c>
      <c r="N36" s="100">
        <f t="shared" si="3"/>
        <v>-1521112978</v>
      </c>
      <c r="O36" s="100">
        <f t="shared" si="3"/>
        <v>-159726915</v>
      </c>
      <c r="P36" s="100">
        <f t="shared" si="3"/>
        <v>-415409620</v>
      </c>
      <c r="Q36" s="100">
        <f t="shared" si="3"/>
        <v>318441918</v>
      </c>
      <c r="R36" s="100">
        <f t="shared" si="3"/>
        <v>-256694617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-1909941557</v>
      </c>
      <c r="X36" s="100">
        <f t="shared" si="3"/>
        <v>1122066086</v>
      </c>
      <c r="Y36" s="100">
        <f t="shared" si="3"/>
        <v>-3032007643</v>
      </c>
      <c r="Z36" s="137">
        <f>+IF(X36&lt;&gt;0,+(Y36/X36)*100,0)</f>
        <v>-270.21649444986434</v>
      </c>
      <c r="AA36" s="102">
        <f>+AA15+AA25+AA34</f>
        <v>-700421907</v>
      </c>
    </row>
    <row r="37" spans="1:27" ht="13.5">
      <c r="A37" s="249" t="s">
        <v>199</v>
      </c>
      <c r="B37" s="182"/>
      <c r="C37" s="153">
        <v>5559709000</v>
      </c>
      <c r="D37" s="153"/>
      <c r="E37" s="99">
        <v>5522458764</v>
      </c>
      <c r="F37" s="100">
        <v>5522458764</v>
      </c>
      <c r="G37" s="100">
        <v>6084664446</v>
      </c>
      <c r="H37" s="100">
        <v>6193103718</v>
      </c>
      <c r="I37" s="100">
        <v>6238740558</v>
      </c>
      <c r="J37" s="100">
        <v>6084664446</v>
      </c>
      <c r="K37" s="100">
        <v>5952530484</v>
      </c>
      <c r="L37" s="100">
        <v>5414715772</v>
      </c>
      <c r="M37" s="100">
        <v>5080893939</v>
      </c>
      <c r="N37" s="100">
        <v>5952530484</v>
      </c>
      <c r="O37" s="100">
        <v>4431417506</v>
      </c>
      <c r="P37" s="100">
        <v>4271690591</v>
      </c>
      <c r="Q37" s="100">
        <v>3856280971</v>
      </c>
      <c r="R37" s="100">
        <v>4431417506</v>
      </c>
      <c r="S37" s="100"/>
      <c r="T37" s="100"/>
      <c r="U37" s="100"/>
      <c r="V37" s="100"/>
      <c r="W37" s="100">
        <v>6084664446</v>
      </c>
      <c r="X37" s="100">
        <v>5522458764</v>
      </c>
      <c r="Y37" s="100">
        <v>562205682</v>
      </c>
      <c r="Z37" s="137">
        <v>10.18</v>
      </c>
      <c r="AA37" s="102">
        <v>5522458764</v>
      </c>
    </row>
    <row r="38" spans="1:27" ht="13.5">
      <c r="A38" s="269" t="s">
        <v>200</v>
      </c>
      <c r="B38" s="256"/>
      <c r="C38" s="257">
        <v>6859692000</v>
      </c>
      <c r="D38" s="257"/>
      <c r="E38" s="258">
        <v>5148302446</v>
      </c>
      <c r="F38" s="259">
        <v>4822036857</v>
      </c>
      <c r="G38" s="259">
        <v>6193103718</v>
      </c>
      <c r="H38" s="259">
        <v>6238740558</v>
      </c>
      <c r="I38" s="259">
        <v>5952530484</v>
      </c>
      <c r="J38" s="259">
        <v>5952530484</v>
      </c>
      <c r="K38" s="259">
        <v>5414715772</v>
      </c>
      <c r="L38" s="259">
        <v>5080893939</v>
      </c>
      <c r="M38" s="259">
        <v>4431417506</v>
      </c>
      <c r="N38" s="259">
        <v>4431417506</v>
      </c>
      <c r="O38" s="259">
        <v>4271690591</v>
      </c>
      <c r="P38" s="259">
        <v>3856280971</v>
      </c>
      <c r="Q38" s="259">
        <v>4174722889</v>
      </c>
      <c r="R38" s="259">
        <v>4174722889</v>
      </c>
      <c r="S38" s="259"/>
      <c r="T38" s="259"/>
      <c r="U38" s="259"/>
      <c r="V38" s="259"/>
      <c r="W38" s="259">
        <v>4174722889</v>
      </c>
      <c r="X38" s="259">
        <v>6644524850</v>
      </c>
      <c r="Y38" s="259">
        <v>-2469801961</v>
      </c>
      <c r="Z38" s="260">
        <v>-37.17</v>
      </c>
      <c r="AA38" s="261">
        <v>4822036857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2570039560</v>
      </c>
      <c r="D5" s="200">
        <f t="shared" si="0"/>
        <v>0</v>
      </c>
      <c r="E5" s="106">
        <f t="shared" si="0"/>
        <v>3902965000</v>
      </c>
      <c r="F5" s="106">
        <f t="shared" si="0"/>
        <v>3902965000</v>
      </c>
      <c r="G5" s="106">
        <f t="shared" si="0"/>
        <v>231240000</v>
      </c>
      <c r="H5" s="106">
        <f t="shared" si="0"/>
        <v>258670000</v>
      </c>
      <c r="I5" s="106">
        <f t="shared" si="0"/>
        <v>313129000</v>
      </c>
      <c r="J5" s="106">
        <f t="shared" si="0"/>
        <v>803039000</v>
      </c>
      <c r="K5" s="106">
        <f t="shared" si="0"/>
        <v>430958000</v>
      </c>
      <c r="L5" s="106">
        <f t="shared" si="0"/>
        <v>361048000</v>
      </c>
      <c r="M5" s="106">
        <f t="shared" si="0"/>
        <v>318807000</v>
      </c>
      <c r="N5" s="106">
        <f t="shared" si="0"/>
        <v>1110813000</v>
      </c>
      <c r="O5" s="106">
        <f t="shared" si="0"/>
        <v>269809000</v>
      </c>
      <c r="P5" s="106">
        <f t="shared" si="0"/>
        <v>302161000</v>
      </c>
      <c r="Q5" s="106">
        <f t="shared" si="0"/>
        <v>130559000</v>
      </c>
      <c r="R5" s="106">
        <f t="shared" si="0"/>
        <v>702529000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2616381000</v>
      </c>
      <c r="X5" s="106">
        <f t="shared" si="0"/>
        <v>2927223750</v>
      </c>
      <c r="Y5" s="106">
        <f t="shared" si="0"/>
        <v>-310842750</v>
      </c>
      <c r="Z5" s="201">
        <f>+IF(X5&lt;&gt;0,+(Y5/X5)*100,0)</f>
        <v>-10.61902937894652</v>
      </c>
      <c r="AA5" s="199">
        <f>SUM(AA11:AA18)</f>
        <v>3902965000</v>
      </c>
    </row>
    <row r="6" spans="1:27" ht="13.5">
      <c r="A6" s="291" t="s">
        <v>204</v>
      </c>
      <c r="B6" s="142"/>
      <c r="C6" s="62">
        <v>205714000</v>
      </c>
      <c r="D6" s="156"/>
      <c r="E6" s="60">
        <v>30601000</v>
      </c>
      <c r="F6" s="60">
        <v>30601000</v>
      </c>
      <c r="G6" s="60"/>
      <c r="H6" s="60">
        <v>39290000</v>
      </c>
      <c r="I6" s="60">
        <v>-36340000</v>
      </c>
      <c r="J6" s="60">
        <v>2950000</v>
      </c>
      <c r="K6" s="60">
        <v>-2163000</v>
      </c>
      <c r="L6" s="60">
        <v>-786000</v>
      </c>
      <c r="M6" s="60">
        <v>159000</v>
      </c>
      <c r="N6" s="60">
        <v>-2790000</v>
      </c>
      <c r="O6" s="60">
        <v>18000</v>
      </c>
      <c r="P6" s="60">
        <v>158000</v>
      </c>
      <c r="Q6" s="60">
        <v>4914000</v>
      </c>
      <c r="R6" s="60">
        <v>5090000</v>
      </c>
      <c r="S6" s="60"/>
      <c r="T6" s="60"/>
      <c r="U6" s="60"/>
      <c r="V6" s="60"/>
      <c r="W6" s="60">
        <v>5250000</v>
      </c>
      <c r="X6" s="60">
        <v>22950750</v>
      </c>
      <c r="Y6" s="60">
        <v>-17700750</v>
      </c>
      <c r="Z6" s="140">
        <v>-77.12</v>
      </c>
      <c r="AA6" s="155">
        <v>30601000</v>
      </c>
    </row>
    <row r="7" spans="1:27" ht="13.5">
      <c r="A7" s="291" t="s">
        <v>205</v>
      </c>
      <c r="B7" s="142"/>
      <c r="C7" s="62">
        <v>282467459</v>
      </c>
      <c r="D7" s="156"/>
      <c r="E7" s="60">
        <v>378972000</v>
      </c>
      <c r="F7" s="60">
        <v>378972000</v>
      </c>
      <c r="G7" s="60">
        <v>7431000</v>
      </c>
      <c r="H7" s="60">
        <v>24591000</v>
      </c>
      <c r="I7" s="60">
        <v>17818000</v>
      </c>
      <c r="J7" s="60">
        <v>49840000</v>
      </c>
      <c r="K7" s="60">
        <v>13115000</v>
      </c>
      <c r="L7" s="60">
        <v>12792000</v>
      </c>
      <c r="M7" s="60">
        <v>7316000</v>
      </c>
      <c r="N7" s="60">
        <v>33223000</v>
      </c>
      <c r="O7" s="60">
        <v>6648000</v>
      </c>
      <c r="P7" s="60">
        <v>10896000</v>
      </c>
      <c r="Q7" s="60">
        <v>18975000</v>
      </c>
      <c r="R7" s="60">
        <v>36519000</v>
      </c>
      <c r="S7" s="60"/>
      <c r="T7" s="60"/>
      <c r="U7" s="60"/>
      <c r="V7" s="60"/>
      <c r="W7" s="60">
        <v>119582000</v>
      </c>
      <c r="X7" s="60">
        <v>284229000</v>
      </c>
      <c r="Y7" s="60">
        <v>-164647000</v>
      </c>
      <c r="Z7" s="140">
        <v>-57.93</v>
      </c>
      <c r="AA7" s="155">
        <v>378972000</v>
      </c>
    </row>
    <row r="8" spans="1:27" ht="13.5">
      <c r="A8" s="291" t="s">
        <v>206</v>
      </c>
      <c r="B8" s="142"/>
      <c r="C8" s="62">
        <v>555130515</v>
      </c>
      <c r="D8" s="156"/>
      <c r="E8" s="60">
        <v>673250000</v>
      </c>
      <c r="F8" s="60">
        <v>673250000</v>
      </c>
      <c r="G8" s="60">
        <v>20502000</v>
      </c>
      <c r="H8" s="60">
        <v>55675000</v>
      </c>
      <c r="I8" s="60">
        <v>75585000</v>
      </c>
      <c r="J8" s="60">
        <v>151762000</v>
      </c>
      <c r="K8" s="60">
        <v>63836000</v>
      </c>
      <c r="L8" s="60">
        <v>70740000</v>
      </c>
      <c r="M8" s="60">
        <v>80204000</v>
      </c>
      <c r="N8" s="60">
        <v>214780000</v>
      </c>
      <c r="O8" s="60">
        <v>23247000</v>
      </c>
      <c r="P8" s="60">
        <v>57397000</v>
      </c>
      <c r="Q8" s="60">
        <v>-20806000</v>
      </c>
      <c r="R8" s="60">
        <v>59838000</v>
      </c>
      <c r="S8" s="60"/>
      <c r="T8" s="60"/>
      <c r="U8" s="60"/>
      <c r="V8" s="60"/>
      <c r="W8" s="60">
        <v>426380000</v>
      </c>
      <c r="X8" s="60">
        <v>504937500</v>
      </c>
      <c r="Y8" s="60">
        <v>-78557500</v>
      </c>
      <c r="Z8" s="140">
        <v>-15.56</v>
      </c>
      <c r="AA8" s="155">
        <v>673250000</v>
      </c>
    </row>
    <row r="9" spans="1:27" ht="13.5">
      <c r="A9" s="291" t="s">
        <v>207</v>
      </c>
      <c r="B9" s="142"/>
      <c r="C9" s="62">
        <v>788709528</v>
      </c>
      <c r="D9" s="156"/>
      <c r="E9" s="60">
        <v>666050000</v>
      </c>
      <c r="F9" s="60">
        <v>666050000</v>
      </c>
      <c r="G9" s="60">
        <v>30784000</v>
      </c>
      <c r="H9" s="60">
        <v>29193000</v>
      </c>
      <c r="I9" s="60">
        <v>48079000</v>
      </c>
      <c r="J9" s="60">
        <v>108056000</v>
      </c>
      <c r="K9" s="60">
        <v>78582000</v>
      </c>
      <c r="L9" s="60">
        <v>43127000</v>
      </c>
      <c r="M9" s="60">
        <v>32550000</v>
      </c>
      <c r="N9" s="60">
        <v>154259000</v>
      </c>
      <c r="O9" s="60">
        <v>34024000</v>
      </c>
      <c r="P9" s="60">
        <v>33369000</v>
      </c>
      <c r="Q9" s="60">
        <v>27001000</v>
      </c>
      <c r="R9" s="60">
        <v>94394000</v>
      </c>
      <c r="S9" s="60"/>
      <c r="T9" s="60"/>
      <c r="U9" s="60"/>
      <c r="V9" s="60"/>
      <c r="W9" s="60">
        <v>356709000</v>
      </c>
      <c r="X9" s="60">
        <v>499537500</v>
      </c>
      <c r="Y9" s="60">
        <v>-142828500</v>
      </c>
      <c r="Z9" s="140">
        <v>-28.59</v>
      </c>
      <c r="AA9" s="155">
        <v>666050000</v>
      </c>
    </row>
    <row r="10" spans="1:27" ht="13.5">
      <c r="A10" s="291" t="s">
        <v>208</v>
      </c>
      <c r="B10" s="142"/>
      <c r="C10" s="62">
        <v>295424902</v>
      </c>
      <c r="D10" s="156"/>
      <c r="E10" s="60">
        <v>1009228000</v>
      </c>
      <c r="F10" s="60">
        <v>1009228000</v>
      </c>
      <c r="G10" s="60">
        <v>41433000</v>
      </c>
      <c r="H10" s="60">
        <v>33809000</v>
      </c>
      <c r="I10" s="60">
        <v>47897000</v>
      </c>
      <c r="J10" s="60">
        <v>123139000</v>
      </c>
      <c r="K10" s="60">
        <v>131882000</v>
      </c>
      <c r="L10" s="60">
        <v>78085000</v>
      </c>
      <c r="M10" s="60">
        <v>68472000</v>
      </c>
      <c r="N10" s="60">
        <v>278439000</v>
      </c>
      <c r="O10" s="60">
        <v>114705000</v>
      </c>
      <c r="P10" s="60">
        <v>100936000</v>
      </c>
      <c r="Q10" s="60">
        <v>27220000</v>
      </c>
      <c r="R10" s="60">
        <v>242861000</v>
      </c>
      <c r="S10" s="60"/>
      <c r="T10" s="60"/>
      <c r="U10" s="60"/>
      <c r="V10" s="60"/>
      <c r="W10" s="60">
        <v>644439000</v>
      </c>
      <c r="X10" s="60">
        <v>756921000</v>
      </c>
      <c r="Y10" s="60">
        <v>-112482000</v>
      </c>
      <c r="Z10" s="140">
        <v>-14.86</v>
      </c>
      <c r="AA10" s="155">
        <v>1009228000</v>
      </c>
    </row>
    <row r="11" spans="1:27" ht="13.5">
      <c r="A11" s="292" t="s">
        <v>209</v>
      </c>
      <c r="B11" s="142"/>
      <c r="C11" s="293">
        <f aca="true" t="shared" si="1" ref="C11:Y11">SUM(C6:C10)</f>
        <v>2127446404</v>
      </c>
      <c r="D11" s="294">
        <f t="shared" si="1"/>
        <v>0</v>
      </c>
      <c r="E11" s="295">
        <f t="shared" si="1"/>
        <v>2758101000</v>
      </c>
      <c r="F11" s="295">
        <f t="shared" si="1"/>
        <v>2758101000</v>
      </c>
      <c r="G11" s="295">
        <f t="shared" si="1"/>
        <v>100150000</v>
      </c>
      <c r="H11" s="295">
        <f t="shared" si="1"/>
        <v>182558000</v>
      </c>
      <c r="I11" s="295">
        <f t="shared" si="1"/>
        <v>153039000</v>
      </c>
      <c r="J11" s="295">
        <f t="shared" si="1"/>
        <v>435747000</v>
      </c>
      <c r="K11" s="295">
        <f t="shared" si="1"/>
        <v>285252000</v>
      </c>
      <c r="L11" s="295">
        <f t="shared" si="1"/>
        <v>203958000</v>
      </c>
      <c r="M11" s="295">
        <f t="shared" si="1"/>
        <v>188701000</v>
      </c>
      <c r="N11" s="295">
        <f t="shared" si="1"/>
        <v>677911000</v>
      </c>
      <c r="O11" s="295">
        <f t="shared" si="1"/>
        <v>178642000</v>
      </c>
      <c r="P11" s="295">
        <f t="shared" si="1"/>
        <v>202756000</v>
      </c>
      <c r="Q11" s="295">
        <f t="shared" si="1"/>
        <v>57304000</v>
      </c>
      <c r="R11" s="295">
        <f t="shared" si="1"/>
        <v>438702000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1552360000</v>
      </c>
      <c r="X11" s="295">
        <f t="shared" si="1"/>
        <v>2068575750</v>
      </c>
      <c r="Y11" s="295">
        <f t="shared" si="1"/>
        <v>-516215750</v>
      </c>
      <c r="Z11" s="296">
        <f>+IF(X11&lt;&gt;0,+(Y11/X11)*100,0)</f>
        <v>-24.955129151059612</v>
      </c>
      <c r="AA11" s="297">
        <f>SUM(AA6:AA10)</f>
        <v>2758101000</v>
      </c>
    </row>
    <row r="12" spans="1:27" ht="13.5">
      <c r="A12" s="298" t="s">
        <v>210</v>
      </c>
      <c r="B12" s="136"/>
      <c r="C12" s="62">
        <v>36633298</v>
      </c>
      <c r="D12" s="156"/>
      <c r="E12" s="60">
        <v>152437000</v>
      </c>
      <c r="F12" s="60">
        <v>152437000</v>
      </c>
      <c r="G12" s="60">
        <v>706000</v>
      </c>
      <c r="H12" s="60">
        <v>2429000</v>
      </c>
      <c r="I12" s="60">
        <v>9262000</v>
      </c>
      <c r="J12" s="60">
        <v>12397000</v>
      </c>
      <c r="K12" s="60">
        <v>4896000</v>
      </c>
      <c r="L12" s="60">
        <v>3789000</v>
      </c>
      <c r="M12" s="60">
        <v>1479000</v>
      </c>
      <c r="N12" s="60">
        <v>10164000</v>
      </c>
      <c r="O12" s="60">
        <v>3343000</v>
      </c>
      <c r="P12" s="60">
        <v>3173000</v>
      </c>
      <c r="Q12" s="60">
        <v>4064000</v>
      </c>
      <c r="R12" s="60">
        <v>10580000</v>
      </c>
      <c r="S12" s="60"/>
      <c r="T12" s="60"/>
      <c r="U12" s="60"/>
      <c r="V12" s="60"/>
      <c r="W12" s="60">
        <v>33141000</v>
      </c>
      <c r="X12" s="60">
        <v>114327750</v>
      </c>
      <c r="Y12" s="60">
        <v>-81186750</v>
      </c>
      <c r="Z12" s="140">
        <v>-71.01</v>
      </c>
      <c r="AA12" s="155">
        <v>152437000</v>
      </c>
    </row>
    <row r="13" spans="1:27" ht="13.5">
      <c r="A13" s="298" t="s">
        <v>211</v>
      </c>
      <c r="B13" s="136"/>
      <c r="C13" s="273">
        <v>5073000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396390858</v>
      </c>
      <c r="D15" s="156"/>
      <c r="E15" s="60">
        <v>989727000</v>
      </c>
      <c r="F15" s="60">
        <v>989727000</v>
      </c>
      <c r="G15" s="60">
        <v>130384000</v>
      </c>
      <c r="H15" s="60">
        <v>72062000</v>
      </c>
      <c r="I15" s="60">
        <v>150828000</v>
      </c>
      <c r="J15" s="60">
        <v>353274000</v>
      </c>
      <c r="K15" s="60">
        <v>140810000</v>
      </c>
      <c r="L15" s="60">
        <v>153251000</v>
      </c>
      <c r="M15" s="60">
        <v>128633000</v>
      </c>
      <c r="N15" s="60">
        <v>422694000</v>
      </c>
      <c r="O15" s="60">
        <v>87819000</v>
      </c>
      <c r="P15" s="60">
        <v>96217000</v>
      </c>
      <c r="Q15" s="60">
        <v>67724000</v>
      </c>
      <c r="R15" s="60">
        <v>251760000</v>
      </c>
      <c r="S15" s="60"/>
      <c r="T15" s="60"/>
      <c r="U15" s="60"/>
      <c r="V15" s="60"/>
      <c r="W15" s="60">
        <v>1027728000</v>
      </c>
      <c r="X15" s="60">
        <v>742295250</v>
      </c>
      <c r="Y15" s="60">
        <v>285432750</v>
      </c>
      <c r="Z15" s="140">
        <v>38.45</v>
      </c>
      <c r="AA15" s="155">
        <v>989727000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4496000</v>
      </c>
      <c r="D18" s="276"/>
      <c r="E18" s="82">
        <v>2700000</v>
      </c>
      <c r="F18" s="82">
        <v>2700000</v>
      </c>
      <c r="G18" s="82"/>
      <c r="H18" s="82">
        <v>1621000</v>
      </c>
      <c r="I18" s="82"/>
      <c r="J18" s="82">
        <v>1621000</v>
      </c>
      <c r="K18" s="82"/>
      <c r="L18" s="82">
        <v>50000</v>
      </c>
      <c r="M18" s="82">
        <v>-6000</v>
      </c>
      <c r="N18" s="82">
        <v>44000</v>
      </c>
      <c r="O18" s="82">
        <v>5000</v>
      </c>
      <c r="P18" s="82">
        <v>15000</v>
      </c>
      <c r="Q18" s="82">
        <v>1467000</v>
      </c>
      <c r="R18" s="82">
        <v>1487000</v>
      </c>
      <c r="S18" s="82"/>
      <c r="T18" s="82"/>
      <c r="U18" s="82"/>
      <c r="V18" s="82"/>
      <c r="W18" s="82">
        <v>3152000</v>
      </c>
      <c r="X18" s="82">
        <v>2025000</v>
      </c>
      <c r="Y18" s="82">
        <v>1127000</v>
      </c>
      <c r="Z18" s="270">
        <v>55.65</v>
      </c>
      <c r="AA18" s="278">
        <v>2700000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1631582440</v>
      </c>
      <c r="D20" s="154">
        <f t="shared" si="2"/>
        <v>0</v>
      </c>
      <c r="E20" s="100">
        <f t="shared" si="2"/>
        <v>1808057000</v>
      </c>
      <c r="F20" s="100">
        <f t="shared" si="2"/>
        <v>1808057000</v>
      </c>
      <c r="G20" s="100">
        <f t="shared" si="2"/>
        <v>108979000</v>
      </c>
      <c r="H20" s="100">
        <f t="shared" si="2"/>
        <v>102494000</v>
      </c>
      <c r="I20" s="100">
        <f t="shared" si="2"/>
        <v>152528000</v>
      </c>
      <c r="J20" s="100">
        <f t="shared" si="2"/>
        <v>364001000</v>
      </c>
      <c r="K20" s="100">
        <f t="shared" si="2"/>
        <v>192565000</v>
      </c>
      <c r="L20" s="100">
        <f t="shared" si="2"/>
        <v>148835000</v>
      </c>
      <c r="M20" s="100">
        <f t="shared" si="2"/>
        <v>166355000</v>
      </c>
      <c r="N20" s="100">
        <f t="shared" si="2"/>
        <v>507755000</v>
      </c>
      <c r="O20" s="100">
        <f t="shared" si="2"/>
        <v>103195000</v>
      </c>
      <c r="P20" s="100">
        <f t="shared" si="2"/>
        <v>71778000</v>
      </c>
      <c r="Q20" s="100">
        <f t="shared" si="2"/>
        <v>324568000</v>
      </c>
      <c r="R20" s="100">
        <f t="shared" si="2"/>
        <v>499541000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1371297000</v>
      </c>
      <c r="X20" s="100">
        <f t="shared" si="2"/>
        <v>1356042750</v>
      </c>
      <c r="Y20" s="100">
        <f t="shared" si="2"/>
        <v>15254250</v>
      </c>
      <c r="Z20" s="137">
        <f>+IF(X20&lt;&gt;0,+(Y20/X20)*100,0)</f>
        <v>1.1249092257600286</v>
      </c>
      <c r="AA20" s="153">
        <f>SUM(AA26:AA33)</f>
        <v>1808057000</v>
      </c>
    </row>
    <row r="21" spans="1:27" ht="13.5">
      <c r="A21" s="291" t="s">
        <v>204</v>
      </c>
      <c r="B21" s="142"/>
      <c r="C21" s="62">
        <v>791438132</v>
      </c>
      <c r="D21" s="156"/>
      <c r="E21" s="60">
        <v>658820000</v>
      </c>
      <c r="F21" s="60">
        <v>658820000</v>
      </c>
      <c r="G21" s="60">
        <v>37076000</v>
      </c>
      <c r="H21" s="60">
        <v>25886000</v>
      </c>
      <c r="I21" s="60">
        <v>77599000</v>
      </c>
      <c r="J21" s="60">
        <v>140561000</v>
      </c>
      <c r="K21" s="60">
        <v>91547000</v>
      </c>
      <c r="L21" s="60">
        <v>65343000</v>
      </c>
      <c r="M21" s="60">
        <v>66035000</v>
      </c>
      <c r="N21" s="60">
        <v>222925000</v>
      </c>
      <c r="O21" s="60">
        <v>45946000</v>
      </c>
      <c r="P21" s="60">
        <v>37537000</v>
      </c>
      <c r="Q21" s="60">
        <v>137814000</v>
      </c>
      <c r="R21" s="60">
        <v>221297000</v>
      </c>
      <c r="S21" s="60"/>
      <c r="T21" s="60"/>
      <c r="U21" s="60"/>
      <c r="V21" s="60"/>
      <c r="W21" s="60">
        <v>584783000</v>
      </c>
      <c r="X21" s="60">
        <v>494115000</v>
      </c>
      <c r="Y21" s="60">
        <v>90668000</v>
      </c>
      <c r="Z21" s="140">
        <v>18.35</v>
      </c>
      <c r="AA21" s="155">
        <v>658820000</v>
      </c>
    </row>
    <row r="22" spans="1:27" ht="13.5">
      <c r="A22" s="291" t="s">
        <v>205</v>
      </c>
      <c r="B22" s="142"/>
      <c r="C22" s="62">
        <v>127128800</v>
      </c>
      <c r="D22" s="156"/>
      <c r="E22" s="60">
        <v>292427000</v>
      </c>
      <c r="F22" s="60">
        <v>292427000</v>
      </c>
      <c r="G22" s="60">
        <v>19755000</v>
      </c>
      <c r="H22" s="60">
        <v>11427000</v>
      </c>
      <c r="I22" s="60">
        <v>17780000</v>
      </c>
      <c r="J22" s="60">
        <v>48962000</v>
      </c>
      <c r="K22" s="60">
        <v>25803000</v>
      </c>
      <c r="L22" s="60">
        <v>23146000</v>
      </c>
      <c r="M22" s="60">
        <v>15334000</v>
      </c>
      <c r="N22" s="60">
        <v>64283000</v>
      </c>
      <c r="O22" s="60">
        <v>20220000</v>
      </c>
      <c r="P22" s="60">
        <v>18947000</v>
      </c>
      <c r="Q22" s="60">
        <v>20976000</v>
      </c>
      <c r="R22" s="60">
        <v>60143000</v>
      </c>
      <c r="S22" s="60"/>
      <c r="T22" s="60"/>
      <c r="U22" s="60"/>
      <c r="V22" s="60"/>
      <c r="W22" s="60">
        <v>173388000</v>
      </c>
      <c r="X22" s="60">
        <v>219320250</v>
      </c>
      <c r="Y22" s="60">
        <v>-45932250</v>
      </c>
      <c r="Z22" s="140">
        <v>-20.94</v>
      </c>
      <c r="AA22" s="155">
        <v>292427000</v>
      </c>
    </row>
    <row r="23" spans="1:27" ht="13.5">
      <c r="A23" s="291" t="s">
        <v>206</v>
      </c>
      <c r="B23" s="142"/>
      <c r="C23" s="62">
        <v>96665485</v>
      </c>
      <c r="D23" s="156"/>
      <c r="E23" s="60">
        <v>139500000</v>
      </c>
      <c r="F23" s="60">
        <v>139500000</v>
      </c>
      <c r="G23" s="60">
        <v>2268000</v>
      </c>
      <c r="H23" s="60"/>
      <c r="I23" s="60">
        <v>968000</v>
      </c>
      <c r="J23" s="60">
        <v>3236000</v>
      </c>
      <c r="K23" s="60">
        <v>4156000</v>
      </c>
      <c r="L23" s="60">
        <v>10880000</v>
      </c>
      <c r="M23" s="60">
        <v>6902000</v>
      </c>
      <c r="N23" s="60">
        <v>21938000</v>
      </c>
      <c r="O23" s="60">
        <v>4390000</v>
      </c>
      <c r="P23" s="60">
        <v>774000</v>
      </c>
      <c r="Q23" s="60">
        <v>102542000</v>
      </c>
      <c r="R23" s="60">
        <v>107706000</v>
      </c>
      <c r="S23" s="60"/>
      <c r="T23" s="60"/>
      <c r="U23" s="60"/>
      <c r="V23" s="60"/>
      <c r="W23" s="60">
        <v>132880000</v>
      </c>
      <c r="X23" s="60">
        <v>104625000</v>
      </c>
      <c r="Y23" s="60">
        <v>28255000</v>
      </c>
      <c r="Z23" s="140">
        <v>27.01</v>
      </c>
      <c r="AA23" s="155">
        <v>139500000</v>
      </c>
    </row>
    <row r="24" spans="1:27" ht="13.5">
      <c r="A24" s="291" t="s">
        <v>207</v>
      </c>
      <c r="B24" s="142"/>
      <c r="C24" s="62">
        <v>27540472</v>
      </c>
      <c r="D24" s="156"/>
      <c r="E24" s="60">
        <v>25700000</v>
      </c>
      <c r="F24" s="60">
        <v>25700000</v>
      </c>
      <c r="G24" s="60"/>
      <c r="H24" s="60">
        <v>4000</v>
      </c>
      <c r="I24" s="60">
        <v>22000</v>
      </c>
      <c r="J24" s="60">
        <v>26000</v>
      </c>
      <c r="K24" s="60">
        <v>89000</v>
      </c>
      <c r="L24" s="60">
        <v>40000</v>
      </c>
      <c r="M24" s="60">
        <v>570000</v>
      </c>
      <c r="N24" s="60">
        <v>699000</v>
      </c>
      <c r="O24" s="60">
        <v>192000</v>
      </c>
      <c r="P24" s="60"/>
      <c r="Q24" s="60">
        <v>818000</v>
      </c>
      <c r="R24" s="60">
        <v>1010000</v>
      </c>
      <c r="S24" s="60"/>
      <c r="T24" s="60"/>
      <c r="U24" s="60"/>
      <c r="V24" s="60"/>
      <c r="W24" s="60">
        <v>1735000</v>
      </c>
      <c r="X24" s="60">
        <v>19275000</v>
      </c>
      <c r="Y24" s="60">
        <v>-17540000</v>
      </c>
      <c r="Z24" s="140">
        <v>-91</v>
      </c>
      <c r="AA24" s="155">
        <v>25700000</v>
      </c>
    </row>
    <row r="25" spans="1:27" ht="13.5">
      <c r="A25" s="291" t="s">
        <v>208</v>
      </c>
      <c r="B25" s="142"/>
      <c r="C25" s="62">
        <v>158784609</v>
      </c>
      <c r="D25" s="156"/>
      <c r="E25" s="60">
        <v>94210000</v>
      </c>
      <c r="F25" s="60">
        <v>94210000</v>
      </c>
      <c r="G25" s="60">
        <v>638000</v>
      </c>
      <c r="H25" s="60">
        <v>572000</v>
      </c>
      <c r="I25" s="60">
        <v>171000</v>
      </c>
      <c r="J25" s="60">
        <v>1381000</v>
      </c>
      <c r="K25" s="60">
        <v>687000</v>
      </c>
      <c r="L25" s="60">
        <v>-241000</v>
      </c>
      <c r="M25" s="60">
        <v>1302000</v>
      </c>
      <c r="N25" s="60">
        <v>1748000</v>
      </c>
      <c r="O25" s="60">
        <v>15000</v>
      </c>
      <c r="P25" s="60">
        <v>956000</v>
      </c>
      <c r="Q25" s="60">
        <v>20424000</v>
      </c>
      <c r="R25" s="60">
        <v>21395000</v>
      </c>
      <c r="S25" s="60"/>
      <c r="T25" s="60"/>
      <c r="U25" s="60"/>
      <c r="V25" s="60"/>
      <c r="W25" s="60">
        <v>24524000</v>
      </c>
      <c r="X25" s="60">
        <v>70657500</v>
      </c>
      <c r="Y25" s="60">
        <v>-46133500</v>
      </c>
      <c r="Z25" s="140">
        <v>-65.29</v>
      </c>
      <c r="AA25" s="155">
        <v>94210000</v>
      </c>
    </row>
    <row r="26" spans="1:27" ht="13.5">
      <c r="A26" s="292" t="s">
        <v>209</v>
      </c>
      <c r="B26" s="302"/>
      <c r="C26" s="293">
        <f aca="true" t="shared" si="3" ref="C26:Y26">SUM(C21:C25)</f>
        <v>1201557498</v>
      </c>
      <c r="D26" s="294">
        <f t="shared" si="3"/>
        <v>0</v>
      </c>
      <c r="E26" s="295">
        <f t="shared" si="3"/>
        <v>1210657000</v>
      </c>
      <c r="F26" s="295">
        <f t="shared" si="3"/>
        <v>1210657000</v>
      </c>
      <c r="G26" s="295">
        <f t="shared" si="3"/>
        <v>59737000</v>
      </c>
      <c r="H26" s="295">
        <f t="shared" si="3"/>
        <v>37889000</v>
      </c>
      <c r="I26" s="295">
        <f t="shared" si="3"/>
        <v>96540000</v>
      </c>
      <c r="J26" s="295">
        <f t="shared" si="3"/>
        <v>194166000</v>
      </c>
      <c r="K26" s="295">
        <f t="shared" si="3"/>
        <v>122282000</v>
      </c>
      <c r="L26" s="295">
        <f t="shared" si="3"/>
        <v>99168000</v>
      </c>
      <c r="M26" s="295">
        <f t="shared" si="3"/>
        <v>90143000</v>
      </c>
      <c r="N26" s="295">
        <f t="shared" si="3"/>
        <v>311593000</v>
      </c>
      <c r="O26" s="295">
        <f t="shared" si="3"/>
        <v>70763000</v>
      </c>
      <c r="P26" s="295">
        <f t="shared" si="3"/>
        <v>58214000</v>
      </c>
      <c r="Q26" s="295">
        <f t="shared" si="3"/>
        <v>282574000</v>
      </c>
      <c r="R26" s="295">
        <f t="shared" si="3"/>
        <v>411551000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917310000</v>
      </c>
      <c r="X26" s="295">
        <f t="shared" si="3"/>
        <v>907992750</v>
      </c>
      <c r="Y26" s="295">
        <f t="shared" si="3"/>
        <v>9317250</v>
      </c>
      <c r="Z26" s="296">
        <f>+IF(X26&lt;&gt;0,+(Y26/X26)*100,0)</f>
        <v>1.0261370479004375</v>
      </c>
      <c r="AA26" s="297">
        <f>SUM(AA21:AA25)</f>
        <v>1210657000</v>
      </c>
    </row>
    <row r="27" spans="1:27" ht="13.5">
      <c r="A27" s="298" t="s">
        <v>210</v>
      </c>
      <c r="B27" s="147"/>
      <c r="C27" s="62">
        <v>55148233</v>
      </c>
      <c r="D27" s="156"/>
      <c r="E27" s="60">
        <v>120598000</v>
      </c>
      <c r="F27" s="60">
        <v>120598000</v>
      </c>
      <c r="G27" s="60">
        <v>1451000</v>
      </c>
      <c r="H27" s="60">
        <v>13373000</v>
      </c>
      <c r="I27" s="60">
        <v>4929000</v>
      </c>
      <c r="J27" s="60">
        <v>19753000</v>
      </c>
      <c r="K27" s="60">
        <v>7695000</v>
      </c>
      <c r="L27" s="60">
        <v>3890000</v>
      </c>
      <c r="M27" s="60">
        <v>11389000</v>
      </c>
      <c r="N27" s="60">
        <v>22974000</v>
      </c>
      <c r="O27" s="60">
        <v>6351000</v>
      </c>
      <c r="P27" s="60">
        <v>3324000</v>
      </c>
      <c r="Q27" s="60">
        <v>4595000</v>
      </c>
      <c r="R27" s="60">
        <v>14270000</v>
      </c>
      <c r="S27" s="60"/>
      <c r="T27" s="60"/>
      <c r="U27" s="60"/>
      <c r="V27" s="60"/>
      <c r="W27" s="60">
        <v>56997000</v>
      </c>
      <c r="X27" s="60">
        <v>90448500</v>
      </c>
      <c r="Y27" s="60">
        <v>-33451500</v>
      </c>
      <c r="Z27" s="140">
        <v>-36.98</v>
      </c>
      <c r="AA27" s="155">
        <v>120598000</v>
      </c>
    </row>
    <row r="28" spans="1:27" ht="13.5">
      <c r="A28" s="298" t="s">
        <v>211</v>
      </c>
      <c r="B28" s="147"/>
      <c r="C28" s="273">
        <v>3199000</v>
      </c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367509709</v>
      </c>
      <c r="D30" s="156"/>
      <c r="E30" s="60">
        <v>474102000</v>
      </c>
      <c r="F30" s="60">
        <v>474102000</v>
      </c>
      <c r="G30" s="60">
        <v>47791000</v>
      </c>
      <c r="H30" s="60">
        <v>51232000</v>
      </c>
      <c r="I30" s="60">
        <v>51059000</v>
      </c>
      <c r="J30" s="60">
        <v>150082000</v>
      </c>
      <c r="K30" s="60">
        <v>62588000</v>
      </c>
      <c r="L30" s="60">
        <v>45777000</v>
      </c>
      <c r="M30" s="60">
        <v>64823000</v>
      </c>
      <c r="N30" s="60">
        <v>173188000</v>
      </c>
      <c r="O30" s="60">
        <v>26081000</v>
      </c>
      <c r="P30" s="60">
        <v>10240000</v>
      </c>
      <c r="Q30" s="60">
        <v>37399000</v>
      </c>
      <c r="R30" s="60">
        <v>73720000</v>
      </c>
      <c r="S30" s="60"/>
      <c r="T30" s="60"/>
      <c r="U30" s="60"/>
      <c r="V30" s="60"/>
      <c r="W30" s="60">
        <v>396990000</v>
      </c>
      <c r="X30" s="60">
        <v>355576500</v>
      </c>
      <c r="Y30" s="60">
        <v>41413500</v>
      </c>
      <c r="Z30" s="140">
        <v>11.65</v>
      </c>
      <c r="AA30" s="155">
        <v>474102000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4168000</v>
      </c>
      <c r="D33" s="276"/>
      <c r="E33" s="82">
        <v>2700000</v>
      </c>
      <c r="F33" s="82">
        <v>2700000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2025000</v>
      </c>
      <c r="Y33" s="82">
        <v>-2025000</v>
      </c>
      <c r="Z33" s="270">
        <v>-100</v>
      </c>
      <c r="AA33" s="278">
        <v>2700000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997152132</v>
      </c>
      <c r="D36" s="156">
        <f t="shared" si="4"/>
        <v>0</v>
      </c>
      <c r="E36" s="60">
        <f t="shared" si="4"/>
        <v>689421000</v>
      </c>
      <c r="F36" s="60">
        <f t="shared" si="4"/>
        <v>689421000</v>
      </c>
      <c r="G36" s="60">
        <f t="shared" si="4"/>
        <v>37076000</v>
      </c>
      <c r="H36" s="60">
        <f t="shared" si="4"/>
        <v>65176000</v>
      </c>
      <c r="I36" s="60">
        <f t="shared" si="4"/>
        <v>41259000</v>
      </c>
      <c r="J36" s="60">
        <f t="shared" si="4"/>
        <v>143511000</v>
      </c>
      <c r="K36" s="60">
        <f t="shared" si="4"/>
        <v>89384000</v>
      </c>
      <c r="L36" s="60">
        <f t="shared" si="4"/>
        <v>64557000</v>
      </c>
      <c r="M36" s="60">
        <f t="shared" si="4"/>
        <v>66194000</v>
      </c>
      <c r="N36" s="60">
        <f t="shared" si="4"/>
        <v>220135000</v>
      </c>
      <c r="O36" s="60">
        <f t="shared" si="4"/>
        <v>45964000</v>
      </c>
      <c r="P36" s="60">
        <f t="shared" si="4"/>
        <v>37695000</v>
      </c>
      <c r="Q36" s="60">
        <f t="shared" si="4"/>
        <v>142728000</v>
      </c>
      <c r="R36" s="60">
        <f t="shared" si="4"/>
        <v>226387000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590033000</v>
      </c>
      <c r="X36" s="60">
        <f t="shared" si="4"/>
        <v>517065750</v>
      </c>
      <c r="Y36" s="60">
        <f t="shared" si="4"/>
        <v>72967250</v>
      </c>
      <c r="Z36" s="140">
        <f aca="true" t="shared" si="5" ref="Z36:Z49">+IF(X36&lt;&gt;0,+(Y36/X36)*100,0)</f>
        <v>14.111793326090542</v>
      </c>
      <c r="AA36" s="155">
        <f>AA6+AA21</f>
        <v>689421000</v>
      </c>
    </row>
    <row r="37" spans="1:27" ht="13.5">
      <c r="A37" s="291" t="s">
        <v>205</v>
      </c>
      <c r="B37" s="142"/>
      <c r="C37" s="62">
        <f t="shared" si="4"/>
        <v>409596259</v>
      </c>
      <c r="D37" s="156">
        <f t="shared" si="4"/>
        <v>0</v>
      </c>
      <c r="E37" s="60">
        <f t="shared" si="4"/>
        <v>671399000</v>
      </c>
      <c r="F37" s="60">
        <f t="shared" si="4"/>
        <v>671399000</v>
      </c>
      <c r="G37" s="60">
        <f t="shared" si="4"/>
        <v>27186000</v>
      </c>
      <c r="H37" s="60">
        <f t="shared" si="4"/>
        <v>36018000</v>
      </c>
      <c r="I37" s="60">
        <f t="shared" si="4"/>
        <v>35598000</v>
      </c>
      <c r="J37" s="60">
        <f t="shared" si="4"/>
        <v>98802000</v>
      </c>
      <c r="K37" s="60">
        <f t="shared" si="4"/>
        <v>38918000</v>
      </c>
      <c r="L37" s="60">
        <f t="shared" si="4"/>
        <v>35938000</v>
      </c>
      <c r="M37" s="60">
        <f t="shared" si="4"/>
        <v>22650000</v>
      </c>
      <c r="N37" s="60">
        <f t="shared" si="4"/>
        <v>97506000</v>
      </c>
      <c r="O37" s="60">
        <f t="shared" si="4"/>
        <v>26868000</v>
      </c>
      <c r="P37" s="60">
        <f t="shared" si="4"/>
        <v>29843000</v>
      </c>
      <c r="Q37" s="60">
        <f t="shared" si="4"/>
        <v>39951000</v>
      </c>
      <c r="R37" s="60">
        <f t="shared" si="4"/>
        <v>96662000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292970000</v>
      </c>
      <c r="X37" s="60">
        <f t="shared" si="4"/>
        <v>503549250</v>
      </c>
      <c r="Y37" s="60">
        <f t="shared" si="4"/>
        <v>-210579250</v>
      </c>
      <c r="Z37" s="140">
        <f t="shared" si="5"/>
        <v>-41.81899784380575</v>
      </c>
      <c r="AA37" s="155">
        <f>AA7+AA22</f>
        <v>671399000</v>
      </c>
    </row>
    <row r="38" spans="1:27" ht="13.5">
      <c r="A38" s="291" t="s">
        <v>206</v>
      </c>
      <c r="B38" s="142"/>
      <c r="C38" s="62">
        <f t="shared" si="4"/>
        <v>651796000</v>
      </c>
      <c r="D38" s="156">
        <f t="shared" si="4"/>
        <v>0</v>
      </c>
      <c r="E38" s="60">
        <f t="shared" si="4"/>
        <v>812750000</v>
      </c>
      <c r="F38" s="60">
        <f t="shared" si="4"/>
        <v>812750000</v>
      </c>
      <c r="G38" s="60">
        <f t="shared" si="4"/>
        <v>22770000</v>
      </c>
      <c r="H38" s="60">
        <f t="shared" si="4"/>
        <v>55675000</v>
      </c>
      <c r="I38" s="60">
        <f t="shared" si="4"/>
        <v>76553000</v>
      </c>
      <c r="J38" s="60">
        <f t="shared" si="4"/>
        <v>154998000</v>
      </c>
      <c r="K38" s="60">
        <f t="shared" si="4"/>
        <v>67992000</v>
      </c>
      <c r="L38" s="60">
        <f t="shared" si="4"/>
        <v>81620000</v>
      </c>
      <c r="M38" s="60">
        <f t="shared" si="4"/>
        <v>87106000</v>
      </c>
      <c r="N38" s="60">
        <f t="shared" si="4"/>
        <v>236718000</v>
      </c>
      <c r="O38" s="60">
        <f t="shared" si="4"/>
        <v>27637000</v>
      </c>
      <c r="P38" s="60">
        <f t="shared" si="4"/>
        <v>58171000</v>
      </c>
      <c r="Q38" s="60">
        <f t="shared" si="4"/>
        <v>81736000</v>
      </c>
      <c r="R38" s="60">
        <f t="shared" si="4"/>
        <v>167544000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559260000</v>
      </c>
      <c r="X38" s="60">
        <f t="shared" si="4"/>
        <v>609562500</v>
      </c>
      <c r="Y38" s="60">
        <f t="shared" si="4"/>
        <v>-50302500</v>
      </c>
      <c r="Z38" s="140">
        <f t="shared" si="5"/>
        <v>-8.25223008305137</v>
      </c>
      <c r="AA38" s="155">
        <f>AA8+AA23</f>
        <v>812750000</v>
      </c>
    </row>
    <row r="39" spans="1:27" ht="13.5">
      <c r="A39" s="291" t="s">
        <v>207</v>
      </c>
      <c r="B39" s="142"/>
      <c r="C39" s="62">
        <f t="shared" si="4"/>
        <v>816250000</v>
      </c>
      <c r="D39" s="156">
        <f t="shared" si="4"/>
        <v>0</v>
      </c>
      <c r="E39" s="60">
        <f t="shared" si="4"/>
        <v>691750000</v>
      </c>
      <c r="F39" s="60">
        <f t="shared" si="4"/>
        <v>691750000</v>
      </c>
      <c r="G39" s="60">
        <f t="shared" si="4"/>
        <v>30784000</v>
      </c>
      <c r="H39" s="60">
        <f t="shared" si="4"/>
        <v>29197000</v>
      </c>
      <c r="I39" s="60">
        <f t="shared" si="4"/>
        <v>48101000</v>
      </c>
      <c r="J39" s="60">
        <f t="shared" si="4"/>
        <v>108082000</v>
      </c>
      <c r="K39" s="60">
        <f t="shared" si="4"/>
        <v>78671000</v>
      </c>
      <c r="L39" s="60">
        <f t="shared" si="4"/>
        <v>43167000</v>
      </c>
      <c r="M39" s="60">
        <f t="shared" si="4"/>
        <v>33120000</v>
      </c>
      <c r="N39" s="60">
        <f t="shared" si="4"/>
        <v>154958000</v>
      </c>
      <c r="O39" s="60">
        <f t="shared" si="4"/>
        <v>34216000</v>
      </c>
      <c r="P39" s="60">
        <f t="shared" si="4"/>
        <v>33369000</v>
      </c>
      <c r="Q39" s="60">
        <f t="shared" si="4"/>
        <v>27819000</v>
      </c>
      <c r="R39" s="60">
        <f t="shared" si="4"/>
        <v>95404000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358444000</v>
      </c>
      <c r="X39" s="60">
        <f t="shared" si="4"/>
        <v>518812500</v>
      </c>
      <c r="Y39" s="60">
        <f t="shared" si="4"/>
        <v>-160368500</v>
      </c>
      <c r="Z39" s="140">
        <f t="shared" si="5"/>
        <v>-30.91068545958318</v>
      </c>
      <c r="AA39" s="155">
        <f>AA9+AA24</f>
        <v>691750000</v>
      </c>
    </row>
    <row r="40" spans="1:27" ht="13.5">
      <c r="A40" s="291" t="s">
        <v>208</v>
      </c>
      <c r="B40" s="142"/>
      <c r="C40" s="62">
        <f t="shared" si="4"/>
        <v>454209511</v>
      </c>
      <c r="D40" s="156">
        <f t="shared" si="4"/>
        <v>0</v>
      </c>
      <c r="E40" s="60">
        <f t="shared" si="4"/>
        <v>1103438000</v>
      </c>
      <c r="F40" s="60">
        <f t="shared" si="4"/>
        <v>1103438000</v>
      </c>
      <c r="G40" s="60">
        <f t="shared" si="4"/>
        <v>42071000</v>
      </c>
      <c r="H40" s="60">
        <f t="shared" si="4"/>
        <v>34381000</v>
      </c>
      <c r="I40" s="60">
        <f t="shared" si="4"/>
        <v>48068000</v>
      </c>
      <c r="J40" s="60">
        <f t="shared" si="4"/>
        <v>124520000</v>
      </c>
      <c r="K40" s="60">
        <f t="shared" si="4"/>
        <v>132569000</v>
      </c>
      <c r="L40" s="60">
        <f t="shared" si="4"/>
        <v>77844000</v>
      </c>
      <c r="M40" s="60">
        <f t="shared" si="4"/>
        <v>69774000</v>
      </c>
      <c r="N40" s="60">
        <f t="shared" si="4"/>
        <v>280187000</v>
      </c>
      <c r="O40" s="60">
        <f t="shared" si="4"/>
        <v>114720000</v>
      </c>
      <c r="P40" s="60">
        <f t="shared" si="4"/>
        <v>101892000</v>
      </c>
      <c r="Q40" s="60">
        <f t="shared" si="4"/>
        <v>47644000</v>
      </c>
      <c r="R40" s="60">
        <f t="shared" si="4"/>
        <v>264256000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668963000</v>
      </c>
      <c r="X40" s="60">
        <f t="shared" si="4"/>
        <v>827578500</v>
      </c>
      <c r="Y40" s="60">
        <f t="shared" si="4"/>
        <v>-158615500</v>
      </c>
      <c r="Z40" s="140">
        <f t="shared" si="5"/>
        <v>-19.1662180687391</v>
      </c>
      <c r="AA40" s="155">
        <f>AA10+AA25</f>
        <v>1103438000</v>
      </c>
    </row>
    <row r="41" spans="1:27" ht="13.5">
      <c r="A41" s="292" t="s">
        <v>209</v>
      </c>
      <c r="B41" s="142"/>
      <c r="C41" s="293">
        <f aca="true" t="shared" si="6" ref="C41:Y41">SUM(C36:C40)</f>
        <v>3329003902</v>
      </c>
      <c r="D41" s="294">
        <f t="shared" si="6"/>
        <v>0</v>
      </c>
      <c r="E41" s="295">
        <f t="shared" si="6"/>
        <v>3968758000</v>
      </c>
      <c r="F41" s="295">
        <f t="shared" si="6"/>
        <v>3968758000</v>
      </c>
      <c r="G41" s="295">
        <f t="shared" si="6"/>
        <v>159887000</v>
      </c>
      <c r="H41" s="295">
        <f t="shared" si="6"/>
        <v>220447000</v>
      </c>
      <c r="I41" s="295">
        <f t="shared" si="6"/>
        <v>249579000</v>
      </c>
      <c r="J41" s="295">
        <f t="shared" si="6"/>
        <v>629913000</v>
      </c>
      <c r="K41" s="295">
        <f t="shared" si="6"/>
        <v>407534000</v>
      </c>
      <c r="L41" s="295">
        <f t="shared" si="6"/>
        <v>303126000</v>
      </c>
      <c r="M41" s="295">
        <f t="shared" si="6"/>
        <v>278844000</v>
      </c>
      <c r="N41" s="295">
        <f t="shared" si="6"/>
        <v>989504000</v>
      </c>
      <c r="O41" s="295">
        <f t="shared" si="6"/>
        <v>249405000</v>
      </c>
      <c r="P41" s="295">
        <f t="shared" si="6"/>
        <v>260970000</v>
      </c>
      <c r="Q41" s="295">
        <f t="shared" si="6"/>
        <v>339878000</v>
      </c>
      <c r="R41" s="295">
        <f t="shared" si="6"/>
        <v>850253000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2469670000</v>
      </c>
      <c r="X41" s="295">
        <f t="shared" si="6"/>
        <v>2976568500</v>
      </c>
      <c r="Y41" s="295">
        <f t="shared" si="6"/>
        <v>-506898500</v>
      </c>
      <c r="Z41" s="296">
        <f t="shared" si="5"/>
        <v>-17.029626564952228</v>
      </c>
      <c r="AA41" s="297">
        <f>SUM(AA36:AA40)</f>
        <v>3968758000</v>
      </c>
    </row>
    <row r="42" spans="1:27" ht="13.5">
      <c r="A42" s="298" t="s">
        <v>210</v>
      </c>
      <c r="B42" s="136"/>
      <c r="C42" s="95">
        <f aca="true" t="shared" si="7" ref="C42:Y48">C12+C27</f>
        <v>91781531</v>
      </c>
      <c r="D42" s="129">
        <f t="shared" si="7"/>
        <v>0</v>
      </c>
      <c r="E42" s="54">
        <f t="shared" si="7"/>
        <v>273035000</v>
      </c>
      <c r="F42" s="54">
        <f t="shared" si="7"/>
        <v>273035000</v>
      </c>
      <c r="G42" s="54">
        <f t="shared" si="7"/>
        <v>2157000</v>
      </c>
      <c r="H42" s="54">
        <f t="shared" si="7"/>
        <v>15802000</v>
      </c>
      <c r="I42" s="54">
        <f t="shared" si="7"/>
        <v>14191000</v>
      </c>
      <c r="J42" s="54">
        <f t="shared" si="7"/>
        <v>32150000</v>
      </c>
      <c r="K42" s="54">
        <f t="shared" si="7"/>
        <v>12591000</v>
      </c>
      <c r="L42" s="54">
        <f t="shared" si="7"/>
        <v>7679000</v>
      </c>
      <c r="M42" s="54">
        <f t="shared" si="7"/>
        <v>12868000</v>
      </c>
      <c r="N42" s="54">
        <f t="shared" si="7"/>
        <v>33138000</v>
      </c>
      <c r="O42" s="54">
        <f t="shared" si="7"/>
        <v>9694000</v>
      </c>
      <c r="P42" s="54">
        <f t="shared" si="7"/>
        <v>6497000</v>
      </c>
      <c r="Q42" s="54">
        <f t="shared" si="7"/>
        <v>8659000</v>
      </c>
      <c r="R42" s="54">
        <f t="shared" si="7"/>
        <v>24850000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90138000</v>
      </c>
      <c r="X42" s="54">
        <f t="shared" si="7"/>
        <v>204776250</v>
      </c>
      <c r="Y42" s="54">
        <f t="shared" si="7"/>
        <v>-114638250</v>
      </c>
      <c r="Z42" s="184">
        <f t="shared" si="5"/>
        <v>-55.982200084238286</v>
      </c>
      <c r="AA42" s="130">
        <f aca="true" t="shared" si="8" ref="AA42:AA48">AA12+AA27</f>
        <v>273035000</v>
      </c>
    </row>
    <row r="43" spans="1:27" ht="13.5">
      <c r="A43" s="298" t="s">
        <v>211</v>
      </c>
      <c r="B43" s="136"/>
      <c r="C43" s="303">
        <f t="shared" si="7"/>
        <v>8272000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763900567</v>
      </c>
      <c r="D45" s="129">
        <f t="shared" si="7"/>
        <v>0</v>
      </c>
      <c r="E45" s="54">
        <f t="shared" si="7"/>
        <v>1463829000</v>
      </c>
      <c r="F45" s="54">
        <f t="shared" si="7"/>
        <v>1463829000</v>
      </c>
      <c r="G45" s="54">
        <f t="shared" si="7"/>
        <v>178175000</v>
      </c>
      <c r="H45" s="54">
        <f t="shared" si="7"/>
        <v>123294000</v>
      </c>
      <c r="I45" s="54">
        <f t="shared" si="7"/>
        <v>201887000</v>
      </c>
      <c r="J45" s="54">
        <f t="shared" si="7"/>
        <v>503356000</v>
      </c>
      <c r="K45" s="54">
        <f t="shared" si="7"/>
        <v>203398000</v>
      </c>
      <c r="L45" s="54">
        <f t="shared" si="7"/>
        <v>199028000</v>
      </c>
      <c r="M45" s="54">
        <f t="shared" si="7"/>
        <v>193456000</v>
      </c>
      <c r="N45" s="54">
        <f t="shared" si="7"/>
        <v>595882000</v>
      </c>
      <c r="O45" s="54">
        <f t="shared" si="7"/>
        <v>113900000</v>
      </c>
      <c r="P45" s="54">
        <f t="shared" si="7"/>
        <v>106457000</v>
      </c>
      <c r="Q45" s="54">
        <f t="shared" si="7"/>
        <v>105123000</v>
      </c>
      <c r="R45" s="54">
        <f t="shared" si="7"/>
        <v>325480000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1424718000</v>
      </c>
      <c r="X45" s="54">
        <f t="shared" si="7"/>
        <v>1097871750</v>
      </c>
      <c r="Y45" s="54">
        <f t="shared" si="7"/>
        <v>326846250</v>
      </c>
      <c r="Z45" s="184">
        <f t="shared" si="5"/>
        <v>29.77089537097571</v>
      </c>
      <c r="AA45" s="130">
        <f t="shared" si="8"/>
        <v>1463829000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8664000</v>
      </c>
      <c r="D48" s="129">
        <f t="shared" si="7"/>
        <v>0</v>
      </c>
      <c r="E48" s="54">
        <f t="shared" si="7"/>
        <v>5400000</v>
      </c>
      <c r="F48" s="54">
        <f t="shared" si="7"/>
        <v>5400000</v>
      </c>
      <c r="G48" s="54">
        <f t="shared" si="7"/>
        <v>0</v>
      </c>
      <c r="H48" s="54">
        <f t="shared" si="7"/>
        <v>1621000</v>
      </c>
      <c r="I48" s="54">
        <f t="shared" si="7"/>
        <v>0</v>
      </c>
      <c r="J48" s="54">
        <f t="shared" si="7"/>
        <v>1621000</v>
      </c>
      <c r="K48" s="54">
        <f t="shared" si="7"/>
        <v>0</v>
      </c>
      <c r="L48" s="54">
        <f t="shared" si="7"/>
        <v>50000</v>
      </c>
      <c r="M48" s="54">
        <f t="shared" si="7"/>
        <v>-6000</v>
      </c>
      <c r="N48" s="54">
        <f t="shared" si="7"/>
        <v>44000</v>
      </c>
      <c r="O48" s="54">
        <f t="shared" si="7"/>
        <v>5000</v>
      </c>
      <c r="P48" s="54">
        <f t="shared" si="7"/>
        <v>15000</v>
      </c>
      <c r="Q48" s="54">
        <f t="shared" si="7"/>
        <v>1467000</v>
      </c>
      <c r="R48" s="54">
        <f t="shared" si="7"/>
        <v>1487000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3152000</v>
      </c>
      <c r="X48" s="54">
        <f t="shared" si="7"/>
        <v>4050000</v>
      </c>
      <c r="Y48" s="54">
        <f t="shared" si="7"/>
        <v>-898000</v>
      </c>
      <c r="Z48" s="184">
        <f t="shared" si="5"/>
        <v>-22.17283950617284</v>
      </c>
      <c r="AA48" s="130">
        <f t="shared" si="8"/>
        <v>5400000</v>
      </c>
    </row>
    <row r="49" spans="1:27" ht="13.5">
      <c r="A49" s="308" t="s">
        <v>219</v>
      </c>
      <c r="B49" s="149"/>
      <c r="C49" s="239">
        <f aca="true" t="shared" si="9" ref="C49:Y49">SUM(C41:C48)</f>
        <v>4201622000</v>
      </c>
      <c r="D49" s="218">
        <f t="shared" si="9"/>
        <v>0</v>
      </c>
      <c r="E49" s="220">
        <f t="shared" si="9"/>
        <v>5711022000</v>
      </c>
      <c r="F49" s="220">
        <f t="shared" si="9"/>
        <v>5711022000</v>
      </c>
      <c r="G49" s="220">
        <f t="shared" si="9"/>
        <v>340219000</v>
      </c>
      <c r="H49" s="220">
        <f t="shared" si="9"/>
        <v>361164000</v>
      </c>
      <c r="I49" s="220">
        <f t="shared" si="9"/>
        <v>465657000</v>
      </c>
      <c r="J49" s="220">
        <f t="shared" si="9"/>
        <v>1167040000</v>
      </c>
      <c r="K49" s="220">
        <f t="shared" si="9"/>
        <v>623523000</v>
      </c>
      <c r="L49" s="220">
        <f t="shared" si="9"/>
        <v>509883000</v>
      </c>
      <c r="M49" s="220">
        <f t="shared" si="9"/>
        <v>485162000</v>
      </c>
      <c r="N49" s="220">
        <f t="shared" si="9"/>
        <v>1618568000</v>
      </c>
      <c r="O49" s="220">
        <f t="shared" si="9"/>
        <v>373004000</v>
      </c>
      <c r="P49" s="220">
        <f t="shared" si="9"/>
        <v>373939000</v>
      </c>
      <c r="Q49" s="220">
        <f t="shared" si="9"/>
        <v>455127000</v>
      </c>
      <c r="R49" s="220">
        <f t="shared" si="9"/>
        <v>1202070000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3987678000</v>
      </c>
      <c r="X49" s="220">
        <f t="shared" si="9"/>
        <v>4283266500</v>
      </c>
      <c r="Y49" s="220">
        <f t="shared" si="9"/>
        <v>-295588500</v>
      </c>
      <c r="Z49" s="221">
        <f t="shared" si="5"/>
        <v>-6.901006509868111</v>
      </c>
      <c r="AA49" s="222">
        <f>SUM(AA41:AA48)</f>
        <v>5711022000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2483482116</v>
      </c>
      <c r="D51" s="129">
        <f t="shared" si="10"/>
        <v>0</v>
      </c>
      <c r="E51" s="54">
        <f t="shared" si="10"/>
        <v>3101050312</v>
      </c>
      <c r="F51" s="54">
        <f t="shared" si="10"/>
        <v>3101050312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249102027</v>
      </c>
      <c r="Q51" s="54">
        <f t="shared" si="10"/>
        <v>177407495</v>
      </c>
      <c r="R51" s="54">
        <f t="shared" si="10"/>
        <v>426509522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426509522</v>
      </c>
      <c r="X51" s="54">
        <f t="shared" si="10"/>
        <v>2325787734</v>
      </c>
      <c r="Y51" s="54">
        <f t="shared" si="10"/>
        <v>-1899278212</v>
      </c>
      <c r="Z51" s="184">
        <f>+IF(X51&lt;&gt;0,+(Y51/X51)*100,0)</f>
        <v>-81.66171762947306</v>
      </c>
      <c r="AA51" s="130">
        <f>SUM(AA57:AA61)</f>
        <v>3101050312</v>
      </c>
    </row>
    <row r="52" spans="1:27" ht="13.5">
      <c r="A52" s="310" t="s">
        <v>204</v>
      </c>
      <c r="B52" s="142"/>
      <c r="C52" s="62">
        <v>420737253</v>
      </c>
      <c r="D52" s="156"/>
      <c r="E52" s="60">
        <v>480954000</v>
      </c>
      <c r="F52" s="60">
        <v>480954000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63387168</v>
      </c>
      <c r="Q52" s="60">
        <v>44623718</v>
      </c>
      <c r="R52" s="60">
        <v>108010886</v>
      </c>
      <c r="S52" s="60"/>
      <c r="T52" s="60"/>
      <c r="U52" s="60"/>
      <c r="V52" s="60"/>
      <c r="W52" s="60">
        <v>108010886</v>
      </c>
      <c r="X52" s="60">
        <v>360715500</v>
      </c>
      <c r="Y52" s="60">
        <v>-252704614</v>
      </c>
      <c r="Z52" s="140">
        <v>-70.06</v>
      </c>
      <c r="AA52" s="155">
        <v>480954000</v>
      </c>
    </row>
    <row r="53" spans="1:27" ht="13.5">
      <c r="A53" s="310" t="s">
        <v>205</v>
      </c>
      <c r="B53" s="142"/>
      <c r="C53" s="62">
        <v>804807131</v>
      </c>
      <c r="D53" s="156"/>
      <c r="E53" s="60">
        <v>834949000</v>
      </c>
      <c r="F53" s="60">
        <v>834949000</v>
      </c>
      <c r="G53" s="60"/>
      <c r="H53" s="60"/>
      <c r="I53" s="60"/>
      <c r="J53" s="60"/>
      <c r="K53" s="60"/>
      <c r="L53" s="60"/>
      <c r="M53" s="60"/>
      <c r="N53" s="60"/>
      <c r="O53" s="60"/>
      <c r="P53" s="60">
        <v>58901092</v>
      </c>
      <c r="Q53" s="60">
        <v>57775830</v>
      </c>
      <c r="R53" s="60">
        <v>116676922</v>
      </c>
      <c r="S53" s="60"/>
      <c r="T53" s="60"/>
      <c r="U53" s="60"/>
      <c r="V53" s="60"/>
      <c r="W53" s="60">
        <v>116676922</v>
      </c>
      <c r="X53" s="60">
        <v>626211750</v>
      </c>
      <c r="Y53" s="60">
        <v>-509534828</v>
      </c>
      <c r="Z53" s="140">
        <v>-81.37</v>
      </c>
      <c r="AA53" s="155">
        <v>834949000</v>
      </c>
    </row>
    <row r="54" spans="1:27" ht="13.5">
      <c r="A54" s="310" t="s">
        <v>206</v>
      </c>
      <c r="B54" s="142"/>
      <c r="C54" s="62">
        <v>548329476</v>
      </c>
      <c r="D54" s="156"/>
      <c r="E54" s="60">
        <v>526666000</v>
      </c>
      <c r="F54" s="60">
        <v>526666000</v>
      </c>
      <c r="G54" s="60"/>
      <c r="H54" s="60"/>
      <c r="I54" s="60"/>
      <c r="J54" s="60"/>
      <c r="K54" s="60"/>
      <c r="L54" s="60"/>
      <c r="M54" s="60"/>
      <c r="N54" s="60"/>
      <c r="O54" s="60"/>
      <c r="P54" s="60">
        <v>43347023</v>
      </c>
      <c r="Q54" s="60">
        <v>36378644</v>
      </c>
      <c r="R54" s="60">
        <v>79725667</v>
      </c>
      <c r="S54" s="60"/>
      <c r="T54" s="60"/>
      <c r="U54" s="60"/>
      <c r="V54" s="60"/>
      <c r="W54" s="60">
        <v>79725667</v>
      </c>
      <c r="X54" s="60">
        <v>394999500</v>
      </c>
      <c r="Y54" s="60">
        <v>-315273833</v>
      </c>
      <c r="Z54" s="140">
        <v>-79.82</v>
      </c>
      <c r="AA54" s="155">
        <v>526666000</v>
      </c>
    </row>
    <row r="55" spans="1:27" ht="13.5">
      <c r="A55" s="310" t="s">
        <v>207</v>
      </c>
      <c r="B55" s="142"/>
      <c r="C55" s="62">
        <v>205712056</v>
      </c>
      <c r="D55" s="156"/>
      <c r="E55" s="60">
        <v>293211000</v>
      </c>
      <c r="F55" s="60">
        <v>293211000</v>
      </c>
      <c r="G55" s="60"/>
      <c r="H55" s="60"/>
      <c r="I55" s="60"/>
      <c r="J55" s="60"/>
      <c r="K55" s="60"/>
      <c r="L55" s="60"/>
      <c r="M55" s="60"/>
      <c r="N55" s="60"/>
      <c r="O55" s="60"/>
      <c r="P55" s="60">
        <v>10793426</v>
      </c>
      <c r="Q55" s="60">
        <v>24348209</v>
      </c>
      <c r="R55" s="60">
        <v>35141635</v>
      </c>
      <c r="S55" s="60"/>
      <c r="T55" s="60"/>
      <c r="U55" s="60"/>
      <c r="V55" s="60"/>
      <c r="W55" s="60">
        <v>35141635</v>
      </c>
      <c r="X55" s="60">
        <v>219908250</v>
      </c>
      <c r="Y55" s="60">
        <v>-184766615</v>
      </c>
      <c r="Z55" s="140">
        <v>-84.02</v>
      </c>
      <c r="AA55" s="155">
        <v>293211000</v>
      </c>
    </row>
    <row r="56" spans="1:27" ht="13.5">
      <c r="A56" s="310" t="s">
        <v>208</v>
      </c>
      <c r="B56" s="142"/>
      <c r="C56" s="62"/>
      <c r="D56" s="156"/>
      <c r="E56" s="60">
        <v>10241000</v>
      </c>
      <c r="F56" s="60">
        <v>10241000</v>
      </c>
      <c r="G56" s="60"/>
      <c r="H56" s="60"/>
      <c r="I56" s="60"/>
      <c r="J56" s="60"/>
      <c r="K56" s="60"/>
      <c r="L56" s="60"/>
      <c r="M56" s="60"/>
      <c r="N56" s="60"/>
      <c r="O56" s="60"/>
      <c r="P56" s="60">
        <v>7201287</v>
      </c>
      <c r="Q56" s="60">
        <v>9562154</v>
      </c>
      <c r="R56" s="60">
        <v>16763441</v>
      </c>
      <c r="S56" s="60"/>
      <c r="T56" s="60"/>
      <c r="U56" s="60"/>
      <c r="V56" s="60"/>
      <c r="W56" s="60">
        <v>16763441</v>
      </c>
      <c r="X56" s="60">
        <v>7680750</v>
      </c>
      <c r="Y56" s="60">
        <v>9082691</v>
      </c>
      <c r="Z56" s="140">
        <v>118.25</v>
      </c>
      <c r="AA56" s="155">
        <v>10241000</v>
      </c>
    </row>
    <row r="57" spans="1:27" ht="13.5">
      <c r="A57" s="138" t="s">
        <v>209</v>
      </c>
      <c r="B57" s="142"/>
      <c r="C57" s="293">
        <f aca="true" t="shared" si="11" ref="C57:Y57">SUM(C52:C56)</f>
        <v>1979585916</v>
      </c>
      <c r="D57" s="294">
        <f t="shared" si="11"/>
        <v>0</v>
      </c>
      <c r="E57" s="295">
        <f t="shared" si="11"/>
        <v>2146021000</v>
      </c>
      <c r="F57" s="295">
        <f t="shared" si="11"/>
        <v>2146021000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183629996</v>
      </c>
      <c r="Q57" s="295">
        <f t="shared" si="11"/>
        <v>172688555</v>
      </c>
      <c r="R57" s="295">
        <f t="shared" si="11"/>
        <v>356318551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356318551</v>
      </c>
      <c r="X57" s="295">
        <f t="shared" si="11"/>
        <v>1609515750</v>
      </c>
      <c r="Y57" s="295">
        <f t="shared" si="11"/>
        <v>-1253197199</v>
      </c>
      <c r="Z57" s="296">
        <f>+IF(X57&lt;&gt;0,+(Y57/X57)*100,0)</f>
        <v>-77.86175431958338</v>
      </c>
      <c r="AA57" s="297">
        <f>SUM(AA52:AA56)</f>
        <v>2146021000</v>
      </c>
    </row>
    <row r="58" spans="1:27" ht="13.5">
      <c r="A58" s="311" t="s">
        <v>210</v>
      </c>
      <c r="B58" s="136"/>
      <c r="C58" s="62">
        <v>221341884</v>
      </c>
      <c r="D58" s="156"/>
      <c r="E58" s="60">
        <v>392901000</v>
      </c>
      <c r="F58" s="60">
        <v>392901000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5252184</v>
      </c>
      <c r="Q58" s="60">
        <v>5274697</v>
      </c>
      <c r="R58" s="60">
        <v>10526881</v>
      </c>
      <c r="S58" s="60"/>
      <c r="T58" s="60"/>
      <c r="U58" s="60"/>
      <c r="V58" s="60"/>
      <c r="W58" s="60">
        <v>10526881</v>
      </c>
      <c r="X58" s="60">
        <v>294675750</v>
      </c>
      <c r="Y58" s="60">
        <v>-284148869</v>
      </c>
      <c r="Z58" s="140">
        <v>-96.43</v>
      </c>
      <c r="AA58" s="155">
        <v>392901000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282554316</v>
      </c>
      <c r="D61" s="156"/>
      <c r="E61" s="60">
        <v>562128312</v>
      </c>
      <c r="F61" s="60">
        <v>562128312</v>
      </c>
      <c r="G61" s="60"/>
      <c r="H61" s="60"/>
      <c r="I61" s="60"/>
      <c r="J61" s="60"/>
      <c r="K61" s="60"/>
      <c r="L61" s="60"/>
      <c r="M61" s="60"/>
      <c r="N61" s="60"/>
      <c r="O61" s="60"/>
      <c r="P61" s="60">
        <v>60219847</v>
      </c>
      <c r="Q61" s="60">
        <v>-555757</v>
      </c>
      <c r="R61" s="60">
        <v>59664090</v>
      </c>
      <c r="S61" s="60"/>
      <c r="T61" s="60"/>
      <c r="U61" s="60"/>
      <c r="V61" s="60"/>
      <c r="W61" s="60">
        <v>59664090</v>
      </c>
      <c r="X61" s="60">
        <v>421596234</v>
      </c>
      <c r="Y61" s="60">
        <v>-361932144</v>
      </c>
      <c r="Z61" s="140">
        <v>-85.85</v>
      </c>
      <c r="AA61" s="155">
        <v>562128312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413619039</v>
      </c>
      <c r="D65" s="156"/>
      <c r="E65" s="60">
        <v>180505240</v>
      </c>
      <c r="F65" s="60">
        <v>577637415</v>
      </c>
      <c r="G65" s="60">
        <v>7542756</v>
      </c>
      <c r="H65" s="60">
        <v>10512649</v>
      </c>
      <c r="I65" s="60">
        <v>12802470</v>
      </c>
      <c r="J65" s="60">
        <v>30857875</v>
      </c>
      <c r="K65" s="60">
        <v>23726386</v>
      </c>
      <c r="L65" s="60">
        <v>22047771</v>
      </c>
      <c r="M65" s="60">
        <v>13269181</v>
      </c>
      <c r="N65" s="60">
        <v>59043338</v>
      </c>
      <c r="O65" s="60">
        <v>20231943</v>
      </c>
      <c r="P65" s="60">
        <v>21831118</v>
      </c>
      <c r="Q65" s="60">
        <v>27855693</v>
      </c>
      <c r="R65" s="60">
        <v>69918754</v>
      </c>
      <c r="S65" s="60"/>
      <c r="T65" s="60"/>
      <c r="U65" s="60"/>
      <c r="V65" s="60"/>
      <c r="W65" s="60">
        <v>159819967</v>
      </c>
      <c r="X65" s="60">
        <v>433228061</v>
      </c>
      <c r="Y65" s="60">
        <v>-273408094</v>
      </c>
      <c r="Z65" s="140">
        <v>-63.11</v>
      </c>
      <c r="AA65" s="155"/>
    </row>
    <row r="66" spans="1:27" ht="13.5">
      <c r="A66" s="311" t="s">
        <v>223</v>
      </c>
      <c r="B66" s="316"/>
      <c r="C66" s="273">
        <v>55654925</v>
      </c>
      <c r="D66" s="274"/>
      <c r="E66" s="275">
        <v>2604437</v>
      </c>
      <c r="F66" s="275">
        <v>2604437</v>
      </c>
      <c r="G66" s="275">
        <v>1859259</v>
      </c>
      <c r="H66" s="275">
        <v>4512561</v>
      </c>
      <c r="I66" s="275">
        <v>4315669</v>
      </c>
      <c r="J66" s="275">
        <v>10687489</v>
      </c>
      <c r="K66" s="275">
        <v>4924975</v>
      </c>
      <c r="L66" s="275">
        <v>4051343</v>
      </c>
      <c r="M66" s="275">
        <v>6183626</v>
      </c>
      <c r="N66" s="275">
        <v>15159944</v>
      </c>
      <c r="O66" s="275">
        <v>4770265</v>
      </c>
      <c r="P66" s="275">
        <v>5609194</v>
      </c>
      <c r="Q66" s="275">
        <v>4485305</v>
      </c>
      <c r="R66" s="275">
        <v>14864764</v>
      </c>
      <c r="S66" s="275"/>
      <c r="T66" s="275"/>
      <c r="U66" s="275"/>
      <c r="V66" s="275"/>
      <c r="W66" s="275">
        <v>40712197</v>
      </c>
      <c r="X66" s="275">
        <v>1953328</v>
      </c>
      <c r="Y66" s="275">
        <v>38758869</v>
      </c>
      <c r="Z66" s="140">
        <v>1984.25</v>
      </c>
      <c r="AA66" s="277"/>
    </row>
    <row r="67" spans="1:27" ht="13.5">
      <c r="A67" s="311" t="s">
        <v>224</v>
      </c>
      <c r="B67" s="316"/>
      <c r="C67" s="62">
        <v>1200473459</v>
      </c>
      <c r="D67" s="156"/>
      <c r="E67" s="60">
        <v>2290955859</v>
      </c>
      <c r="F67" s="60">
        <v>2261087859</v>
      </c>
      <c r="G67" s="60">
        <v>147327132</v>
      </c>
      <c r="H67" s="60">
        <v>253375488</v>
      </c>
      <c r="I67" s="60">
        <v>207814406</v>
      </c>
      <c r="J67" s="60">
        <v>608517026</v>
      </c>
      <c r="K67" s="60">
        <v>179141690</v>
      </c>
      <c r="L67" s="60">
        <v>235732140</v>
      </c>
      <c r="M67" s="60">
        <v>298147105</v>
      </c>
      <c r="N67" s="60">
        <v>713020935</v>
      </c>
      <c r="O67" s="60">
        <v>158969553</v>
      </c>
      <c r="P67" s="60">
        <v>198145334</v>
      </c>
      <c r="Q67" s="60">
        <v>142179301</v>
      </c>
      <c r="R67" s="60">
        <v>499294188</v>
      </c>
      <c r="S67" s="60"/>
      <c r="T67" s="60"/>
      <c r="U67" s="60"/>
      <c r="V67" s="60"/>
      <c r="W67" s="60">
        <v>1820832149</v>
      </c>
      <c r="X67" s="60">
        <v>1695815894</v>
      </c>
      <c r="Y67" s="60">
        <v>125016255</v>
      </c>
      <c r="Z67" s="140">
        <v>7.37</v>
      </c>
      <c r="AA67" s="155"/>
    </row>
    <row r="68" spans="1:27" ht="13.5">
      <c r="A68" s="311" t="s">
        <v>43</v>
      </c>
      <c r="B68" s="316"/>
      <c r="C68" s="62">
        <v>813700742</v>
      </c>
      <c r="D68" s="156"/>
      <c r="E68" s="60">
        <v>626985000</v>
      </c>
      <c r="F68" s="60">
        <v>229790988</v>
      </c>
      <c r="G68" s="60">
        <v>9042517</v>
      </c>
      <c r="H68" s="60">
        <v>17337841</v>
      </c>
      <c r="I68" s="60">
        <v>18285883</v>
      </c>
      <c r="J68" s="60">
        <v>44666241</v>
      </c>
      <c r="K68" s="60">
        <v>22853819</v>
      </c>
      <c r="L68" s="60">
        <v>21271983</v>
      </c>
      <c r="M68" s="60">
        <v>11380510</v>
      </c>
      <c r="N68" s="60">
        <v>55506312</v>
      </c>
      <c r="O68" s="60">
        <v>20718806</v>
      </c>
      <c r="P68" s="60">
        <v>23516381</v>
      </c>
      <c r="Q68" s="60">
        <v>2887196</v>
      </c>
      <c r="R68" s="60">
        <v>47122383</v>
      </c>
      <c r="S68" s="60"/>
      <c r="T68" s="60"/>
      <c r="U68" s="60"/>
      <c r="V68" s="60"/>
      <c r="W68" s="60">
        <v>147294936</v>
      </c>
      <c r="X68" s="60">
        <v>172343241</v>
      </c>
      <c r="Y68" s="60">
        <v>-25048305</v>
      </c>
      <c r="Z68" s="140">
        <v>-14.53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2483448165</v>
      </c>
      <c r="D69" s="218">
        <f t="shared" si="12"/>
        <v>0</v>
      </c>
      <c r="E69" s="220">
        <f t="shared" si="12"/>
        <v>3101050536</v>
      </c>
      <c r="F69" s="220">
        <f t="shared" si="12"/>
        <v>3071120699</v>
      </c>
      <c r="G69" s="220">
        <f t="shared" si="12"/>
        <v>165771664</v>
      </c>
      <c r="H69" s="220">
        <f t="shared" si="12"/>
        <v>285738539</v>
      </c>
      <c r="I69" s="220">
        <f t="shared" si="12"/>
        <v>243218428</v>
      </c>
      <c r="J69" s="220">
        <f t="shared" si="12"/>
        <v>694728631</v>
      </c>
      <c r="K69" s="220">
        <f t="shared" si="12"/>
        <v>230646870</v>
      </c>
      <c r="L69" s="220">
        <f t="shared" si="12"/>
        <v>283103237</v>
      </c>
      <c r="M69" s="220">
        <f t="shared" si="12"/>
        <v>328980422</v>
      </c>
      <c r="N69" s="220">
        <f t="shared" si="12"/>
        <v>842730529</v>
      </c>
      <c r="O69" s="220">
        <f t="shared" si="12"/>
        <v>204690567</v>
      </c>
      <c r="P69" s="220">
        <f t="shared" si="12"/>
        <v>249102027</v>
      </c>
      <c r="Q69" s="220">
        <f t="shared" si="12"/>
        <v>177407495</v>
      </c>
      <c r="R69" s="220">
        <f t="shared" si="12"/>
        <v>631200089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2168659249</v>
      </c>
      <c r="X69" s="220">
        <f t="shared" si="12"/>
        <v>2303340524</v>
      </c>
      <c r="Y69" s="220">
        <f t="shared" si="12"/>
        <v>-134681275</v>
      </c>
      <c r="Z69" s="221">
        <f>+IF(X69&lt;&gt;0,+(Y69/X69)*100,0)</f>
        <v>-5.847215103310535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2127446404</v>
      </c>
      <c r="D5" s="357">
        <f t="shared" si="0"/>
        <v>0</v>
      </c>
      <c r="E5" s="356">
        <f t="shared" si="0"/>
        <v>2758101000</v>
      </c>
      <c r="F5" s="358">
        <f t="shared" si="0"/>
        <v>2758101000</v>
      </c>
      <c r="G5" s="358">
        <f t="shared" si="0"/>
        <v>100150000</v>
      </c>
      <c r="H5" s="356">
        <f t="shared" si="0"/>
        <v>182558000</v>
      </c>
      <c r="I5" s="356">
        <f t="shared" si="0"/>
        <v>153039000</v>
      </c>
      <c r="J5" s="358">
        <f t="shared" si="0"/>
        <v>435747000</v>
      </c>
      <c r="K5" s="358">
        <f t="shared" si="0"/>
        <v>285252000</v>
      </c>
      <c r="L5" s="356">
        <f t="shared" si="0"/>
        <v>203958000</v>
      </c>
      <c r="M5" s="356">
        <f t="shared" si="0"/>
        <v>188701000</v>
      </c>
      <c r="N5" s="358">
        <f t="shared" si="0"/>
        <v>677911000</v>
      </c>
      <c r="O5" s="358">
        <f t="shared" si="0"/>
        <v>178642000</v>
      </c>
      <c r="P5" s="356">
        <f t="shared" si="0"/>
        <v>202756000</v>
      </c>
      <c r="Q5" s="356">
        <f t="shared" si="0"/>
        <v>57304000</v>
      </c>
      <c r="R5" s="358">
        <f t="shared" si="0"/>
        <v>438702000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1552360000</v>
      </c>
      <c r="X5" s="356">
        <f t="shared" si="0"/>
        <v>2068575750</v>
      </c>
      <c r="Y5" s="358">
        <f t="shared" si="0"/>
        <v>-516215750</v>
      </c>
      <c r="Z5" s="359">
        <f>+IF(X5&lt;&gt;0,+(Y5/X5)*100,0)</f>
        <v>-24.955129151059612</v>
      </c>
      <c r="AA5" s="360">
        <f>+AA6+AA8+AA11+AA13+AA15</f>
        <v>2758101000</v>
      </c>
    </row>
    <row r="6" spans="1:27" ht="13.5">
      <c r="A6" s="361" t="s">
        <v>204</v>
      </c>
      <c r="B6" s="142"/>
      <c r="C6" s="60">
        <f>+C7</f>
        <v>205714000</v>
      </c>
      <c r="D6" s="340">
        <f aca="true" t="shared" si="1" ref="D6:AA6">+D7</f>
        <v>0</v>
      </c>
      <c r="E6" s="60">
        <f t="shared" si="1"/>
        <v>30601000</v>
      </c>
      <c r="F6" s="59">
        <f t="shared" si="1"/>
        <v>30601000</v>
      </c>
      <c r="G6" s="59">
        <f t="shared" si="1"/>
        <v>0</v>
      </c>
      <c r="H6" s="60">
        <f t="shared" si="1"/>
        <v>39290000</v>
      </c>
      <c r="I6" s="60">
        <f t="shared" si="1"/>
        <v>-36340000</v>
      </c>
      <c r="J6" s="59">
        <f t="shared" si="1"/>
        <v>2950000</v>
      </c>
      <c r="K6" s="59">
        <f t="shared" si="1"/>
        <v>-2163000</v>
      </c>
      <c r="L6" s="60">
        <f t="shared" si="1"/>
        <v>-786000</v>
      </c>
      <c r="M6" s="60">
        <f t="shared" si="1"/>
        <v>159000</v>
      </c>
      <c r="N6" s="59">
        <f t="shared" si="1"/>
        <v>-2790000</v>
      </c>
      <c r="O6" s="59">
        <f t="shared" si="1"/>
        <v>18000</v>
      </c>
      <c r="P6" s="60">
        <f t="shared" si="1"/>
        <v>158000</v>
      </c>
      <c r="Q6" s="60">
        <f t="shared" si="1"/>
        <v>4914000</v>
      </c>
      <c r="R6" s="59">
        <f t="shared" si="1"/>
        <v>5090000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5250000</v>
      </c>
      <c r="X6" s="60">
        <f t="shared" si="1"/>
        <v>22950750</v>
      </c>
      <c r="Y6" s="59">
        <f t="shared" si="1"/>
        <v>-17700750</v>
      </c>
      <c r="Z6" s="61">
        <f>+IF(X6&lt;&gt;0,+(Y6/X6)*100,0)</f>
        <v>-77.12493055782491</v>
      </c>
      <c r="AA6" s="62">
        <f t="shared" si="1"/>
        <v>30601000</v>
      </c>
    </row>
    <row r="7" spans="1:27" ht="13.5">
      <c r="A7" s="291" t="s">
        <v>228</v>
      </c>
      <c r="B7" s="142"/>
      <c r="C7" s="60">
        <v>205714000</v>
      </c>
      <c r="D7" s="340"/>
      <c r="E7" s="60">
        <v>30601000</v>
      </c>
      <c r="F7" s="59">
        <v>30601000</v>
      </c>
      <c r="G7" s="59"/>
      <c r="H7" s="60">
        <v>39290000</v>
      </c>
      <c r="I7" s="60">
        <v>-36340000</v>
      </c>
      <c r="J7" s="59">
        <v>2950000</v>
      </c>
      <c r="K7" s="59">
        <v>-2163000</v>
      </c>
      <c r="L7" s="60">
        <v>-786000</v>
      </c>
      <c r="M7" s="60">
        <v>159000</v>
      </c>
      <c r="N7" s="59">
        <v>-2790000</v>
      </c>
      <c r="O7" s="59">
        <v>18000</v>
      </c>
      <c r="P7" s="60">
        <v>158000</v>
      </c>
      <c r="Q7" s="60">
        <v>4914000</v>
      </c>
      <c r="R7" s="59">
        <v>5090000</v>
      </c>
      <c r="S7" s="59"/>
      <c r="T7" s="60"/>
      <c r="U7" s="60"/>
      <c r="V7" s="59"/>
      <c r="W7" s="59">
        <v>5250000</v>
      </c>
      <c r="X7" s="60">
        <v>22950750</v>
      </c>
      <c r="Y7" s="59">
        <v>-17700750</v>
      </c>
      <c r="Z7" s="61">
        <v>-77.12</v>
      </c>
      <c r="AA7" s="62">
        <v>30601000</v>
      </c>
    </row>
    <row r="8" spans="1:27" ht="13.5">
      <c r="A8" s="361" t="s">
        <v>205</v>
      </c>
      <c r="B8" s="142"/>
      <c r="C8" s="60">
        <f aca="true" t="shared" si="2" ref="C8:Y8">SUM(C9:C10)</f>
        <v>282467459</v>
      </c>
      <c r="D8" s="340">
        <f t="shared" si="2"/>
        <v>0</v>
      </c>
      <c r="E8" s="60">
        <f t="shared" si="2"/>
        <v>378972000</v>
      </c>
      <c r="F8" s="59">
        <f t="shared" si="2"/>
        <v>378972000</v>
      </c>
      <c r="G8" s="59">
        <f t="shared" si="2"/>
        <v>7431000</v>
      </c>
      <c r="H8" s="60">
        <f t="shared" si="2"/>
        <v>24591000</v>
      </c>
      <c r="I8" s="60">
        <f t="shared" si="2"/>
        <v>17818000</v>
      </c>
      <c r="J8" s="59">
        <f t="shared" si="2"/>
        <v>49840000</v>
      </c>
      <c r="K8" s="59">
        <f t="shared" si="2"/>
        <v>13115000</v>
      </c>
      <c r="L8" s="60">
        <f t="shared" si="2"/>
        <v>12792000</v>
      </c>
      <c r="M8" s="60">
        <f t="shared" si="2"/>
        <v>7316000</v>
      </c>
      <c r="N8" s="59">
        <f t="shared" si="2"/>
        <v>33223000</v>
      </c>
      <c r="O8" s="59">
        <f t="shared" si="2"/>
        <v>6648000</v>
      </c>
      <c r="P8" s="60">
        <f t="shared" si="2"/>
        <v>10896000</v>
      </c>
      <c r="Q8" s="60">
        <f t="shared" si="2"/>
        <v>18975000</v>
      </c>
      <c r="R8" s="59">
        <f t="shared" si="2"/>
        <v>36519000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119582000</v>
      </c>
      <c r="X8" s="60">
        <f t="shared" si="2"/>
        <v>284229000</v>
      </c>
      <c r="Y8" s="59">
        <f t="shared" si="2"/>
        <v>-164647000</v>
      </c>
      <c r="Z8" s="61">
        <f>+IF(X8&lt;&gt;0,+(Y8/X8)*100,0)</f>
        <v>-57.92758655872553</v>
      </c>
      <c r="AA8" s="62">
        <f>SUM(AA9:AA10)</f>
        <v>378972000</v>
      </c>
    </row>
    <row r="9" spans="1:27" ht="13.5">
      <c r="A9" s="291" t="s">
        <v>229</v>
      </c>
      <c r="B9" s="142"/>
      <c r="C9" s="60">
        <v>264371000</v>
      </c>
      <c r="D9" s="340"/>
      <c r="E9" s="60">
        <v>369027000</v>
      </c>
      <c r="F9" s="59">
        <v>369027000</v>
      </c>
      <c r="G9" s="59">
        <v>6568000</v>
      </c>
      <c r="H9" s="60">
        <v>23378000</v>
      </c>
      <c r="I9" s="60">
        <v>16291000</v>
      </c>
      <c r="J9" s="59">
        <v>46237000</v>
      </c>
      <c r="K9" s="59">
        <v>12128000</v>
      </c>
      <c r="L9" s="60">
        <v>11827000</v>
      </c>
      <c r="M9" s="60">
        <v>6240000</v>
      </c>
      <c r="N9" s="59">
        <v>30195000</v>
      </c>
      <c r="O9" s="59">
        <v>5720000</v>
      </c>
      <c r="P9" s="60">
        <v>9307000</v>
      </c>
      <c r="Q9" s="60">
        <v>18036000</v>
      </c>
      <c r="R9" s="59">
        <v>33063000</v>
      </c>
      <c r="S9" s="59"/>
      <c r="T9" s="60"/>
      <c r="U9" s="60"/>
      <c r="V9" s="59"/>
      <c r="W9" s="59">
        <v>109495000</v>
      </c>
      <c r="X9" s="60">
        <v>276770250</v>
      </c>
      <c r="Y9" s="59">
        <v>-167275250</v>
      </c>
      <c r="Z9" s="61">
        <v>-60.44</v>
      </c>
      <c r="AA9" s="62">
        <v>369027000</v>
      </c>
    </row>
    <row r="10" spans="1:27" ht="13.5">
      <c r="A10" s="291" t="s">
        <v>230</v>
      </c>
      <c r="B10" s="142"/>
      <c r="C10" s="60">
        <v>18096459</v>
      </c>
      <c r="D10" s="340"/>
      <c r="E10" s="60">
        <v>9945000</v>
      </c>
      <c r="F10" s="59">
        <v>9945000</v>
      </c>
      <c r="G10" s="59">
        <v>863000</v>
      </c>
      <c r="H10" s="60">
        <v>1213000</v>
      </c>
      <c r="I10" s="60">
        <v>1527000</v>
      </c>
      <c r="J10" s="59">
        <v>3603000</v>
      </c>
      <c r="K10" s="59">
        <v>987000</v>
      </c>
      <c r="L10" s="60">
        <v>965000</v>
      </c>
      <c r="M10" s="60">
        <v>1076000</v>
      </c>
      <c r="N10" s="59">
        <v>3028000</v>
      </c>
      <c r="O10" s="59">
        <v>928000</v>
      </c>
      <c r="P10" s="60">
        <v>1589000</v>
      </c>
      <c r="Q10" s="60">
        <v>939000</v>
      </c>
      <c r="R10" s="59">
        <v>3456000</v>
      </c>
      <c r="S10" s="59"/>
      <c r="T10" s="60"/>
      <c r="U10" s="60"/>
      <c r="V10" s="59"/>
      <c r="W10" s="59">
        <v>10087000</v>
      </c>
      <c r="X10" s="60">
        <v>7458750</v>
      </c>
      <c r="Y10" s="59">
        <v>2628250</v>
      </c>
      <c r="Z10" s="61">
        <v>35.24</v>
      </c>
      <c r="AA10" s="62">
        <v>9945000</v>
      </c>
    </row>
    <row r="11" spans="1:27" ht="13.5">
      <c r="A11" s="361" t="s">
        <v>206</v>
      </c>
      <c r="B11" s="142"/>
      <c r="C11" s="362">
        <f>+C12</f>
        <v>555130515</v>
      </c>
      <c r="D11" s="363">
        <f aca="true" t="shared" si="3" ref="D11:AA11">+D12</f>
        <v>0</v>
      </c>
      <c r="E11" s="362">
        <f t="shared" si="3"/>
        <v>673250000</v>
      </c>
      <c r="F11" s="364">
        <f t="shared" si="3"/>
        <v>673250000</v>
      </c>
      <c r="G11" s="364">
        <f t="shared" si="3"/>
        <v>20502000</v>
      </c>
      <c r="H11" s="362">
        <f t="shared" si="3"/>
        <v>55675000</v>
      </c>
      <c r="I11" s="362">
        <f t="shared" si="3"/>
        <v>75585000</v>
      </c>
      <c r="J11" s="364">
        <f t="shared" si="3"/>
        <v>151762000</v>
      </c>
      <c r="K11" s="364">
        <f t="shared" si="3"/>
        <v>63836000</v>
      </c>
      <c r="L11" s="362">
        <f t="shared" si="3"/>
        <v>70740000</v>
      </c>
      <c r="M11" s="362">
        <f t="shared" si="3"/>
        <v>80204000</v>
      </c>
      <c r="N11" s="364">
        <f t="shared" si="3"/>
        <v>214780000</v>
      </c>
      <c r="O11" s="364">
        <f t="shared" si="3"/>
        <v>23247000</v>
      </c>
      <c r="P11" s="362">
        <f t="shared" si="3"/>
        <v>57397000</v>
      </c>
      <c r="Q11" s="362">
        <f t="shared" si="3"/>
        <v>-20806000</v>
      </c>
      <c r="R11" s="364">
        <f t="shared" si="3"/>
        <v>59838000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426380000</v>
      </c>
      <c r="X11" s="362">
        <f t="shared" si="3"/>
        <v>504937500</v>
      </c>
      <c r="Y11" s="364">
        <f t="shared" si="3"/>
        <v>-78557500</v>
      </c>
      <c r="Z11" s="365">
        <f>+IF(X11&lt;&gt;0,+(Y11/X11)*100,0)</f>
        <v>-15.557866072533729</v>
      </c>
      <c r="AA11" s="366">
        <f t="shared" si="3"/>
        <v>673250000</v>
      </c>
    </row>
    <row r="12" spans="1:27" ht="13.5">
      <c r="A12" s="291" t="s">
        <v>231</v>
      </c>
      <c r="B12" s="136"/>
      <c r="C12" s="60">
        <v>555130515</v>
      </c>
      <c r="D12" s="340"/>
      <c r="E12" s="60">
        <v>673250000</v>
      </c>
      <c r="F12" s="59">
        <v>673250000</v>
      </c>
      <c r="G12" s="59">
        <v>20502000</v>
      </c>
      <c r="H12" s="60">
        <v>55675000</v>
      </c>
      <c r="I12" s="60">
        <v>75585000</v>
      </c>
      <c r="J12" s="59">
        <v>151762000</v>
      </c>
      <c r="K12" s="59">
        <v>63836000</v>
      </c>
      <c r="L12" s="60">
        <v>70740000</v>
      </c>
      <c r="M12" s="60">
        <v>80204000</v>
      </c>
      <c r="N12" s="59">
        <v>214780000</v>
      </c>
      <c r="O12" s="59">
        <v>23247000</v>
      </c>
      <c r="P12" s="60">
        <v>57397000</v>
      </c>
      <c r="Q12" s="60">
        <v>-20806000</v>
      </c>
      <c r="R12" s="59">
        <v>59838000</v>
      </c>
      <c r="S12" s="59"/>
      <c r="T12" s="60"/>
      <c r="U12" s="60"/>
      <c r="V12" s="59"/>
      <c r="W12" s="59">
        <v>426380000</v>
      </c>
      <c r="X12" s="60">
        <v>504937500</v>
      </c>
      <c r="Y12" s="59">
        <v>-78557500</v>
      </c>
      <c r="Z12" s="61">
        <v>-15.56</v>
      </c>
      <c r="AA12" s="62">
        <v>673250000</v>
      </c>
    </row>
    <row r="13" spans="1:27" ht="13.5">
      <c r="A13" s="361" t="s">
        <v>207</v>
      </c>
      <c r="B13" s="136"/>
      <c r="C13" s="275">
        <f>+C14</f>
        <v>788709528</v>
      </c>
      <c r="D13" s="341">
        <f aca="true" t="shared" si="4" ref="D13:AA13">+D14</f>
        <v>0</v>
      </c>
      <c r="E13" s="275">
        <f t="shared" si="4"/>
        <v>666050000</v>
      </c>
      <c r="F13" s="342">
        <f t="shared" si="4"/>
        <v>666050000</v>
      </c>
      <c r="G13" s="342">
        <f t="shared" si="4"/>
        <v>30784000</v>
      </c>
      <c r="H13" s="275">
        <f t="shared" si="4"/>
        <v>29193000</v>
      </c>
      <c r="I13" s="275">
        <f t="shared" si="4"/>
        <v>48079000</v>
      </c>
      <c r="J13" s="342">
        <f t="shared" si="4"/>
        <v>108056000</v>
      </c>
      <c r="K13" s="342">
        <f t="shared" si="4"/>
        <v>78582000</v>
      </c>
      <c r="L13" s="275">
        <f t="shared" si="4"/>
        <v>43127000</v>
      </c>
      <c r="M13" s="275">
        <f t="shared" si="4"/>
        <v>32550000</v>
      </c>
      <c r="N13" s="342">
        <f t="shared" si="4"/>
        <v>154259000</v>
      </c>
      <c r="O13" s="342">
        <f t="shared" si="4"/>
        <v>34024000</v>
      </c>
      <c r="P13" s="275">
        <f t="shared" si="4"/>
        <v>33369000</v>
      </c>
      <c r="Q13" s="275">
        <f t="shared" si="4"/>
        <v>27001000</v>
      </c>
      <c r="R13" s="342">
        <f t="shared" si="4"/>
        <v>94394000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356709000</v>
      </c>
      <c r="X13" s="275">
        <f t="shared" si="4"/>
        <v>499537500</v>
      </c>
      <c r="Y13" s="342">
        <f t="shared" si="4"/>
        <v>-142828500</v>
      </c>
      <c r="Z13" s="335">
        <f>+IF(X13&lt;&gt;0,+(Y13/X13)*100,0)</f>
        <v>-28.592147736656408</v>
      </c>
      <c r="AA13" s="273">
        <f t="shared" si="4"/>
        <v>666050000</v>
      </c>
    </row>
    <row r="14" spans="1:27" ht="13.5">
      <c r="A14" s="291" t="s">
        <v>232</v>
      </c>
      <c r="B14" s="136"/>
      <c r="C14" s="60">
        <v>788709528</v>
      </c>
      <c r="D14" s="340"/>
      <c r="E14" s="60">
        <v>666050000</v>
      </c>
      <c r="F14" s="59">
        <v>666050000</v>
      </c>
      <c r="G14" s="59">
        <v>30784000</v>
      </c>
      <c r="H14" s="60">
        <v>29193000</v>
      </c>
      <c r="I14" s="60">
        <v>48079000</v>
      </c>
      <c r="J14" s="59">
        <v>108056000</v>
      </c>
      <c r="K14" s="59">
        <v>78582000</v>
      </c>
      <c r="L14" s="60">
        <v>43127000</v>
      </c>
      <c r="M14" s="60">
        <v>32550000</v>
      </c>
      <c r="N14" s="59">
        <v>154259000</v>
      </c>
      <c r="O14" s="59">
        <v>34024000</v>
      </c>
      <c r="P14" s="60">
        <v>33369000</v>
      </c>
      <c r="Q14" s="60">
        <v>27001000</v>
      </c>
      <c r="R14" s="59">
        <v>94394000</v>
      </c>
      <c r="S14" s="59"/>
      <c r="T14" s="60"/>
      <c r="U14" s="60"/>
      <c r="V14" s="59"/>
      <c r="W14" s="59">
        <v>356709000</v>
      </c>
      <c r="X14" s="60">
        <v>499537500</v>
      </c>
      <c r="Y14" s="59">
        <v>-142828500</v>
      </c>
      <c r="Z14" s="61">
        <v>-28.59</v>
      </c>
      <c r="AA14" s="62">
        <v>666050000</v>
      </c>
    </row>
    <row r="15" spans="1:27" ht="13.5">
      <c r="A15" s="361" t="s">
        <v>208</v>
      </c>
      <c r="B15" s="136"/>
      <c r="C15" s="60">
        <f aca="true" t="shared" si="5" ref="C15:Y15">SUM(C16:C20)</f>
        <v>295424902</v>
      </c>
      <c r="D15" s="340">
        <f t="shared" si="5"/>
        <v>0</v>
      </c>
      <c r="E15" s="60">
        <f t="shared" si="5"/>
        <v>1009228000</v>
      </c>
      <c r="F15" s="59">
        <f t="shared" si="5"/>
        <v>1009228000</v>
      </c>
      <c r="G15" s="59">
        <f t="shared" si="5"/>
        <v>41433000</v>
      </c>
      <c r="H15" s="60">
        <f t="shared" si="5"/>
        <v>33809000</v>
      </c>
      <c r="I15" s="60">
        <f t="shared" si="5"/>
        <v>47897000</v>
      </c>
      <c r="J15" s="59">
        <f t="shared" si="5"/>
        <v>123139000</v>
      </c>
      <c r="K15" s="59">
        <f t="shared" si="5"/>
        <v>131882000</v>
      </c>
      <c r="L15" s="60">
        <f t="shared" si="5"/>
        <v>78085000</v>
      </c>
      <c r="M15" s="60">
        <f t="shared" si="5"/>
        <v>68472000</v>
      </c>
      <c r="N15" s="59">
        <f t="shared" si="5"/>
        <v>278439000</v>
      </c>
      <c r="O15" s="59">
        <f t="shared" si="5"/>
        <v>114705000</v>
      </c>
      <c r="P15" s="60">
        <f t="shared" si="5"/>
        <v>100936000</v>
      </c>
      <c r="Q15" s="60">
        <f t="shared" si="5"/>
        <v>27220000</v>
      </c>
      <c r="R15" s="59">
        <f t="shared" si="5"/>
        <v>242861000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644439000</v>
      </c>
      <c r="X15" s="60">
        <f t="shared" si="5"/>
        <v>756921000</v>
      </c>
      <c r="Y15" s="59">
        <f t="shared" si="5"/>
        <v>-112482000</v>
      </c>
      <c r="Z15" s="61">
        <f>+IF(X15&lt;&gt;0,+(Y15/X15)*100,0)</f>
        <v>-14.860467604941599</v>
      </c>
      <c r="AA15" s="62">
        <f>SUM(AA16:AA20)</f>
        <v>1009228000</v>
      </c>
    </row>
    <row r="16" spans="1:27" ht="13.5">
      <c r="A16" s="291" t="s">
        <v>233</v>
      </c>
      <c r="B16" s="300"/>
      <c r="C16" s="60">
        <v>88384404</v>
      </c>
      <c r="D16" s="340"/>
      <c r="E16" s="60">
        <v>44000000</v>
      </c>
      <c r="F16" s="59">
        <v>44000000</v>
      </c>
      <c r="G16" s="59"/>
      <c r="H16" s="60">
        <v>3925000</v>
      </c>
      <c r="I16" s="60">
        <v>2962000</v>
      </c>
      <c r="J16" s="59">
        <v>6887000</v>
      </c>
      <c r="K16" s="59">
        <v>2985000</v>
      </c>
      <c r="L16" s="60">
        <v>4130000</v>
      </c>
      <c r="M16" s="60">
        <v>2564000</v>
      </c>
      <c r="N16" s="59">
        <v>9679000</v>
      </c>
      <c r="O16" s="59"/>
      <c r="P16" s="60">
        <v>136000</v>
      </c>
      <c r="Q16" s="60">
        <v>2016000</v>
      </c>
      <c r="R16" s="59">
        <v>2152000</v>
      </c>
      <c r="S16" s="59"/>
      <c r="T16" s="60"/>
      <c r="U16" s="60"/>
      <c r="V16" s="59"/>
      <c r="W16" s="59">
        <v>18718000</v>
      </c>
      <c r="X16" s="60">
        <v>33000000</v>
      </c>
      <c r="Y16" s="59">
        <v>-14282000</v>
      </c>
      <c r="Z16" s="61">
        <v>-43.28</v>
      </c>
      <c r="AA16" s="62">
        <v>44000000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130000000</v>
      </c>
      <c r="F18" s="59">
        <v>130000000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97500000</v>
      </c>
      <c r="Y18" s="59">
        <v>-97500000</v>
      </c>
      <c r="Z18" s="61">
        <v>-100</v>
      </c>
      <c r="AA18" s="62">
        <v>130000000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>
        <v>608000</v>
      </c>
      <c r="H19" s="60"/>
      <c r="I19" s="60">
        <v>446000</v>
      </c>
      <c r="J19" s="59">
        <v>1054000</v>
      </c>
      <c r="K19" s="59">
        <v>683000</v>
      </c>
      <c r="L19" s="60">
        <v>822000</v>
      </c>
      <c r="M19" s="60">
        <v>726000</v>
      </c>
      <c r="N19" s="59">
        <v>2231000</v>
      </c>
      <c r="O19" s="59"/>
      <c r="P19" s="60">
        <v>361000</v>
      </c>
      <c r="Q19" s="60">
        <v>522000</v>
      </c>
      <c r="R19" s="59">
        <v>883000</v>
      </c>
      <c r="S19" s="59"/>
      <c r="T19" s="60"/>
      <c r="U19" s="60"/>
      <c r="V19" s="59"/>
      <c r="W19" s="59">
        <v>4168000</v>
      </c>
      <c r="X19" s="60"/>
      <c r="Y19" s="59">
        <v>4168000</v>
      </c>
      <c r="Z19" s="61"/>
      <c r="AA19" s="62"/>
    </row>
    <row r="20" spans="1:27" ht="13.5">
      <c r="A20" s="291" t="s">
        <v>93</v>
      </c>
      <c r="B20" s="136"/>
      <c r="C20" s="60">
        <v>207040498</v>
      </c>
      <c r="D20" s="340"/>
      <c r="E20" s="60">
        <v>835228000</v>
      </c>
      <c r="F20" s="59">
        <v>835228000</v>
      </c>
      <c r="G20" s="59">
        <v>40825000</v>
      </c>
      <c r="H20" s="60">
        <v>29884000</v>
      </c>
      <c r="I20" s="60">
        <v>44489000</v>
      </c>
      <c r="J20" s="59">
        <v>115198000</v>
      </c>
      <c r="K20" s="59">
        <v>128214000</v>
      </c>
      <c r="L20" s="60">
        <v>73133000</v>
      </c>
      <c r="M20" s="60">
        <v>65182000</v>
      </c>
      <c r="N20" s="59">
        <v>266529000</v>
      </c>
      <c r="O20" s="59">
        <v>114705000</v>
      </c>
      <c r="P20" s="60">
        <v>100439000</v>
      </c>
      <c r="Q20" s="60">
        <v>24682000</v>
      </c>
      <c r="R20" s="59">
        <v>239826000</v>
      </c>
      <c r="S20" s="59"/>
      <c r="T20" s="60"/>
      <c r="U20" s="60"/>
      <c r="V20" s="59"/>
      <c r="W20" s="59">
        <v>621553000</v>
      </c>
      <c r="X20" s="60">
        <v>626421000</v>
      </c>
      <c r="Y20" s="59">
        <v>-4868000</v>
      </c>
      <c r="Z20" s="61">
        <v>-0.78</v>
      </c>
      <c r="AA20" s="62">
        <v>835228000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36633298</v>
      </c>
      <c r="D22" s="344">
        <f t="shared" si="6"/>
        <v>0</v>
      </c>
      <c r="E22" s="343">
        <f t="shared" si="6"/>
        <v>152437000</v>
      </c>
      <c r="F22" s="345">
        <f t="shared" si="6"/>
        <v>152437000</v>
      </c>
      <c r="G22" s="345">
        <f t="shared" si="6"/>
        <v>706000</v>
      </c>
      <c r="H22" s="343">
        <f t="shared" si="6"/>
        <v>2429000</v>
      </c>
      <c r="I22" s="343">
        <f t="shared" si="6"/>
        <v>9262000</v>
      </c>
      <c r="J22" s="345">
        <f t="shared" si="6"/>
        <v>12397000</v>
      </c>
      <c r="K22" s="345">
        <f t="shared" si="6"/>
        <v>4896000</v>
      </c>
      <c r="L22" s="343">
        <f t="shared" si="6"/>
        <v>3789000</v>
      </c>
      <c r="M22" s="343">
        <f t="shared" si="6"/>
        <v>1479000</v>
      </c>
      <c r="N22" s="345">
        <f t="shared" si="6"/>
        <v>10164000</v>
      </c>
      <c r="O22" s="345">
        <f t="shared" si="6"/>
        <v>3343000</v>
      </c>
      <c r="P22" s="343">
        <f t="shared" si="6"/>
        <v>3173000</v>
      </c>
      <c r="Q22" s="343">
        <f t="shared" si="6"/>
        <v>4064000</v>
      </c>
      <c r="R22" s="345">
        <f t="shared" si="6"/>
        <v>10580000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33141000</v>
      </c>
      <c r="X22" s="343">
        <f t="shared" si="6"/>
        <v>114327750</v>
      </c>
      <c r="Y22" s="345">
        <f t="shared" si="6"/>
        <v>-81186750</v>
      </c>
      <c r="Z22" s="336">
        <f>+IF(X22&lt;&gt;0,+(Y22/X22)*100,0)</f>
        <v>-71.01228704317192</v>
      </c>
      <c r="AA22" s="350">
        <f>SUM(AA23:AA32)</f>
        <v>152437000</v>
      </c>
    </row>
    <row r="23" spans="1:27" ht="13.5">
      <c r="A23" s="361" t="s">
        <v>236</v>
      </c>
      <c r="B23" s="142"/>
      <c r="C23" s="60">
        <v>34000</v>
      </c>
      <c r="D23" s="340"/>
      <c r="E23" s="60"/>
      <c r="F23" s="59"/>
      <c r="G23" s="59"/>
      <c r="H23" s="60"/>
      <c r="I23" s="60">
        <v>1373000</v>
      </c>
      <c r="J23" s="59">
        <v>1373000</v>
      </c>
      <c r="K23" s="59">
        <v>-68000</v>
      </c>
      <c r="L23" s="60"/>
      <c r="M23" s="60"/>
      <c r="N23" s="59">
        <v>-68000</v>
      </c>
      <c r="O23" s="59"/>
      <c r="P23" s="60"/>
      <c r="Q23" s="60"/>
      <c r="R23" s="59"/>
      <c r="S23" s="59"/>
      <c r="T23" s="60"/>
      <c r="U23" s="60"/>
      <c r="V23" s="59"/>
      <c r="W23" s="59">
        <v>1305000</v>
      </c>
      <c r="X23" s="60"/>
      <c r="Y23" s="59">
        <v>1305000</v>
      </c>
      <c r="Z23" s="61"/>
      <c r="AA23" s="62"/>
    </row>
    <row r="24" spans="1:27" ht="13.5">
      <c r="A24" s="361" t="s">
        <v>237</v>
      </c>
      <c r="B24" s="142"/>
      <c r="C24" s="60">
        <v>164092</v>
      </c>
      <c r="D24" s="340"/>
      <c r="E24" s="60">
        <v>3475000</v>
      </c>
      <c r="F24" s="59">
        <v>3475000</v>
      </c>
      <c r="G24" s="59">
        <v>347000</v>
      </c>
      <c r="H24" s="60">
        <v>183000</v>
      </c>
      <c r="I24" s="60">
        <v>-3200000</v>
      </c>
      <c r="J24" s="59">
        <v>-2670000</v>
      </c>
      <c r="K24" s="59">
        <v>480000</v>
      </c>
      <c r="L24" s="60">
        <v>944000</v>
      </c>
      <c r="M24" s="60">
        <v>251000</v>
      </c>
      <c r="N24" s="59">
        <v>1675000</v>
      </c>
      <c r="O24" s="59">
        <v>30000</v>
      </c>
      <c r="P24" s="60">
        <v>95000</v>
      </c>
      <c r="Q24" s="60">
        <v>-547000</v>
      </c>
      <c r="R24" s="59">
        <v>-422000</v>
      </c>
      <c r="S24" s="59"/>
      <c r="T24" s="60"/>
      <c r="U24" s="60"/>
      <c r="V24" s="59"/>
      <c r="W24" s="59">
        <v>-1417000</v>
      </c>
      <c r="X24" s="60">
        <v>2606250</v>
      </c>
      <c r="Y24" s="59">
        <v>-4023250</v>
      </c>
      <c r="Z24" s="61">
        <v>-154.37</v>
      </c>
      <c r="AA24" s="62">
        <v>3475000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2441442</v>
      </c>
      <c r="D26" s="363"/>
      <c r="E26" s="362">
        <v>45492000</v>
      </c>
      <c r="F26" s="364">
        <v>45492000</v>
      </c>
      <c r="G26" s="364">
        <v>170000</v>
      </c>
      <c r="H26" s="362">
        <v>488000</v>
      </c>
      <c r="I26" s="362">
        <v>406000</v>
      </c>
      <c r="J26" s="364">
        <v>1064000</v>
      </c>
      <c r="K26" s="364">
        <v>587000</v>
      </c>
      <c r="L26" s="362">
        <v>515000</v>
      </c>
      <c r="M26" s="362">
        <v>47000</v>
      </c>
      <c r="N26" s="364">
        <v>1149000</v>
      </c>
      <c r="O26" s="364">
        <v>2000</v>
      </c>
      <c r="P26" s="362">
        <v>42000</v>
      </c>
      <c r="Q26" s="362">
        <v>409000</v>
      </c>
      <c r="R26" s="364">
        <v>453000</v>
      </c>
      <c r="S26" s="364"/>
      <c r="T26" s="362"/>
      <c r="U26" s="362"/>
      <c r="V26" s="364"/>
      <c r="W26" s="364">
        <v>2666000</v>
      </c>
      <c r="X26" s="362">
        <v>34119000</v>
      </c>
      <c r="Y26" s="364">
        <v>-31453000</v>
      </c>
      <c r="Z26" s="365">
        <v>-92.19</v>
      </c>
      <c r="AA26" s="366">
        <v>45492000</v>
      </c>
    </row>
    <row r="27" spans="1:27" ht="13.5">
      <c r="A27" s="361" t="s">
        <v>240</v>
      </c>
      <c r="B27" s="147"/>
      <c r="C27" s="60"/>
      <c r="D27" s="340"/>
      <c r="E27" s="60">
        <v>16964000</v>
      </c>
      <c r="F27" s="59">
        <v>16964000</v>
      </c>
      <c r="G27" s="59"/>
      <c r="H27" s="60"/>
      <c r="I27" s="60"/>
      <c r="J27" s="59"/>
      <c r="K27" s="59">
        <v>49000</v>
      </c>
      <c r="L27" s="60">
        <v>392000</v>
      </c>
      <c r="M27" s="60">
        <v>140000</v>
      </c>
      <c r="N27" s="59">
        <v>581000</v>
      </c>
      <c r="O27" s="59"/>
      <c r="P27" s="60">
        <v>7000</v>
      </c>
      <c r="Q27" s="60">
        <v>2557000</v>
      </c>
      <c r="R27" s="59">
        <v>2564000</v>
      </c>
      <c r="S27" s="59"/>
      <c r="T27" s="60"/>
      <c r="U27" s="60"/>
      <c r="V27" s="59"/>
      <c r="W27" s="59">
        <v>3145000</v>
      </c>
      <c r="X27" s="60">
        <v>12723000</v>
      </c>
      <c r="Y27" s="59">
        <v>-9578000</v>
      </c>
      <c r="Z27" s="61">
        <v>-75.28</v>
      </c>
      <c r="AA27" s="62">
        <v>16964000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18065514</v>
      </c>
      <c r="D30" s="340"/>
      <c r="E30" s="60">
        <v>10480000</v>
      </c>
      <c r="F30" s="59">
        <v>10480000</v>
      </c>
      <c r="G30" s="59">
        <v>7000</v>
      </c>
      <c r="H30" s="60">
        <v>484000</v>
      </c>
      <c r="I30" s="60">
        <v>528000</v>
      </c>
      <c r="J30" s="59">
        <v>1019000</v>
      </c>
      <c r="K30" s="59">
        <v>1205000</v>
      </c>
      <c r="L30" s="60">
        <v>165000</v>
      </c>
      <c r="M30" s="60">
        <v>100000</v>
      </c>
      <c r="N30" s="59">
        <v>1470000</v>
      </c>
      <c r="O30" s="59">
        <v>3263000</v>
      </c>
      <c r="P30" s="60">
        <v>600000</v>
      </c>
      <c r="Q30" s="60">
        <v>257000</v>
      </c>
      <c r="R30" s="59">
        <v>4120000</v>
      </c>
      <c r="S30" s="59"/>
      <c r="T30" s="60"/>
      <c r="U30" s="60"/>
      <c r="V30" s="59"/>
      <c r="W30" s="59">
        <v>6609000</v>
      </c>
      <c r="X30" s="60">
        <v>7860000</v>
      </c>
      <c r="Y30" s="59">
        <v>-1251000</v>
      </c>
      <c r="Z30" s="61">
        <v>-15.92</v>
      </c>
      <c r="AA30" s="62">
        <v>10480000</v>
      </c>
    </row>
    <row r="31" spans="1:27" ht="13.5">
      <c r="A31" s="361" t="s">
        <v>244</v>
      </c>
      <c r="B31" s="300"/>
      <c r="C31" s="60">
        <v>2877000</v>
      </c>
      <c r="D31" s="340"/>
      <c r="E31" s="60">
        <v>15800000</v>
      </c>
      <c r="F31" s="59">
        <v>15800000</v>
      </c>
      <c r="G31" s="59">
        <v>4000</v>
      </c>
      <c r="H31" s="60">
        <v>2000</v>
      </c>
      <c r="I31" s="60">
        <v>278000</v>
      </c>
      <c r="J31" s="59">
        <v>284000</v>
      </c>
      <c r="K31" s="59">
        <v>541000</v>
      </c>
      <c r="L31" s="60">
        <v>171000</v>
      </c>
      <c r="M31" s="60">
        <v>87000</v>
      </c>
      <c r="N31" s="59">
        <v>799000</v>
      </c>
      <c r="O31" s="59">
        <v>48000</v>
      </c>
      <c r="P31" s="60">
        <v>48000</v>
      </c>
      <c r="Q31" s="60">
        <v>-80000</v>
      </c>
      <c r="R31" s="59">
        <v>16000</v>
      </c>
      <c r="S31" s="59"/>
      <c r="T31" s="60"/>
      <c r="U31" s="60"/>
      <c r="V31" s="59"/>
      <c r="W31" s="59">
        <v>1099000</v>
      </c>
      <c r="X31" s="60">
        <v>11850000</v>
      </c>
      <c r="Y31" s="59">
        <v>-10751000</v>
      </c>
      <c r="Z31" s="61">
        <v>-90.73</v>
      </c>
      <c r="AA31" s="62">
        <v>15800000</v>
      </c>
    </row>
    <row r="32" spans="1:27" ht="13.5">
      <c r="A32" s="361" t="s">
        <v>93</v>
      </c>
      <c r="B32" s="136"/>
      <c r="C32" s="60">
        <v>13051250</v>
      </c>
      <c r="D32" s="340"/>
      <c r="E32" s="60">
        <v>60226000</v>
      </c>
      <c r="F32" s="59">
        <v>60226000</v>
      </c>
      <c r="G32" s="59">
        <v>178000</v>
      </c>
      <c r="H32" s="60">
        <v>1272000</v>
      </c>
      <c r="I32" s="60">
        <v>9877000</v>
      </c>
      <c r="J32" s="59">
        <v>11327000</v>
      </c>
      <c r="K32" s="59">
        <v>2102000</v>
      </c>
      <c r="L32" s="60">
        <v>1602000</v>
      </c>
      <c r="M32" s="60">
        <v>854000</v>
      </c>
      <c r="N32" s="59">
        <v>4558000</v>
      </c>
      <c r="O32" s="59"/>
      <c r="P32" s="60">
        <v>2381000</v>
      </c>
      <c r="Q32" s="60">
        <v>1468000</v>
      </c>
      <c r="R32" s="59">
        <v>3849000</v>
      </c>
      <c r="S32" s="59"/>
      <c r="T32" s="60"/>
      <c r="U32" s="60"/>
      <c r="V32" s="59"/>
      <c r="W32" s="59">
        <v>19734000</v>
      </c>
      <c r="X32" s="60">
        <v>45169500</v>
      </c>
      <c r="Y32" s="59">
        <v>-25435500</v>
      </c>
      <c r="Z32" s="61">
        <v>-56.31</v>
      </c>
      <c r="AA32" s="62">
        <v>60226000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5073000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5073000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396390858</v>
      </c>
      <c r="D40" s="344">
        <f t="shared" si="9"/>
        <v>0</v>
      </c>
      <c r="E40" s="343">
        <f t="shared" si="9"/>
        <v>989727000</v>
      </c>
      <c r="F40" s="345">
        <f t="shared" si="9"/>
        <v>989727000</v>
      </c>
      <c r="G40" s="345">
        <f t="shared" si="9"/>
        <v>130384000</v>
      </c>
      <c r="H40" s="343">
        <f t="shared" si="9"/>
        <v>72062000</v>
      </c>
      <c r="I40" s="343">
        <f t="shared" si="9"/>
        <v>150828000</v>
      </c>
      <c r="J40" s="345">
        <f t="shared" si="9"/>
        <v>353274000</v>
      </c>
      <c r="K40" s="345">
        <f t="shared" si="9"/>
        <v>140810000</v>
      </c>
      <c r="L40" s="343">
        <f t="shared" si="9"/>
        <v>153251000</v>
      </c>
      <c r="M40" s="343">
        <f t="shared" si="9"/>
        <v>128633000</v>
      </c>
      <c r="N40" s="345">
        <f t="shared" si="9"/>
        <v>422694000</v>
      </c>
      <c r="O40" s="345">
        <f t="shared" si="9"/>
        <v>87819000</v>
      </c>
      <c r="P40" s="343">
        <f t="shared" si="9"/>
        <v>96217000</v>
      </c>
      <c r="Q40" s="343">
        <f t="shared" si="9"/>
        <v>67724000</v>
      </c>
      <c r="R40" s="345">
        <f t="shared" si="9"/>
        <v>251760000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1027728000</v>
      </c>
      <c r="X40" s="343">
        <f t="shared" si="9"/>
        <v>742295250</v>
      </c>
      <c r="Y40" s="345">
        <f t="shared" si="9"/>
        <v>285432750</v>
      </c>
      <c r="Z40" s="336">
        <f>+IF(X40&lt;&gt;0,+(Y40/X40)*100,0)</f>
        <v>38.452724842304995</v>
      </c>
      <c r="AA40" s="350">
        <f>SUM(AA41:AA49)</f>
        <v>989727000</v>
      </c>
    </row>
    <row r="41" spans="1:27" ht="13.5">
      <c r="A41" s="361" t="s">
        <v>247</v>
      </c>
      <c r="B41" s="142"/>
      <c r="C41" s="362">
        <v>83860000</v>
      </c>
      <c r="D41" s="363"/>
      <c r="E41" s="362">
        <v>27800000</v>
      </c>
      <c r="F41" s="364">
        <v>27800000</v>
      </c>
      <c r="G41" s="364">
        <v>990000</v>
      </c>
      <c r="H41" s="362">
        <v>2542000</v>
      </c>
      <c r="I41" s="362">
        <v>4128000</v>
      </c>
      <c r="J41" s="364">
        <v>7660000</v>
      </c>
      <c r="K41" s="364">
        <v>90000</v>
      </c>
      <c r="L41" s="362">
        <v>749000</v>
      </c>
      <c r="M41" s="362">
        <v>1050000</v>
      </c>
      <c r="N41" s="364">
        <v>1889000</v>
      </c>
      <c r="O41" s="364"/>
      <c r="P41" s="362">
        <v>102000</v>
      </c>
      <c r="Q41" s="362">
        <v>247000</v>
      </c>
      <c r="R41" s="364">
        <v>349000</v>
      </c>
      <c r="S41" s="364"/>
      <c r="T41" s="362"/>
      <c r="U41" s="362"/>
      <c r="V41" s="364"/>
      <c r="W41" s="364">
        <v>9898000</v>
      </c>
      <c r="X41" s="362">
        <v>20850000</v>
      </c>
      <c r="Y41" s="364">
        <v>-10952000</v>
      </c>
      <c r="Z41" s="365">
        <v>-52.53</v>
      </c>
      <c r="AA41" s="366">
        <v>27800000</v>
      </c>
    </row>
    <row r="42" spans="1:27" ht="13.5">
      <c r="A42" s="361" t="s">
        <v>248</v>
      </c>
      <c r="B42" s="136"/>
      <c r="C42" s="60">
        <f aca="true" t="shared" si="10" ref="C42:Y42">+C62</f>
        <v>120979000</v>
      </c>
      <c r="D42" s="368">
        <f t="shared" si="10"/>
        <v>0</v>
      </c>
      <c r="E42" s="54">
        <f t="shared" si="10"/>
        <v>73024000</v>
      </c>
      <c r="F42" s="53">
        <f t="shared" si="10"/>
        <v>73024000</v>
      </c>
      <c r="G42" s="53">
        <f t="shared" si="10"/>
        <v>0</v>
      </c>
      <c r="H42" s="54">
        <f t="shared" si="10"/>
        <v>1140000</v>
      </c>
      <c r="I42" s="54">
        <f t="shared" si="10"/>
        <v>7595000</v>
      </c>
      <c r="J42" s="53">
        <f t="shared" si="10"/>
        <v>8735000</v>
      </c>
      <c r="K42" s="53">
        <f t="shared" si="10"/>
        <v>-499000</v>
      </c>
      <c r="L42" s="54">
        <f t="shared" si="10"/>
        <v>2131000</v>
      </c>
      <c r="M42" s="54">
        <f t="shared" si="10"/>
        <v>837000</v>
      </c>
      <c r="N42" s="53">
        <f t="shared" si="10"/>
        <v>2469000</v>
      </c>
      <c r="O42" s="53">
        <f t="shared" si="10"/>
        <v>577000</v>
      </c>
      <c r="P42" s="54">
        <f t="shared" si="10"/>
        <v>3025000</v>
      </c>
      <c r="Q42" s="54">
        <f t="shared" si="10"/>
        <v>1720000</v>
      </c>
      <c r="R42" s="53">
        <f t="shared" si="10"/>
        <v>5322000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16526000</v>
      </c>
      <c r="X42" s="54">
        <f t="shared" si="10"/>
        <v>54768000</v>
      </c>
      <c r="Y42" s="53">
        <f t="shared" si="10"/>
        <v>-38242000</v>
      </c>
      <c r="Z42" s="94">
        <f>+IF(X42&lt;&gt;0,+(Y42/X42)*100,0)</f>
        <v>-69.82544551562957</v>
      </c>
      <c r="AA42" s="95">
        <f>+AA62</f>
        <v>73024000</v>
      </c>
    </row>
    <row r="43" spans="1:27" ht="13.5">
      <c r="A43" s="361" t="s">
        <v>249</v>
      </c>
      <c r="B43" s="136"/>
      <c r="C43" s="275">
        <v>72785088</v>
      </c>
      <c r="D43" s="369"/>
      <c r="E43" s="305">
        <v>150120000</v>
      </c>
      <c r="F43" s="370">
        <v>150120000</v>
      </c>
      <c r="G43" s="370">
        <v>5132000</v>
      </c>
      <c r="H43" s="305">
        <v>4756000</v>
      </c>
      <c r="I43" s="305">
        <v>636000</v>
      </c>
      <c r="J43" s="370">
        <v>10524000</v>
      </c>
      <c r="K43" s="370">
        <v>5305000</v>
      </c>
      <c r="L43" s="305">
        <v>930000</v>
      </c>
      <c r="M43" s="305">
        <v>2475000</v>
      </c>
      <c r="N43" s="370">
        <v>8710000</v>
      </c>
      <c r="O43" s="370">
        <v>2387000</v>
      </c>
      <c r="P43" s="305">
        <v>1371000</v>
      </c>
      <c r="Q43" s="305">
        <v>4327000</v>
      </c>
      <c r="R43" s="370">
        <v>8085000</v>
      </c>
      <c r="S43" s="370"/>
      <c r="T43" s="305"/>
      <c r="U43" s="305"/>
      <c r="V43" s="370"/>
      <c r="W43" s="370">
        <v>27319000</v>
      </c>
      <c r="X43" s="305">
        <v>112590000</v>
      </c>
      <c r="Y43" s="370">
        <v>-85271000</v>
      </c>
      <c r="Z43" s="371">
        <v>-75.74</v>
      </c>
      <c r="AA43" s="303">
        <v>150120000</v>
      </c>
    </row>
    <row r="44" spans="1:27" ht="13.5">
      <c r="A44" s="361" t="s">
        <v>250</v>
      </c>
      <c r="B44" s="136"/>
      <c r="C44" s="60">
        <v>1410000</v>
      </c>
      <c r="D44" s="368"/>
      <c r="E44" s="54">
        <v>166367000</v>
      </c>
      <c r="F44" s="53">
        <v>166367000</v>
      </c>
      <c r="G44" s="53">
        <v>557000</v>
      </c>
      <c r="H44" s="54">
        <v>332000</v>
      </c>
      <c r="I44" s="54">
        <v>246000</v>
      </c>
      <c r="J44" s="53">
        <v>1135000</v>
      </c>
      <c r="K44" s="53">
        <v>412000</v>
      </c>
      <c r="L44" s="54">
        <v>89000</v>
      </c>
      <c r="M44" s="54">
        <v>392000</v>
      </c>
      <c r="N44" s="53">
        <v>893000</v>
      </c>
      <c r="O44" s="53">
        <v>671000</v>
      </c>
      <c r="P44" s="54">
        <v>301000</v>
      </c>
      <c r="Q44" s="54">
        <v>658000</v>
      </c>
      <c r="R44" s="53">
        <v>1630000</v>
      </c>
      <c r="S44" s="53"/>
      <c r="T44" s="54"/>
      <c r="U44" s="54"/>
      <c r="V44" s="53"/>
      <c r="W44" s="53">
        <v>3658000</v>
      </c>
      <c r="X44" s="54">
        <v>124775250</v>
      </c>
      <c r="Y44" s="53">
        <v>-121117250</v>
      </c>
      <c r="Z44" s="94">
        <v>-97.07</v>
      </c>
      <c r="AA44" s="95">
        <v>166367000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470120</v>
      </c>
      <c r="D46" s="368"/>
      <c r="E46" s="54">
        <v>450000</v>
      </c>
      <c r="F46" s="53">
        <v>450000</v>
      </c>
      <c r="G46" s="53"/>
      <c r="H46" s="54"/>
      <c r="I46" s="54">
        <v>13000</v>
      </c>
      <c r="J46" s="53">
        <v>13000</v>
      </c>
      <c r="K46" s="53">
        <v>44000</v>
      </c>
      <c r="L46" s="54"/>
      <c r="M46" s="54"/>
      <c r="N46" s="53">
        <v>44000</v>
      </c>
      <c r="O46" s="53"/>
      <c r="P46" s="54"/>
      <c r="Q46" s="54"/>
      <c r="R46" s="53"/>
      <c r="S46" s="53"/>
      <c r="T46" s="54"/>
      <c r="U46" s="54"/>
      <c r="V46" s="53"/>
      <c r="W46" s="53">
        <v>57000</v>
      </c>
      <c r="X46" s="54">
        <v>337500</v>
      </c>
      <c r="Y46" s="53">
        <v>-280500</v>
      </c>
      <c r="Z46" s="94">
        <v>-83.11</v>
      </c>
      <c r="AA46" s="95">
        <v>450000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68581000</v>
      </c>
      <c r="D48" s="368"/>
      <c r="E48" s="54">
        <v>113646000</v>
      </c>
      <c r="F48" s="53">
        <v>113646000</v>
      </c>
      <c r="G48" s="53">
        <v>1783000</v>
      </c>
      <c r="H48" s="54">
        <v>484000</v>
      </c>
      <c r="I48" s="54">
        <v>7549000</v>
      </c>
      <c r="J48" s="53">
        <v>9816000</v>
      </c>
      <c r="K48" s="53">
        <v>1258000</v>
      </c>
      <c r="L48" s="54">
        <v>1035000</v>
      </c>
      <c r="M48" s="54">
        <v>3360000</v>
      </c>
      <c r="N48" s="53">
        <v>5653000</v>
      </c>
      <c r="O48" s="53">
        <v>10257000</v>
      </c>
      <c r="P48" s="54">
        <v>2383000</v>
      </c>
      <c r="Q48" s="54">
        <v>1511000</v>
      </c>
      <c r="R48" s="53">
        <v>14151000</v>
      </c>
      <c r="S48" s="53"/>
      <c r="T48" s="54"/>
      <c r="U48" s="54"/>
      <c r="V48" s="53"/>
      <c r="W48" s="53">
        <v>29620000</v>
      </c>
      <c r="X48" s="54">
        <v>85234500</v>
      </c>
      <c r="Y48" s="53">
        <v>-55614500</v>
      </c>
      <c r="Z48" s="94">
        <v>-65.25</v>
      </c>
      <c r="AA48" s="95">
        <v>113646000</v>
      </c>
    </row>
    <row r="49" spans="1:27" ht="13.5">
      <c r="A49" s="361" t="s">
        <v>93</v>
      </c>
      <c r="B49" s="136"/>
      <c r="C49" s="54">
        <v>48305650</v>
      </c>
      <c r="D49" s="368"/>
      <c r="E49" s="54">
        <v>458320000</v>
      </c>
      <c r="F49" s="53">
        <v>458320000</v>
      </c>
      <c r="G49" s="53">
        <v>121922000</v>
      </c>
      <c r="H49" s="54">
        <v>62808000</v>
      </c>
      <c r="I49" s="54">
        <v>130661000</v>
      </c>
      <c r="J49" s="53">
        <v>315391000</v>
      </c>
      <c r="K49" s="53">
        <v>134200000</v>
      </c>
      <c r="L49" s="54">
        <v>148317000</v>
      </c>
      <c r="M49" s="54">
        <v>120519000</v>
      </c>
      <c r="N49" s="53">
        <v>403036000</v>
      </c>
      <c r="O49" s="53">
        <v>73927000</v>
      </c>
      <c r="P49" s="54">
        <v>89035000</v>
      </c>
      <c r="Q49" s="54">
        <v>59261000</v>
      </c>
      <c r="R49" s="53">
        <v>222223000</v>
      </c>
      <c r="S49" s="53"/>
      <c r="T49" s="54"/>
      <c r="U49" s="54"/>
      <c r="V49" s="53"/>
      <c r="W49" s="53">
        <v>940650000</v>
      </c>
      <c r="X49" s="54">
        <v>343740000</v>
      </c>
      <c r="Y49" s="53">
        <v>596910000</v>
      </c>
      <c r="Z49" s="94">
        <v>173.65</v>
      </c>
      <c r="AA49" s="95">
        <v>458320000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4496000</v>
      </c>
      <c r="D57" s="344">
        <f aca="true" t="shared" si="13" ref="D57:AA57">+D58</f>
        <v>0</v>
      </c>
      <c r="E57" s="343">
        <f t="shared" si="13"/>
        <v>2700000</v>
      </c>
      <c r="F57" s="345">
        <f t="shared" si="13"/>
        <v>2700000</v>
      </c>
      <c r="G57" s="345">
        <f t="shared" si="13"/>
        <v>0</v>
      </c>
      <c r="H57" s="343">
        <f t="shared" si="13"/>
        <v>1621000</v>
      </c>
      <c r="I57" s="343">
        <f t="shared" si="13"/>
        <v>0</v>
      </c>
      <c r="J57" s="345">
        <f t="shared" si="13"/>
        <v>1621000</v>
      </c>
      <c r="K57" s="345">
        <f t="shared" si="13"/>
        <v>0</v>
      </c>
      <c r="L57" s="343">
        <f t="shared" si="13"/>
        <v>50000</v>
      </c>
      <c r="M57" s="343">
        <f t="shared" si="13"/>
        <v>-6000</v>
      </c>
      <c r="N57" s="345">
        <f t="shared" si="13"/>
        <v>44000</v>
      </c>
      <c r="O57" s="345">
        <f t="shared" si="13"/>
        <v>5000</v>
      </c>
      <c r="P57" s="343">
        <f t="shared" si="13"/>
        <v>15000</v>
      </c>
      <c r="Q57" s="343">
        <f t="shared" si="13"/>
        <v>1467000</v>
      </c>
      <c r="R57" s="345">
        <f t="shared" si="13"/>
        <v>1487000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3152000</v>
      </c>
      <c r="X57" s="343">
        <f t="shared" si="13"/>
        <v>2025000</v>
      </c>
      <c r="Y57" s="345">
        <f t="shared" si="13"/>
        <v>1127000</v>
      </c>
      <c r="Z57" s="336">
        <f>+IF(X57&lt;&gt;0,+(Y57/X57)*100,0)</f>
        <v>55.654320987654316</v>
      </c>
      <c r="AA57" s="350">
        <f t="shared" si="13"/>
        <v>2700000</v>
      </c>
    </row>
    <row r="58" spans="1:27" ht="13.5">
      <c r="A58" s="361" t="s">
        <v>216</v>
      </c>
      <c r="B58" s="136"/>
      <c r="C58" s="60">
        <v>4496000</v>
      </c>
      <c r="D58" s="340"/>
      <c r="E58" s="60">
        <v>2700000</v>
      </c>
      <c r="F58" s="59">
        <v>2700000</v>
      </c>
      <c r="G58" s="59"/>
      <c r="H58" s="60">
        <v>1621000</v>
      </c>
      <c r="I58" s="60"/>
      <c r="J58" s="59">
        <v>1621000</v>
      </c>
      <c r="K58" s="59"/>
      <c r="L58" s="60">
        <v>50000</v>
      </c>
      <c r="M58" s="60">
        <v>-6000</v>
      </c>
      <c r="N58" s="59">
        <v>44000</v>
      </c>
      <c r="O58" s="59">
        <v>5000</v>
      </c>
      <c r="P58" s="60">
        <v>15000</v>
      </c>
      <c r="Q58" s="60">
        <v>1467000</v>
      </c>
      <c r="R58" s="59">
        <v>1487000</v>
      </c>
      <c r="S58" s="59"/>
      <c r="T58" s="60"/>
      <c r="U58" s="60"/>
      <c r="V58" s="59"/>
      <c r="W58" s="59">
        <v>3152000</v>
      </c>
      <c r="X58" s="60">
        <v>2025000</v>
      </c>
      <c r="Y58" s="59">
        <v>1127000</v>
      </c>
      <c r="Z58" s="61">
        <v>55.65</v>
      </c>
      <c r="AA58" s="62">
        <v>2700000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2570039560</v>
      </c>
      <c r="D60" s="346">
        <f t="shared" si="14"/>
        <v>0</v>
      </c>
      <c r="E60" s="219">
        <f t="shared" si="14"/>
        <v>3902965000</v>
      </c>
      <c r="F60" s="264">
        <f t="shared" si="14"/>
        <v>3902965000</v>
      </c>
      <c r="G60" s="264">
        <f t="shared" si="14"/>
        <v>231240000</v>
      </c>
      <c r="H60" s="219">
        <f t="shared" si="14"/>
        <v>258670000</v>
      </c>
      <c r="I60" s="219">
        <f t="shared" si="14"/>
        <v>313129000</v>
      </c>
      <c r="J60" s="264">
        <f t="shared" si="14"/>
        <v>803039000</v>
      </c>
      <c r="K60" s="264">
        <f t="shared" si="14"/>
        <v>430958000</v>
      </c>
      <c r="L60" s="219">
        <f t="shared" si="14"/>
        <v>361048000</v>
      </c>
      <c r="M60" s="219">
        <f t="shared" si="14"/>
        <v>318807000</v>
      </c>
      <c r="N60" s="264">
        <f t="shared" si="14"/>
        <v>1110813000</v>
      </c>
      <c r="O60" s="264">
        <f t="shared" si="14"/>
        <v>269809000</v>
      </c>
      <c r="P60" s="219">
        <f t="shared" si="14"/>
        <v>302161000</v>
      </c>
      <c r="Q60" s="219">
        <f t="shared" si="14"/>
        <v>130559000</v>
      </c>
      <c r="R60" s="264">
        <f t="shared" si="14"/>
        <v>702529000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2616381000</v>
      </c>
      <c r="X60" s="219">
        <f t="shared" si="14"/>
        <v>2927223750</v>
      </c>
      <c r="Y60" s="264">
        <f t="shared" si="14"/>
        <v>-310842750</v>
      </c>
      <c r="Z60" s="337">
        <f>+IF(X60&lt;&gt;0,+(Y60/X60)*100,0)</f>
        <v>-10.61902937894652</v>
      </c>
      <c r="AA60" s="232">
        <f>+AA57+AA54+AA51+AA40+AA37+AA34+AA22+AA5</f>
        <v>3902965000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120979000</v>
      </c>
      <c r="D62" s="348">
        <f t="shared" si="15"/>
        <v>0</v>
      </c>
      <c r="E62" s="347">
        <f t="shared" si="15"/>
        <v>73024000</v>
      </c>
      <c r="F62" s="349">
        <f t="shared" si="15"/>
        <v>73024000</v>
      </c>
      <c r="G62" s="349">
        <f t="shared" si="15"/>
        <v>0</v>
      </c>
      <c r="H62" s="347">
        <f t="shared" si="15"/>
        <v>1140000</v>
      </c>
      <c r="I62" s="347">
        <f t="shared" si="15"/>
        <v>7595000</v>
      </c>
      <c r="J62" s="349">
        <f t="shared" si="15"/>
        <v>8735000</v>
      </c>
      <c r="K62" s="349">
        <f t="shared" si="15"/>
        <v>-499000</v>
      </c>
      <c r="L62" s="347">
        <f t="shared" si="15"/>
        <v>2131000</v>
      </c>
      <c r="M62" s="347">
        <f t="shared" si="15"/>
        <v>837000</v>
      </c>
      <c r="N62" s="349">
        <f t="shared" si="15"/>
        <v>2469000</v>
      </c>
      <c r="O62" s="349">
        <f t="shared" si="15"/>
        <v>577000</v>
      </c>
      <c r="P62" s="347">
        <f t="shared" si="15"/>
        <v>3025000</v>
      </c>
      <c r="Q62" s="347">
        <f t="shared" si="15"/>
        <v>1720000</v>
      </c>
      <c r="R62" s="349">
        <f t="shared" si="15"/>
        <v>5322000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16526000</v>
      </c>
      <c r="X62" s="347">
        <f t="shared" si="15"/>
        <v>54768000</v>
      </c>
      <c r="Y62" s="349">
        <f t="shared" si="15"/>
        <v>-38242000</v>
      </c>
      <c r="Z62" s="338">
        <f>+IF(X62&lt;&gt;0,+(Y62/X62)*100,0)</f>
        <v>-69.82544551562957</v>
      </c>
      <c r="AA62" s="351">
        <f>SUM(AA63:AA66)</f>
        <v>73024000</v>
      </c>
    </row>
    <row r="63" spans="1:27" ht="13.5">
      <c r="A63" s="361" t="s">
        <v>258</v>
      </c>
      <c r="B63" s="136"/>
      <c r="C63" s="60">
        <v>104015000</v>
      </c>
      <c r="D63" s="340"/>
      <c r="E63" s="60">
        <v>62800000</v>
      </c>
      <c r="F63" s="59">
        <v>62800000</v>
      </c>
      <c r="G63" s="59"/>
      <c r="H63" s="60">
        <v>1140000</v>
      </c>
      <c r="I63" s="60">
        <v>7595000</v>
      </c>
      <c r="J63" s="59">
        <v>8735000</v>
      </c>
      <c r="K63" s="59">
        <v>-499000</v>
      </c>
      <c r="L63" s="60">
        <v>2131000</v>
      </c>
      <c r="M63" s="60">
        <v>837000</v>
      </c>
      <c r="N63" s="59">
        <v>2469000</v>
      </c>
      <c r="O63" s="59">
        <v>577000</v>
      </c>
      <c r="P63" s="60">
        <v>2961000</v>
      </c>
      <c r="Q63" s="60">
        <v>1211000</v>
      </c>
      <c r="R63" s="59">
        <v>4749000</v>
      </c>
      <c r="S63" s="59"/>
      <c r="T63" s="60"/>
      <c r="U63" s="60"/>
      <c r="V63" s="59"/>
      <c r="W63" s="59">
        <v>15953000</v>
      </c>
      <c r="X63" s="60">
        <v>47100000</v>
      </c>
      <c r="Y63" s="59">
        <v>-31147000</v>
      </c>
      <c r="Z63" s="61">
        <v>-66.13</v>
      </c>
      <c r="AA63" s="62">
        <v>62800000</v>
      </c>
    </row>
    <row r="64" spans="1:27" ht="13.5">
      <c r="A64" s="361" t="s">
        <v>259</v>
      </c>
      <c r="B64" s="136"/>
      <c r="C64" s="60">
        <v>16964000</v>
      </c>
      <c r="D64" s="340"/>
      <c r="E64" s="60">
        <v>5724000</v>
      </c>
      <c r="F64" s="59">
        <v>5724000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4293000</v>
      </c>
      <c r="Y64" s="59">
        <v>-4293000</v>
      </c>
      <c r="Z64" s="61">
        <v>-100</v>
      </c>
      <c r="AA64" s="62">
        <v>5724000</v>
      </c>
    </row>
    <row r="65" spans="1:27" ht="13.5">
      <c r="A65" s="361" t="s">
        <v>260</v>
      </c>
      <c r="B65" s="136"/>
      <c r="C65" s="106"/>
      <c r="D65" s="353"/>
      <c r="E65" s="106">
        <v>4500000</v>
      </c>
      <c r="F65" s="105">
        <v>4500000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>
        <v>64000</v>
      </c>
      <c r="Q65" s="106">
        <v>509000</v>
      </c>
      <c r="R65" s="105">
        <v>573000</v>
      </c>
      <c r="S65" s="99"/>
      <c r="T65" s="106"/>
      <c r="U65" s="106"/>
      <c r="V65" s="105"/>
      <c r="W65" s="99">
        <v>573000</v>
      </c>
      <c r="X65" s="106">
        <v>3375000</v>
      </c>
      <c r="Y65" s="105">
        <v>-2802000</v>
      </c>
      <c r="Z65" s="101">
        <v>-83.02</v>
      </c>
      <c r="AA65" s="108">
        <v>4500000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1201557498</v>
      </c>
      <c r="D5" s="357">
        <f t="shared" si="0"/>
        <v>0</v>
      </c>
      <c r="E5" s="356">
        <f t="shared" si="0"/>
        <v>1210657000</v>
      </c>
      <c r="F5" s="358">
        <f t="shared" si="0"/>
        <v>1210657000</v>
      </c>
      <c r="G5" s="358">
        <f t="shared" si="0"/>
        <v>59737000</v>
      </c>
      <c r="H5" s="356">
        <f t="shared" si="0"/>
        <v>37889000</v>
      </c>
      <c r="I5" s="356">
        <f t="shared" si="0"/>
        <v>96540000</v>
      </c>
      <c r="J5" s="358">
        <f t="shared" si="0"/>
        <v>194166000</v>
      </c>
      <c r="K5" s="358">
        <f t="shared" si="0"/>
        <v>122282000</v>
      </c>
      <c r="L5" s="356">
        <f t="shared" si="0"/>
        <v>99168000</v>
      </c>
      <c r="M5" s="356">
        <f t="shared" si="0"/>
        <v>90143000</v>
      </c>
      <c r="N5" s="358">
        <f t="shared" si="0"/>
        <v>311593000</v>
      </c>
      <c r="O5" s="358">
        <f t="shared" si="0"/>
        <v>70763000</v>
      </c>
      <c r="P5" s="356">
        <f t="shared" si="0"/>
        <v>58214000</v>
      </c>
      <c r="Q5" s="356">
        <f t="shared" si="0"/>
        <v>282574000</v>
      </c>
      <c r="R5" s="358">
        <f t="shared" si="0"/>
        <v>411551000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917310000</v>
      </c>
      <c r="X5" s="356">
        <f t="shared" si="0"/>
        <v>907992750</v>
      </c>
      <c r="Y5" s="358">
        <f t="shared" si="0"/>
        <v>9317250</v>
      </c>
      <c r="Z5" s="359">
        <f>+IF(X5&lt;&gt;0,+(Y5/X5)*100,0)</f>
        <v>1.0261370479004375</v>
      </c>
      <c r="AA5" s="360">
        <f>+AA6+AA8+AA11+AA13+AA15</f>
        <v>1210657000</v>
      </c>
    </row>
    <row r="6" spans="1:27" ht="13.5">
      <c r="A6" s="361" t="s">
        <v>204</v>
      </c>
      <c r="B6" s="142"/>
      <c r="C6" s="60">
        <f>+C7</f>
        <v>791438132</v>
      </c>
      <c r="D6" s="340">
        <f aca="true" t="shared" si="1" ref="D6:AA6">+D7</f>
        <v>0</v>
      </c>
      <c r="E6" s="60">
        <f t="shared" si="1"/>
        <v>658820000</v>
      </c>
      <c r="F6" s="59">
        <f t="shared" si="1"/>
        <v>658820000</v>
      </c>
      <c r="G6" s="59">
        <f t="shared" si="1"/>
        <v>37076000</v>
      </c>
      <c r="H6" s="60">
        <f t="shared" si="1"/>
        <v>25886000</v>
      </c>
      <c r="I6" s="60">
        <f t="shared" si="1"/>
        <v>77599000</v>
      </c>
      <c r="J6" s="59">
        <f t="shared" si="1"/>
        <v>140561000</v>
      </c>
      <c r="K6" s="59">
        <f t="shared" si="1"/>
        <v>91547000</v>
      </c>
      <c r="L6" s="60">
        <f t="shared" si="1"/>
        <v>65343000</v>
      </c>
      <c r="M6" s="60">
        <f t="shared" si="1"/>
        <v>66035000</v>
      </c>
      <c r="N6" s="59">
        <f t="shared" si="1"/>
        <v>222925000</v>
      </c>
      <c r="O6" s="59">
        <f t="shared" si="1"/>
        <v>45946000</v>
      </c>
      <c r="P6" s="60">
        <f t="shared" si="1"/>
        <v>37537000</v>
      </c>
      <c r="Q6" s="60">
        <f t="shared" si="1"/>
        <v>137814000</v>
      </c>
      <c r="R6" s="59">
        <f t="shared" si="1"/>
        <v>221297000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584783000</v>
      </c>
      <c r="X6" s="60">
        <f t="shared" si="1"/>
        <v>494115000</v>
      </c>
      <c r="Y6" s="59">
        <f t="shared" si="1"/>
        <v>90668000</v>
      </c>
      <c r="Z6" s="61">
        <f>+IF(X6&lt;&gt;0,+(Y6/X6)*100,0)</f>
        <v>18.349574491768113</v>
      </c>
      <c r="AA6" s="62">
        <f t="shared" si="1"/>
        <v>658820000</v>
      </c>
    </row>
    <row r="7" spans="1:27" ht="13.5">
      <c r="A7" s="291" t="s">
        <v>228</v>
      </c>
      <c r="B7" s="142"/>
      <c r="C7" s="60">
        <v>791438132</v>
      </c>
      <c r="D7" s="340"/>
      <c r="E7" s="60">
        <v>658820000</v>
      </c>
      <c r="F7" s="59">
        <v>658820000</v>
      </c>
      <c r="G7" s="59">
        <v>37076000</v>
      </c>
      <c r="H7" s="60">
        <v>25886000</v>
      </c>
      <c r="I7" s="60">
        <v>77599000</v>
      </c>
      <c r="J7" s="59">
        <v>140561000</v>
      </c>
      <c r="K7" s="59">
        <v>91547000</v>
      </c>
      <c r="L7" s="60">
        <v>65343000</v>
      </c>
      <c r="M7" s="60">
        <v>66035000</v>
      </c>
      <c r="N7" s="59">
        <v>222925000</v>
      </c>
      <c r="O7" s="59">
        <v>45946000</v>
      </c>
      <c r="P7" s="60">
        <v>37537000</v>
      </c>
      <c r="Q7" s="60">
        <v>137814000</v>
      </c>
      <c r="R7" s="59">
        <v>221297000</v>
      </c>
      <c r="S7" s="59"/>
      <c r="T7" s="60"/>
      <c r="U7" s="60"/>
      <c r="V7" s="59"/>
      <c r="W7" s="59">
        <v>584783000</v>
      </c>
      <c r="X7" s="60">
        <v>494115000</v>
      </c>
      <c r="Y7" s="59">
        <v>90668000</v>
      </c>
      <c r="Z7" s="61">
        <v>18.35</v>
      </c>
      <c r="AA7" s="62">
        <v>658820000</v>
      </c>
    </row>
    <row r="8" spans="1:27" ht="13.5">
      <c r="A8" s="361" t="s">
        <v>205</v>
      </c>
      <c r="B8" s="142"/>
      <c r="C8" s="60">
        <f aca="true" t="shared" si="2" ref="C8:Y8">SUM(C9:C10)</f>
        <v>127128800</v>
      </c>
      <c r="D8" s="340">
        <f t="shared" si="2"/>
        <v>0</v>
      </c>
      <c r="E8" s="60">
        <f t="shared" si="2"/>
        <v>292427000</v>
      </c>
      <c r="F8" s="59">
        <f t="shared" si="2"/>
        <v>292427000</v>
      </c>
      <c r="G8" s="59">
        <f t="shared" si="2"/>
        <v>19755000</v>
      </c>
      <c r="H8" s="60">
        <f t="shared" si="2"/>
        <v>11427000</v>
      </c>
      <c r="I8" s="60">
        <f t="shared" si="2"/>
        <v>17780000</v>
      </c>
      <c r="J8" s="59">
        <f t="shared" si="2"/>
        <v>48962000</v>
      </c>
      <c r="K8" s="59">
        <f t="shared" si="2"/>
        <v>25803000</v>
      </c>
      <c r="L8" s="60">
        <f t="shared" si="2"/>
        <v>23146000</v>
      </c>
      <c r="M8" s="60">
        <f t="shared" si="2"/>
        <v>15334000</v>
      </c>
      <c r="N8" s="59">
        <f t="shared" si="2"/>
        <v>64283000</v>
      </c>
      <c r="O8" s="59">
        <f t="shared" si="2"/>
        <v>20220000</v>
      </c>
      <c r="P8" s="60">
        <f t="shared" si="2"/>
        <v>18947000</v>
      </c>
      <c r="Q8" s="60">
        <f t="shared" si="2"/>
        <v>20976000</v>
      </c>
      <c r="R8" s="59">
        <f t="shared" si="2"/>
        <v>60143000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173388000</v>
      </c>
      <c r="X8" s="60">
        <f t="shared" si="2"/>
        <v>219320250</v>
      </c>
      <c r="Y8" s="59">
        <f t="shared" si="2"/>
        <v>-45932250</v>
      </c>
      <c r="Z8" s="61">
        <f>+IF(X8&lt;&gt;0,+(Y8/X8)*100,0)</f>
        <v>-20.94300457892055</v>
      </c>
      <c r="AA8" s="62">
        <f>SUM(AA9:AA10)</f>
        <v>292427000</v>
      </c>
    </row>
    <row r="9" spans="1:27" ht="13.5">
      <c r="A9" s="291" t="s">
        <v>229</v>
      </c>
      <c r="B9" s="142"/>
      <c r="C9" s="60">
        <v>127128800</v>
      </c>
      <c r="D9" s="340"/>
      <c r="E9" s="60">
        <v>292427000</v>
      </c>
      <c r="F9" s="59">
        <v>292427000</v>
      </c>
      <c r="G9" s="59">
        <v>19755000</v>
      </c>
      <c r="H9" s="60">
        <v>11427000</v>
      </c>
      <c r="I9" s="60">
        <v>17780000</v>
      </c>
      <c r="J9" s="59">
        <v>48962000</v>
      </c>
      <c r="K9" s="59">
        <v>25803000</v>
      </c>
      <c r="L9" s="60">
        <v>23146000</v>
      </c>
      <c r="M9" s="60">
        <v>15334000</v>
      </c>
      <c r="N9" s="59">
        <v>64283000</v>
      </c>
      <c r="O9" s="59">
        <v>20220000</v>
      </c>
      <c r="P9" s="60">
        <v>18947000</v>
      </c>
      <c r="Q9" s="60">
        <v>20976000</v>
      </c>
      <c r="R9" s="59">
        <v>60143000</v>
      </c>
      <c r="S9" s="59"/>
      <c r="T9" s="60"/>
      <c r="U9" s="60"/>
      <c r="V9" s="59"/>
      <c r="W9" s="59">
        <v>173388000</v>
      </c>
      <c r="X9" s="60">
        <v>219320250</v>
      </c>
      <c r="Y9" s="59">
        <v>-45932250</v>
      </c>
      <c r="Z9" s="61">
        <v>-20.94</v>
      </c>
      <c r="AA9" s="62">
        <v>292427000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96665485</v>
      </c>
      <c r="D11" s="363">
        <f aca="true" t="shared" si="3" ref="D11:AA11">+D12</f>
        <v>0</v>
      </c>
      <c r="E11" s="362">
        <f t="shared" si="3"/>
        <v>139500000</v>
      </c>
      <c r="F11" s="364">
        <f t="shared" si="3"/>
        <v>139500000</v>
      </c>
      <c r="G11" s="364">
        <f t="shared" si="3"/>
        <v>2268000</v>
      </c>
      <c r="H11" s="362">
        <f t="shared" si="3"/>
        <v>0</v>
      </c>
      <c r="I11" s="362">
        <f t="shared" si="3"/>
        <v>968000</v>
      </c>
      <c r="J11" s="364">
        <f t="shared" si="3"/>
        <v>3236000</v>
      </c>
      <c r="K11" s="364">
        <f t="shared" si="3"/>
        <v>4156000</v>
      </c>
      <c r="L11" s="362">
        <f t="shared" si="3"/>
        <v>10880000</v>
      </c>
      <c r="M11" s="362">
        <f t="shared" si="3"/>
        <v>6902000</v>
      </c>
      <c r="N11" s="364">
        <f t="shared" si="3"/>
        <v>21938000</v>
      </c>
      <c r="O11" s="364">
        <f t="shared" si="3"/>
        <v>4390000</v>
      </c>
      <c r="P11" s="362">
        <f t="shared" si="3"/>
        <v>774000</v>
      </c>
      <c r="Q11" s="362">
        <f t="shared" si="3"/>
        <v>102542000</v>
      </c>
      <c r="R11" s="364">
        <f t="shared" si="3"/>
        <v>107706000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132880000</v>
      </c>
      <c r="X11" s="362">
        <f t="shared" si="3"/>
        <v>104625000</v>
      </c>
      <c r="Y11" s="364">
        <f t="shared" si="3"/>
        <v>28255000</v>
      </c>
      <c r="Z11" s="365">
        <f>+IF(X11&lt;&gt;0,+(Y11/X11)*100,0)</f>
        <v>27.005973715651134</v>
      </c>
      <c r="AA11" s="366">
        <f t="shared" si="3"/>
        <v>139500000</v>
      </c>
    </row>
    <row r="12" spans="1:27" ht="13.5">
      <c r="A12" s="291" t="s">
        <v>231</v>
      </c>
      <c r="B12" s="136"/>
      <c r="C12" s="60">
        <v>96665485</v>
      </c>
      <c r="D12" s="340"/>
      <c r="E12" s="60">
        <v>139500000</v>
      </c>
      <c r="F12" s="59">
        <v>139500000</v>
      </c>
      <c r="G12" s="59">
        <v>2268000</v>
      </c>
      <c r="H12" s="60"/>
      <c r="I12" s="60">
        <v>968000</v>
      </c>
      <c r="J12" s="59">
        <v>3236000</v>
      </c>
      <c r="K12" s="59">
        <v>4156000</v>
      </c>
      <c r="L12" s="60">
        <v>10880000</v>
      </c>
      <c r="M12" s="60">
        <v>6902000</v>
      </c>
      <c r="N12" s="59">
        <v>21938000</v>
      </c>
      <c r="O12" s="59">
        <v>4390000</v>
      </c>
      <c r="P12" s="60">
        <v>774000</v>
      </c>
      <c r="Q12" s="60">
        <v>102542000</v>
      </c>
      <c r="R12" s="59">
        <v>107706000</v>
      </c>
      <c r="S12" s="59"/>
      <c r="T12" s="60"/>
      <c r="U12" s="60"/>
      <c r="V12" s="59"/>
      <c r="W12" s="59">
        <v>132880000</v>
      </c>
      <c r="X12" s="60">
        <v>104625000</v>
      </c>
      <c r="Y12" s="59">
        <v>28255000</v>
      </c>
      <c r="Z12" s="61">
        <v>27.01</v>
      </c>
      <c r="AA12" s="62">
        <v>139500000</v>
      </c>
    </row>
    <row r="13" spans="1:27" ht="13.5">
      <c r="A13" s="361" t="s">
        <v>207</v>
      </c>
      <c r="B13" s="136"/>
      <c r="C13" s="275">
        <f>+C14</f>
        <v>27540472</v>
      </c>
      <c r="D13" s="341">
        <f aca="true" t="shared" si="4" ref="D13:AA13">+D14</f>
        <v>0</v>
      </c>
      <c r="E13" s="275">
        <f t="shared" si="4"/>
        <v>25700000</v>
      </c>
      <c r="F13" s="342">
        <f t="shared" si="4"/>
        <v>25700000</v>
      </c>
      <c r="G13" s="342">
        <f t="shared" si="4"/>
        <v>0</v>
      </c>
      <c r="H13" s="275">
        <f t="shared" si="4"/>
        <v>4000</v>
      </c>
      <c r="I13" s="275">
        <f t="shared" si="4"/>
        <v>22000</v>
      </c>
      <c r="J13" s="342">
        <f t="shared" si="4"/>
        <v>26000</v>
      </c>
      <c r="K13" s="342">
        <f t="shared" si="4"/>
        <v>89000</v>
      </c>
      <c r="L13" s="275">
        <f t="shared" si="4"/>
        <v>40000</v>
      </c>
      <c r="M13" s="275">
        <f t="shared" si="4"/>
        <v>570000</v>
      </c>
      <c r="N13" s="342">
        <f t="shared" si="4"/>
        <v>699000</v>
      </c>
      <c r="O13" s="342">
        <f t="shared" si="4"/>
        <v>192000</v>
      </c>
      <c r="P13" s="275">
        <f t="shared" si="4"/>
        <v>0</v>
      </c>
      <c r="Q13" s="275">
        <f t="shared" si="4"/>
        <v>818000</v>
      </c>
      <c r="R13" s="342">
        <f t="shared" si="4"/>
        <v>1010000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1735000</v>
      </c>
      <c r="X13" s="275">
        <f t="shared" si="4"/>
        <v>19275000</v>
      </c>
      <c r="Y13" s="342">
        <f t="shared" si="4"/>
        <v>-17540000</v>
      </c>
      <c r="Z13" s="335">
        <f>+IF(X13&lt;&gt;0,+(Y13/X13)*100,0)</f>
        <v>-90.99870298313878</v>
      </c>
      <c r="AA13" s="273">
        <f t="shared" si="4"/>
        <v>25700000</v>
      </c>
    </row>
    <row r="14" spans="1:27" ht="13.5">
      <c r="A14" s="291" t="s">
        <v>232</v>
      </c>
      <c r="B14" s="136"/>
      <c r="C14" s="60">
        <v>27540472</v>
      </c>
      <c r="D14" s="340"/>
      <c r="E14" s="60">
        <v>25700000</v>
      </c>
      <c r="F14" s="59">
        <v>25700000</v>
      </c>
      <c r="G14" s="59"/>
      <c r="H14" s="60">
        <v>4000</v>
      </c>
      <c r="I14" s="60">
        <v>22000</v>
      </c>
      <c r="J14" s="59">
        <v>26000</v>
      </c>
      <c r="K14" s="59">
        <v>89000</v>
      </c>
      <c r="L14" s="60">
        <v>40000</v>
      </c>
      <c r="M14" s="60">
        <v>570000</v>
      </c>
      <c r="N14" s="59">
        <v>699000</v>
      </c>
      <c r="O14" s="59">
        <v>192000</v>
      </c>
      <c r="P14" s="60"/>
      <c r="Q14" s="60">
        <v>818000</v>
      </c>
      <c r="R14" s="59">
        <v>1010000</v>
      </c>
      <c r="S14" s="59"/>
      <c r="T14" s="60"/>
      <c r="U14" s="60"/>
      <c r="V14" s="59"/>
      <c r="W14" s="59">
        <v>1735000</v>
      </c>
      <c r="X14" s="60">
        <v>19275000</v>
      </c>
      <c r="Y14" s="59">
        <v>-17540000</v>
      </c>
      <c r="Z14" s="61">
        <v>-91</v>
      </c>
      <c r="AA14" s="62">
        <v>25700000</v>
      </c>
    </row>
    <row r="15" spans="1:27" ht="13.5">
      <c r="A15" s="361" t="s">
        <v>208</v>
      </c>
      <c r="B15" s="136"/>
      <c r="C15" s="60">
        <f aca="true" t="shared" si="5" ref="C15:Y15">SUM(C16:C20)</f>
        <v>158784609</v>
      </c>
      <c r="D15" s="340">
        <f t="shared" si="5"/>
        <v>0</v>
      </c>
      <c r="E15" s="60">
        <f t="shared" si="5"/>
        <v>94210000</v>
      </c>
      <c r="F15" s="59">
        <f t="shared" si="5"/>
        <v>94210000</v>
      </c>
      <c r="G15" s="59">
        <f t="shared" si="5"/>
        <v>638000</v>
      </c>
      <c r="H15" s="60">
        <f t="shared" si="5"/>
        <v>572000</v>
      </c>
      <c r="I15" s="60">
        <f t="shared" si="5"/>
        <v>171000</v>
      </c>
      <c r="J15" s="59">
        <f t="shared" si="5"/>
        <v>1381000</v>
      </c>
      <c r="K15" s="59">
        <f t="shared" si="5"/>
        <v>687000</v>
      </c>
      <c r="L15" s="60">
        <f t="shared" si="5"/>
        <v>-241000</v>
      </c>
      <c r="M15" s="60">
        <f t="shared" si="5"/>
        <v>1302000</v>
      </c>
      <c r="N15" s="59">
        <f t="shared" si="5"/>
        <v>1748000</v>
      </c>
      <c r="O15" s="59">
        <f t="shared" si="5"/>
        <v>15000</v>
      </c>
      <c r="P15" s="60">
        <f t="shared" si="5"/>
        <v>956000</v>
      </c>
      <c r="Q15" s="60">
        <f t="shared" si="5"/>
        <v>20424000</v>
      </c>
      <c r="R15" s="59">
        <f t="shared" si="5"/>
        <v>21395000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24524000</v>
      </c>
      <c r="X15" s="60">
        <f t="shared" si="5"/>
        <v>70657500</v>
      </c>
      <c r="Y15" s="59">
        <f t="shared" si="5"/>
        <v>-46133500</v>
      </c>
      <c r="Z15" s="61">
        <f>+IF(X15&lt;&gt;0,+(Y15/X15)*100,0)</f>
        <v>-65.29172416233237</v>
      </c>
      <c r="AA15" s="62">
        <f>SUM(AA16:AA20)</f>
        <v>94210000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>
        <v>95000</v>
      </c>
      <c r="L16" s="60"/>
      <c r="M16" s="60"/>
      <c r="N16" s="59">
        <v>95000</v>
      </c>
      <c r="O16" s="59"/>
      <c r="P16" s="60"/>
      <c r="Q16" s="60"/>
      <c r="R16" s="59"/>
      <c r="S16" s="59"/>
      <c r="T16" s="60"/>
      <c r="U16" s="60"/>
      <c r="V16" s="59"/>
      <c r="W16" s="59">
        <v>95000</v>
      </c>
      <c r="X16" s="60"/>
      <c r="Y16" s="59">
        <v>95000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>
        <v>5392000</v>
      </c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153392609</v>
      </c>
      <c r="D20" s="340"/>
      <c r="E20" s="60">
        <v>94210000</v>
      </c>
      <c r="F20" s="59">
        <v>94210000</v>
      </c>
      <c r="G20" s="59">
        <v>638000</v>
      </c>
      <c r="H20" s="60">
        <v>572000</v>
      </c>
      <c r="I20" s="60">
        <v>171000</v>
      </c>
      <c r="J20" s="59">
        <v>1381000</v>
      </c>
      <c r="K20" s="59">
        <v>592000</v>
      </c>
      <c r="L20" s="60">
        <v>-241000</v>
      </c>
      <c r="M20" s="60">
        <v>1302000</v>
      </c>
      <c r="N20" s="59">
        <v>1653000</v>
      </c>
      <c r="O20" s="59">
        <v>15000</v>
      </c>
      <c r="P20" s="60">
        <v>956000</v>
      </c>
      <c r="Q20" s="60">
        <v>20424000</v>
      </c>
      <c r="R20" s="59">
        <v>21395000</v>
      </c>
      <c r="S20" s="59"/>
      <c r="T20" s="60"/>
      <c r="U20" s="60"/>
      <c r="V20" s="59"/>
      <c r="W20" s="59">
        <v>24429000</v>
      </c>
      <c r="X20" s="60">
        <v>70657500</v>
      </c>
      <c r="Y20" s="59">
        <v>-46228500</v>
      </c>
      <c r="Z20" s="61">
        <v>-65.43</v>
      </c>
      <c r="AA20" s="62">
        <v>94210000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55148233</v>
      </c>
      <c r="D22" s="344">
        <f t="shared" si="6"/>
        <v>0</v>
      </c>
      <c r="E22" s="343">
        <f t="shared" si="6"/>
        <v>120598000</v>
      </c>
      <c r="F22" s="345">
        <f t="shared" si="6"/>
        <v>120598000</v>
      </c>
      <c r="G22" s="345">
        <f t="shared" si="6"/>
        <v>1451000</v>
      </c>
      <c r="H22" s="343">
        <f t="shared" si="6"/>
        <v>13373000</v>
      </c>
      <c r="I22" s="343">
        <f t="shared" si="6"/>
        <v>4929000</v>
      </c>
      <c r="J22" s="345">
        <f t="shared" si="6"/>
        <v>19753000</v>
      </c>
      <c r="K22" s="345">
        <f t="shared" si="6"/>
        <v>7695000</v>
      </c>
      <c r="L22" s="343">
        <f t="shared" si="6"/>
        <v>3890000</v>
      </c>
      <c r="M22" s="343">
        <f t="shared" si="6"/>
        <v>11389000</v>
      </c>
      <c r="N22" s="345">
        <f t="shared" si="6"/>
        <v>22974000</v>
      </c>
      <c r="O22" s="345">
        <f t="shared" si="6"/>
        <v>6351000</v>
      </c>
      <c r="P22" s="343">
        <f t="shared" si="6"/>
        <v>3324000</v>
      </c>
      <c r="Q22" s="343">
        <f t="shared" si="6"/>
        <v>4595000</v>
      </c>
      <c r="R22" s="345">
        <f t="shared" si="6"/>
        <v>14270000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56997000</v>
      </c>
      <c r="X22" s="343">
        <f t="shared" si="6"/>
        <v>90448500</v>
      </c>
      <c r="Y22" s="345">
        <f t="shared" si="6"/>
        <v>-33451500</v>
      </c>
      <c r="Z22" s="336">
        <f>+IF(X22&lt;&gt;0,+(Y22/X22)*100,0)</f>
        <v>-36.98402958589695</v>
      </c>
      <c r="AA22" s="350">
        <f>SUM(AA23:AA32)</f>
        <v>120598000</v>
      </c>
    </row>
    <row r="23" spans="1:27" ht="13.5">
      <c r="A23" s="361" t="s">
        <v>236</v>
      </c>
      <c r="B23" s="142"/>
      <c r="C23" s="60">
        <v>15175908</v>
      </c>
      <c r="D23" s="340"/>
      <c r="E23" s="60">
        <v>13437000</v>
      </c>
      <c r="F23" s="59">
        <v>13437000</v>
      </c>
      <c r="G23" s="59">
        <v>93000</v>
      </c>
      <c r="H23" s="60">
        <v>161000</v>
      </c>
      <c r="I23" s="60">
        <v>110000</v>
      </c>
      <c r="J23" s="59">
        <v>364000</v>
      </c>
      <c r="K23" s="59">
        <v>480000</v>
      </c>
      <c r="L23" s="60">
        <v>234000</v>
      </c>
      <c r="M23" s="60">
        <v>428000</v>
      </c>
      <c r="N23" s="59">
        <v>1142000</v>
      </c>
      <c r="O23" s="59">
        <v>529000</v>
      </c>
      <c r="P23" s="60">
        <v>1451000</v>
      </c>
      <c r="Q23" s="60">
        <v>467000</v>
      </c>
      <c r="R23" s="59">
        <v>2447000</v>
      </c>
      <c r="S23" s="59"/>
      <c r="T23" s="60"/>
      <c r="U23" s="60"/>
      <c r="V23" s="59"/>
      <c r="W23" s="59">
        <v>3953000</v>
      </c>
      <c r="X23" s="60">
        <v>10077750</v>
      </c>
      <c r="Y23" s="59">
        <v>-6124750</v>
      </c>
      <c r="Z23" s="61">
        <v>-60.77</v>
      </c>
      <c r="AA23" s="62">
        <v>13437000</v>
      </c>
    </row>
    <row r="24" spans="1:27" ht="13.5">
      <c r="A24" s="361" t="s">
        <v>237</v>
      </c>
      <c r="B24" s="142"/>
      <c r="C24" s="60">
        <v>1854908</v>
      </c>
      <c r="D24" s="340"/>
      <c r="E24" s="60">
        <v>8519000</v>
      </c>
      <c r="F24" s="59">
        <v>8519000</v>
      </c>
      <c r="G24" s="59">
        <v>236000</v>
      </c>
      <c r="H24" s="60">
        <v>7536000</v>
      </c>
      <c r="I24" s="60">
        <v>392000</v>
      </c>
      <c r="J24" s="59">
        <v>8164000</v>
      </c>
      <c r="K24" s="59">
        <v>366000</v>
      </c>
      <c r="L24" s="60"/>
      <c r="M24" s="60">
        <v>230000</v>
      </c>
      <c r="N24" s="59">
        <v>596000</v>
      </c>
      <c r="O24" s="59">
        <v>1000</v>
      </c>
      <c r="P24" s="60">
        <v>169000</v>
      </c>
      <c r="Q24" s="60">
        <v>674000</v>
      </c>
      <c r="R24" s="59">
        <v>844000</v>
      </c>
      <c r="S24" s="59"/>
      <c r="T24" s="60"/>
      <c r="U24" s="60"/>
      <c r="V24" s="59"/>
      <c r="W24" s="59">
        <v>9604000</v>
      </c>
      <c r="X24" s="60">
        <v>6389250</v>
      </c>
      <c r="Y24" s="59">
        <v>3214750</v>
      </c>
      <c r="Z24" s="61">
        <v>50.31</v>
      </c>
      <c r="AA24" s="62">
        <v>8519000</v>
      </c>
    </row>
    <row r="25" spans="1:27" ht="13.5">
      <c r="A25" s="361" t="s">
        <v>238</v>
      </c>
      <c r="B25" s="142"/>
      <c r="C25" s="60">
        <v>2436000</v>
      </c>
      <c r="D25" s="340"/>
      <c r="E25" s="60">
        <v>3129000</v>
      </c>
      <c r="F25" s="59">
        <v>3129000</v>
      </c>
      <c r="G25" s="59">
        <v>10000</v>
      </c>
      <c r="H25" s="60">
        <v>171000</v>
      </c>
      <c r="I25" s="60"/>
      <c r="J25" s="59">
        <v>181000</v>
      </c>
      <c r="K25" s="59">
        <v>69000</v>
      </c>
      <c r="L25" s="60"/>
      <c r="M25" s="60">
        <v>35000</v>
      </c>
      <c r="N25" s="59">
        <v>104000</v>
      </c>
      <c r="O25" s="59">
        <v>167000</v>
      </c>
      <c r="P25" s="60">
        <v>820000</v>
      </c>
      <c r="Q25" s="60">
        <v>261000</v>
      </c>
      <c r="R25" s="59">
        <v>1248000</v>
      </c>
      <c r="S25" s="59"/>
      <c r="T25" s="60"/>
      <c r="U25" s="60"/>
      <c r="V25" s="59"/>
      <c r="W25" s="59">
        <v>1533000</v>
      </c>
      <c r="X25" s="60">
        <v>2346750</v>
      </c>
      <c r="Y25" s="59">
        <v>-813750</v>
      </c>
      <c r="Z25" s="61">
        <v>-34.68</v>
      </c>
      <c r="AA25" s="62">
        <v>3129000</v>
      </c>
    </row>
    <row r="26" spans="1:27" ht="13.5">
      <c r="A26" s="361" t="s">
        <v>239</v>
      </c>
      <c r="B26" s="302"/>
      <c r="C26" s="362">
        <v>7845000</v>
      </c>
      <c r="D26" s="363"/>
      <c r="E26" s="362">
        <v>8970000</v>
      </c>
      <c r="F26" s="364">
        <v>8970000</v>
      </c>
      <c r="G26" s="364"/>
      <c r="H26" s="362">
        <v>7000</v>
      </c>
      <c r="I26" s="362"/>
      <c r="J26" s="364">
        <v>7000</v>
      </c>
      <c r="K26" s="364"/>
      <c r="L26" s="362">
        <v>3000</v>
      </c>
      <c r="M26" s="362"/>
      <c r="N26" s="364">
        <v>3000</v>
      </c>
      <c r="O26" s="364"/>
      <c r="P26" s="362"/>
      <c r="Q26" s="362">
        <v>457000</v>
      </c>
      <c r="R26" s="364">
        <v>457000</v>
      </c>
      <c r="S26" s="364"/>
      <c r="T26" s="362"/>
      <c r="U26" s="362"/>
      <c r="V26" s="364"/>
      <c r="W26" s="364">
        <v>467000</v>
      </c>
      <c r="X26" s="362">
        <v>6727500</v>
      </c>
      <c r="Y26" s="364">
        <v>-6260500</v>
      </c>
      <c r="Z26" s="365">
        <v>-93.06</v>
      </c>
      <c r="AA26" s="366">
        <v>8970000</v>
      </c>
    </row>
    <row r="27" spans="1:27" ht="13.5">
      <c r="A27" s="361" t="s">
        <v>240</v>
      </c>
      <c r="B27" s="147"/>
      <c r="C27" s="60">
        <v>1511000</v>
      </c>
      <c r="D27" s="340"/>
      <c r="E27" s="60">
        <v>16868000</v>
      </c>
      <c r="F27" s="59">
        <v>16868000</v>
      </c>
      <c r="G27" s="59">
        <v>292000</v>
      </c>
      <c r="H27" s="60">
        <v>2023000</v>
      </c>
      <c r="I27" s="60">
        <v>567000</v>
      </c>
      <c r="J27" s="59">
        <v>2882000</v>
      </c>
      <c r="K27" s="59">
        <v>473000</v>
      </c>
      <c r="L27" s="60">
        <v>531000</v>
      </c>
      <c r="M27" s="60">
        <v>1496000</v>
      </c>
      <c r="N27" s="59">
        <v>2500000</v>
      </c>
      <c r="O27" s="59">
        <v>676000</v>
      </c>
      <c r="P27" s="60">
        <v>550000</v>
      </c>
      <c r="Q27" s="60">
        <v>440000</v>
      </c>
      <c r="R27" s="59">
        <v>1666000</v>
      </c>
      <c r="S27" s="59"/>
      <c r="T27" s="60"/>
      <c r="U27" s="60"/>
      <c r="V27" s="59"/>
      <c r="W27" s="59">
        <v>7048000</v>
      </c>
      <c r="X27" s="60">
        <v>12651000</v>
      </c>
      <c r="Y27" s="59">
        <v>-5603000</v>
      </c>
      <c r="Z27" s="61">
        <v>-44.29</v>
      </c>
      <c r="AA27" s="62">
        <v>16868000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7283486</v>
      </c>
      <c r="D30" s="340"/>
      <c r="E30" s="60">
        <v>16000000</v>
      </c>
      <c r="F30" s="59">
        <v>16000000</v>
      </c>
      <c r="G30" s="59">
        <v>340000</v>
      </c>
      <c r="H30" s="60">
        <v>695000</v>
      </c>
      <c r="I30" s="60">
        <v>1171000</v>
      </c>
      <c r="J30" s="59">
        <v>2206000</v>
      </c>
      <c r="K30" s="59">
        <v>2151000</v>
      </c>
      <c r="L30" s="60">
        <v>519000</v>
      </c>
      <c r="M30" s="60">
        <v>2266000</v>
      </c>
      <c r="N30" s="59">
        <v>4936000</v>
      </c>
      <c r="O30" s="59">
        <v>4302000</v>
      </c>
      <c r="P30" s="60">
        <v>-1517000</v>
      </c>
      <c r="Q30" s="60">
        <v>-1496000</v>
      </c>
      <c r="R30" s="59">
        <v>1289000</v>
      </c>
      <c r="S30" s="59"/>
      <c r="T30" s="60"/>
      <c r="U30" s="60"/>
      <c r="V30" s="59"/>
      <c r="W30" s="59">
        <v>8431000</v>
      </c>
      <c r="X30" s="60">
        <v>12000000</v>
      </c>
      <c r="Y30" s="59">
        <v>-3569000</v>
      </c>
      <c r="Z30" s="61">
        <v>-29.74</v>
      </c>
      <c r="AA30" s="62">
        <v>16000000</v>
      </c>
    </row>
    <row r="31" spans="1:27" ht="13.5">
      <c r="A31" s="361" t="s">
        <v>244</v>
      </c>
      <c r="B31" s="300"/>
      <c r="C31" s="60">
        <v>1398000</v>
      </c>
      <c r="D31" s="340"/>
      <c r="E31" s="60">
        <v>30270000</v>
      </c>
      <c r="F31" s="59">
        <v>30270000</v>
      </c>
      <c r="G31" s="59"/>
      <c r="H31" s="60">
        <v>1219000</v>
      </c>
      <c r="I31" s="60">
        <v>1252000</v>
      </c>
      <c r="J31" s="59">
        <v>2471000</v>
      </c>
      <c r="K31" s="59">
        <v>1081000</v>
      </c>
      <c r="L31" s="60">
        <v>1850000</v>
      </c>
      <c r="M31" s="60">
        <v>3628000</v>
      </c>
      <c r="N31" s="59">
        <v>6559000</v>
      </c>
      <c r="O31" s="59">
        <v>167000</v>
      </c>
      <c r="P31" s="60">
        <v>532000</v>
      </c>
      <c r="Q31" s="60">
        <v>2073000</v>
      </c>
      <c r="R31" s="59">
        <v>2772000</v>
      </c>
      <c r="S31" s="59"/>
      <c r="T31" s="60"/>
      <c r="U31" s="60"/>
      <c r="V31" s="59"/>
      <c r="W31" s="59">
        <v>11802000</v>
      </c>
      <c r="X31" s="60">
        <v>22702500</v>
      </c>
      <c r="Y31" s="59">
        <v>-10900500</v>
      </c>
      <c r="Z31" s="61">
        <v>-48.01</v>
      </c>
      <c r="AA31" s="62">
        <v>30270000</v>
      </c>
    </row>
    <row r="32" spans="1:27" ht="13.5">
      <c r="A32" s="361" t="s">
        <v>93</v>
      </c>
      <c r="B32" s="136"/>
      <c r="C32" s="60">
        <v>17643931</v>
      </c>
      <c r="D32" s="340"/>
      <c r="E32" s="60">
        <v>23405000</v>
      </c>
      <c r="F32" s="59">
        <v>23405000</v>
      </c>
      <c r="G32" s="59">
        <v>480000</v>
      </c>
      <c r="H32" s="60">
        <v>1561000</v>
      </c>
      <c r="I32" s="60">
        <v>1437000</v>
      </c>
      <c r="J32" s="59">
        <v>3478000</v>
      </c>
      <c r="K32" s="59">
        <v>3075000</v>
      </c>
      <c r="L32" s="60">
        <v>753000</v>
      </c>
      <c r="M32" s="60">
        <v>3306000</v>
      </c>
      <c r="N32" s="59">
        <v>7134000</v>
      </c>
      <c r="O32" s="59">
        <v>509000</v>
      </c>
      <c r="P32" s="60">
        <v>1319000</v>
      </c>
      <c r="Q32" s="60">
        <v>1719000</v>
      </c>
      <c r="R32" s="59">
        <v>3547000</v>
      </c>
      <c r="S32" s="59"/>
      <c r="T32" s="60"/>
      <c r="U32" s="60"/>
      <c r="V32" s="59"/>
      <c r="W32" s="59">
        <v>14159000</v>
      </c>
      <c r="X32" s="60">
        <v>17553750</v>
      </c>
      <c r="Y32" s="59">
        <v>-3394750</v>
      </c>
      <c r="Z32" s="61">
        <v>-19.34</v>
      </c>
      <c r="AA32" s="62">
        <v>23405000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3199000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3199000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367509709</v>
      </c>
      <c r="D40" s="344">
        <f t="shared" si="9"/>
        <v>0</v>
      </c>
      <c r="E40" s="343">
        <f t="shared" si="9"/>
        <v>474102000</v>
      </c>
      <c r="F40" s="345">
        <f t="shared" si="9"/>
        <v>474102000</v>
      </c>
      <c r="G40" s="345">
        <f t="shared" si="9"/>
        <v>47791000</v>
      </c>
      <c r="H40" s="343">
        <f t="shared" si="9"/>
        <v>51232000</v>
      </c>
      <c r="I40" s="343">
        <f t="shared" si="9"/>
        <v>51059000</v>
      </c>
      <c r="J40" s="345">
        <f t="shared" si="9"/>
        <v>150082000</v>
      </c>
      <c r="K40" s="345">
        <f t="shared" si="9"/>
        <v>62588000</v>
      </c>
      <c r="L40" s="343">
        <f t="shared" si="9"/>
        <v>45777000</v>
      </c>
      <c r="M40" s="343">
        <f t="shared" si="9"/>
        <v>64823000</v>
      </c>
      <c r="N40" s="345">
        <f t="shared" si="9"/>
        <v>173188000</v>
      </c>
      <c r="O40" s="345">
        <f t="shared" si="9"/>
        <v>26081000</v>
      </c>
      <c r="P40" s="343">
        <f t="shared" si="9"/>
        <v>10240000</v>
      </c>
      <c r="Q40" s="343">
        <f t="shared" si="9"/>
        <v>37399000</v>
      </c>
      <c r="R40" s="345">
        <f t="shared" si="9"/>
        <v>73720000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396990000</v>
      </c>
      <c r="X40" s="343">
        <f t="shared" si="9"/>
        <v>355576500</v>
      </c>
      <c r="Y40" s="345">
        <f t="shared" si="9"/>
        <v>41413500</v>
      </c>
      <c r="Z40" s="336">
        <f>+IF(X40&lt;&gt;0,+(Y40/X40)*100,0)</f>
        <v>11.646860802105875</v>
      </c>
      <c r="AA40" s="350">
        <f>SUM(AA41:AA49)</f>
        <v>474102000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36487000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29113000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1100000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2528880</v>
      </c>
      <c r="D46" s="368"/>
      <c r="E46" s="54">
        <v>2430000</v>
      </c>
      <c r="F46" s="53">
        <v>2430000</v>
      </c>
      <c r="G46" s="53"/>
      <c r="H46" s="54"/>
      <c r="I46" s="54"/>
      <c r="J46" s="53"/>
      <c r="K46" s="53"/>
      <c r="L46" s="54"/>
      <c r="M46" s="54"/>
      <c r="N46" s="53"/>
      <c r="O46" s="53">
        <v>81000</v>
      </c>
      <c r="P46" s="54"/>
      <c r="Q46" s="54">
        <v>164000</v>
      </c>
      <c r="R46" s="53">
        <v>245000</v>
      </c>
      <c r="S46" s="53"/>
      <c r="T46" s="54"/>
      <c r="U46" s="54"/>
      <c r="V46" s="53"/>
      <c r="W46" s="53">
        <v>245000</v>
      </c>
      <c r="X46" s="54">
        <v>1822500</v>
      </c>
      <c r="Y46" s="53">
        <v>-1577500</v>
      </c>
      <c r="Z46" s="94">
        <v>-86.56</v>
      </c>
      <c r="AA46" s="95">
        <v>2430000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92772341</v>
      </c>
      <c r="D48" s="368"/>
      <c r="E48" s="54"/>
      <c r="F48" s="53"/>
      <c r="G48" s="53">
        <v>4000</v>
      </c>
      <c r="H48" s="54">
        <v>208000</v>
      </c>
      <c r="I48" s="54">
        <v>229000</v>
      </c>
      <c r="J48" s="53">
        <v>441000</v>
      </c>
      <c r="K48" s="53">
        <v>536000</v>
      </c>
      <c r="L48" s="54">
        <v>357000</v>
      </c>
      <c r="M48" s="54">
        <v>14916000</v>
      </c>
      <c r="N48" s="53">
        <v>15809000</v>
      </c>
      <c r="O48" s="53">
        <v>178000</v>
      </c>
      <c r="P48" s="54">
        <v>2117000</v>
      </c>
      <c r="Q48" s="54">
        <v>1532000</v>
      </c>
      <c r="R48" s="53">
        <v>3827000</v>
      </c>
      <c r="S48" s="53"/>
      <c r="T48" s="54"/>
      <c r="U48" s="54"/>
      <c r="V48" s="53"/>
      <c r="W48" s="53">
        <v>20077000</v>
      </c>
      <c r="X48" s="54"/>
      <c r="Y48" s="53">
        <v>20077000</v>
      </c>
      <c r="Z48" s="94"/>
      <c r="AA48" s="95"/>
    </row>
    <row r="49" spans="1:27" ht="13.5">
      <c r="A49" s="361" t="s">
        <v>93</v>
      </c>
      <c r="B49" s="136"/>
      <c r="C49" s="54">
        <v>205508488</v>
      </c>
      <c r="D49" s="368"/>
      <c r="E49" s="54">
        <v>471672000</v>
      </c>
      <c r="F49" s="53">
        <v>471672000</v>
      </c>
      <c r="G49" s="53">
        <v>47787000</v>
      </c>
      <c r="H49" s="54">
        <v>51024000</v>
      </c>
      <c r="I49" s="54">
        <v>50830000</v>
      </c>
      <c r="J49" s="53">
        <v>149641000</v>
      </c>
      <c r="K49" s="53">
        <v>62052000</v>
      </c>
      <c r="L49" s="54">
        <v>45420000</v>
      </c>
      <c r="M49" s="54">
        <v>49907000</v>
      </c>
      <c r="N49" s="53">
        <v>157379000</v>
      </c>
      <c r="O49" s="53">
        <v>25822000</v>
      </c>
      <c r="P49" s="54">
        <v>8123000</v>
      </c>
      <c r="Q49" s="54">
        <v>35703000</v>
      </c>
      <c r="R49" s="53">
        <v>69648000</v>
      </c>
      <c r="S49" s="53"/>
      <c r="T49" s="54"/>
      <c r="U49" s="54"/>
      <c r="V49" s="53"/>
      <c r="W49" s="53">
        <v>376668000</v>
      </c>
      <c r="X49" s="54">
        <v>353754000</v>
      </c>
      <c r="Y49" s="53">
        <v>22914000</v>
      </c>
      <c r="Z49" s="94">
        <v>6.48</v>
      </c>
      <c r="AA49" s="95">
        <v>471672000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4168000</v>
      </c>
      <c r="D57" s="344">
        <f aca="true" t="shared" si="13" ref="D57:AA57">+D58</f>
        <v>0</v>
      </c>
      <c r="E57" s="343">
        <f t="shared" si="13"/>
        <v>2700000</v>
      </c>
      <c r="F57" s="345">
        <f t="shared" si="13"/>
        <v>2700000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2025000</v>
      </c>
      <c r="Y57" s="345">
        <f t="shared" si="13"/>
        <v>-2025000</v>
      </c>
      <c r="Z57" s="336">
        <f>+IF(X57&lt;&gt;0,+(Y57/X57)*100,0)</f>
        <v>-100</v>
      </c>
      <c r="AA57" s="350">
        <f t="shared" si="13"/>
        <v>2700000</v>
      </c>
    </row>
    <row r="58" spans="1:27" ht="13.5">
      <c r="A58" s="361" t="s">
        <v>216</v>
      </c>
      <c r="B58" s="136"/>
      <c r="C58" s="60">
        <v>4168000</v>
      </c>
      <c r="D58" s="340"/>
      <c r="E58" s="60">
        <v>2700000</v>
      </c>
      <c r="F58" s="59">
        <v>2700000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2025000</v>
      </c>
      <c r="Y58" s="59">
        <v>-2025000</v>
      </c>
      <c r="Z58" s="61">
        <v>-100</v>
      </c>
      <c r="AA58" s="62">
        <v>2700000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1631582440</v>
      </c>
      <c r="D60" s="346">
        <f t="shared" si="14"/>
        <v>0</v>
      </c>
      <c r="E60" s="219">
        <f t="shared" si="14"/>
        <v>1808057000</v>
      </c>
      <c r="F60" s="264">
        <f t="shared" si="14"/>
        <v>1808057000</v>
      </c>
      <c r="G60" s="264">
        <f t="shared" si="14"/>
        <v>108979000</v>
      </c>
      <c r="H60" s="219">
        <f t="shared" si="14"/>
        <v>102494000</v>
      </c>
      <c r="I60" s="219">
        <f t="shared" si="14"/>
        <v>152528000</v>
      </c>
      <c r="J60" s="264">
        <f t="shared" si="14"/>
        <v>364001000</v>
      </c>
      <c r="K60" s="264">
        <f t="shared" si="14"/>
        <v>192565000</v>
      </c>
      <c r="L60" s="219">
        <f t="shared" si="14"/>
        <v>148835000</v>
      </c>
      <c r="M60" s="219">
        <f t="shared" si="14"/>
        <v>166355000</v>
      </c>
      <c r="N60" s="264">
        <f t="shared" si="14"/>
        <v>507755000</v>
      </c>
      <c r="O60" s="264">
        <f t="shared" si="14"/>
        <v>103195000</v>
      </c>
      <c r="P60" s="219">
        <f t="shared" si="14"/>
        <v>71778000</v>
      </c>
      <c r="Q60" s="219">
        <f t="shared" si="14"/>
        <v>324568000</v>
      </c>
      <c r="R60" s="264">
        <f t="shared" si="14"/>
        <v>499541000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1371297000</v>
      </c>
      <c r="X60" s="219">
        <f t="shared" si="14"/>
        <v>1356042750</v>
      </c>
      <c r="Y60" s="264">
        <f t="shared" si="14"/>
        <v>15254250</v>
      </c>
      <c r="Z60" s="337">
        <f>+IF(X60&lt;&gt;0,+(Y60/X60)*100,0)</f>
        <v>1.1249092257600286</v>
      </c>
      <c r="AA60" s="232">
        <f>+AA57+AA54+AA51+AA40+AA37+AA34+AA22+AA5</f>
        <v>1808057000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36487000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>
        <v>36487000</v>
      </c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2015-05-07T13:37:51Z</dcterms:created>
  <dcterms:modified xsi:type="dcterms:W3CDTF">2015-05-07T13:37:55Z</dcterms:modified>
  <cp:category/>
  <cp:version/>
  <cp:contentType/>
  <cp:contentStatus/>
</cp:coreProperties>
</file>