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<sst xmlns="http://schemas.openxmlformats.org/spreadsheetml/2006/main" count="855" uniqueCount="302">
  <si>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City Of Johannesburg(JHB)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</si>
  <si>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</si>
  <si>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</si>
  <si>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</si>
  <si>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</si>
  <si>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</si>
  <si>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</si>
  <si>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</si>
  <si>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</si>
  <si>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</si>
  <si>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</si>
  <si>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</si>
  <si>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</si>
  <si>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</si>
  <si>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</si>
  <si>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</si>
  <si>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</si>
  <si>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</si>
  <si>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</si>
  <si>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</si>
  <si>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</si>
  <si>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</si>
  <si>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</si>
  <si>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</si>
  <si>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</si>
  <si>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</si>
  <si>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</si>
  <si>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</si>
  <si>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</si>
  <si>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</si>
  <si>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</si>
  <si>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</si>
  <si>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</si>
  <si>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</si>
  <si>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</si>
  <si>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</si>
  <si>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</si>
  <si>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</si>
  <si>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</si>
  <si>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</si>
  <si>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</si>
  <si>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</si>
  <si>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</si>
  <si>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</si>
  <si>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</si>
  <si>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</si>
  <si>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</si>
  <si>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</si>
  <si>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</si>
  <si>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</si>
  <si>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</si>
  <si>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</si>
  <si>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</si>
  <si>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</si>
  <si>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</si>
  <si>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</si>
  <si>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</si>
  <si>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</si>
  <si>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</si>
  <si>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</si>
  <si>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</si>
  <si>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</si>
  <si>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</si>
  <si>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</si>
  <si>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</si>
  <si>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</si>
  <si>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</si>
  <si>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</si>
  <si>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</si>
  <si>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</si>
  <si>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</si>
  <si>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</si>
  <si>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</si>
  <si>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</si>
  <si>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</si>
  <si>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</si>
  <si>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</si>
  <si>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</si>
  <si>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</si>
  <si>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</si>
  <si>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</si>
  <si>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</si>
  <si>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</si>
  <si>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</si>
  <si>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</si>
  <si>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</si>
  <si>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</si>
  <si>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</si>
  <si>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</si>
  <si>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</si>
  <si>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</si>
  <si>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</si>
  <si>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</si>
  <si>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</si>
  <si>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</si>
  <si>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</si>
  <si>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</si>
  <si>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</si>
  <si>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</si>
  <si>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</si>
  <si>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Johannesburg(JHB)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</si>
  <si>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</si>
  <si>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</si>
  <si>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</si>
  <si>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</si>
  <si>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</si>
  <si>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</si>
  <si>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</si>
  <si>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</si>
  <si>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</si>
  <si>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</si>
  <si>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</si>
  <si>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</si>
  <si>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</si>
  <si>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</si>
  <si>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</si>
  <si>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</si>
  <si>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</si>
  <si>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</si>
  <si>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</si>
  <si>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</si>
  <si>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</si>
  <si>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</si>
  <si>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</si>
  <si>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</si>
  <si>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</si>
  <si>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</si>
  <si>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</si>
  <si>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</si>
  <si>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Johannesburg(JHB)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</si>
  <si>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</si>
  <si>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</si>
  <si>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</si>
  <si>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</si>
  <si>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</si>
  <si>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</si>
  <si>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</si>
  <si>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</si>
  <si>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</si>
  <si>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</si>
  <si>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Johannesburg(JHB)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</si>
  <si>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</si>
  <si>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</si>
  <si>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</si>
  <si>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</si>
  <si>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</si>
  <si>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</si>
  <si>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</si>
  <si>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</si>
  <si>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</si>
  <si>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</si>
  <si>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</si>
  <si>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</si>
  <si>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</si>
  <si>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</si>
  <si>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</si>
  <si>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</si>
  <si>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</si>
  <si>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</si>
  <si>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</si>
  <si>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</si>
  <si>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</si>
  <si>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</si>
  <si>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</si>
  <si>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</si>
  <si>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</si>
  <si>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</si>
  <si>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</si>
  <si>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</si>
  <si>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</si>
  <si>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</si>
  <si>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</si>
  <si>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</si>
  <si>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</si>
  <si>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</si>
  <si>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</si>
  <si>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</si>
  <si>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</si>
  <si>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</si>
  <si>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</si>
  <si>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</si>
  <si>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</si>
  <si>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</si>
  <si>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</si>
  <si>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</si>
  <si>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</si>
  <si>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</si>
  <si>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</si>
  <si>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</si>
  <si>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</si>
  <si>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</si>
  <si>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</si>
  <si>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</si>
  <si>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</si>
  <si>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</si>
  <si>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</si>
  <si>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</si>
  <si>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</si>
  <si>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</si>
  <si>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</si>
  <si>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</si>
  <si>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</si>
  <si>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</si>
  <si>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</si>
  <si>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</si>
  <si>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</si>
  <si>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</si>
  <si>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</si>
  <si>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</si>
  <si>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</si>
  <si>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</si>
  <si>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</si>
  <si>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</si>
  <si>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</si>
  <si>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</si>
  <si>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</si>
  <si>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</si>
  <si>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</si>
  <si>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</si>
  <si>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</si>
  <si>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</si>
  <si>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</si>
  <si>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</si>
  <si>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</si>
  <si>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</si>
  <si>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</si>
  <si>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Johannesburg(JHB)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</si>
  <si>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</si>
  <si>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</si>
  <si>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</si>
  <si>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</si>
  <si>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</si>
  <si>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</si>
  <si>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</si>
  <si>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</si>
  <si>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</si>
  <si>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</si>
  <si>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</si>
  <si>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</si>
  <si>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</si>
  <si>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</si>
  <si>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</si>
  <si>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</si>
  <si>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</si>
  <si>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</si>
  <si>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</si>
  <si>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</si>
  <si>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</si>
  <si>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</si>
  <si>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</si>
  <si>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</si>
  <si>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</si>
  <si>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</si>
  <si>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</si>
  <si>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</si>
  <si>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</si>
  <si>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</si>
  <si>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</si>
  <si>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</si>
  <si>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</si>
  <si>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</si>
  <si>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</si>
  <si>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Johannesburg(JHB)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</si>
  <si>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</si>
  <si>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</si>
  <si>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Gauteng: City Of Johannesburg(JHB)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</si>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</sst>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7673131000</v>
      </c>
      <c r="C5" s="19">
        <v>0</v>
      </c>
      <c r="D5" s="59">
        <v>7714194000</v>
      </c>
      <c r="E5" s="60">
        <v>7720951000</v>
      </c>
      <c r="F5" s="60">
        <v>544880886</v>
      </c>
      <c r="G5" s="60">
        <v>552228662</v>
      </c>
      <c r="H5" s="60">
        <v>556539580</v>
      </c>
      <c r="I5" s="60">
        <v>1653649128</v>
      </c>
      <c r="J5" s="60">
        <v>572397102</v>
      </c>
      <c r="K5" s="60">
        <v>593237373</v>
      </c>
      <c r="L5" s="60">
        <v>630214921</v>
      </c>
      <c r="M5" s="60">
        <v>1795849396</v>
      </c>
      <c r="N5" s="60">
        <v>848014719</v>
      </c>
      <c r="O5" s="60">
        <v>482258714</v>
      </c>
      <c r="P5" s="60">
        <v>1072986906</v>
      </c>
      <c r="Q5" s="60">
        <v>2403260339</v>
      </c>
      <c r="R5" s="60">
        <v>0</v>
      </c>
      <c r="S5" s="60">
        <v>0</v>
      </c>
      <c r="T5" s="60">
        <v>0</v>
      </c>
      <c r="U5" s="60">
        <v>0</v>
      </c>
      <c r="V5" s="60">
        <v>5852758863</v>
      </c>
      <c r="W5" s="60">
        <v>5785645500</v>
      </c>
      <c r="X5" s="60">
        <v>67113363</v>
      </c>
      <c r="Y5" s="61">
        <v>1.16</v>
      </c>
      <c r="Z5" s="62">
        <v>7720951000</v>
      </c>
    </row>
    <row r="6" spans="1:26" ht="13.5">
      <c r="A6" s="58" t="s">
        <v>32</v>
      </c>
      <c r="B6" s="19">
        <v>19418621000</v>
      </c>
      <c r="C6" s="19">
        <v>0</v>
      </c>
      <c r="D6" s="59">
        <v>22433382000</v>
      </c>
      <c r="E6" s="60">
        <v>22526710000</v>
      </c>
      <c r="F6" s="60">
        <v>1861343241</v>
      </c>
      <c r="G6" s="60">
        <v>1868098653</v>
      </c>
      <c r="H6" s="60">
        <v>1649689106</v>
      </c>
      <c r="I6" s="60">
        <v>5379131000</v>
      </c>
      <c r="J6" s="60">
        <v>2012483107</v>
      </c>
      <c r="K6" s="60">
        <v>1760684783</v>
      </c>
      <c r="L6" s="60">
        <v>1635149244</v>
      </c>
      <c r="M6" s="60">
        <v>5408317134</v>
      </c>
      <c r="N6" s="60">
        <v>1673743597</v>
      </c>
      <c r="O6" s="60">
        <v>1412284330</v>
      </c>
      <c r="P6" s="60">
        <v>1925758204</v>
      </c>
      <c r="Q6" s="60">
        <v>5011786131</v>
      </c>
      <c r="R6" s="60">
        <v>0</v>
      </c>
      <c r="S6" s="60">
        <v>0</v>
      </c>
      <c r="T6" s="60">
        <v>0</v>
      </c>
      <c r="U6" s="60">
        <v>0</v>
      </c>
      <c r="V6" s="60">
        <v>15799234265</v>
      </c>
      <c r="W6" s="60">
        <v>16326744300</v>
      </c>
      <c r="X6" s="60">
        <v>-527510035</v>
      </c>
      <c r="Y6" s="61">
        <v>-3.23</v>
      </c>
      <c r="Z6" s="62">
        <v>22526710000</v>
      </c>
    </row>
    <row r="7" spans="1:26" ht="13.5">
      <c r="A7" s="58" t="s">
        <v>33</v>
      </c>
      <c r="B7" s="19">
        <v>336019000</v>
      </c>
      <c r="C7" s="19">
        <v>0</v>
      </c>
      <c r="D7" s="59">
        <v>420118000</v>
      </c>
      <c r="E7" s="60">
        <v>419785000</v>
      </c>
      <c r="F7" s="60">
        <v>83144348</v>
      </c>
      <c r="G7" s="60">
        <v>27579219</v>
      </c>
      <c r="H7" s="60">
        <v>22869433</v>
      </c>
      <c r="I7" s="60">
        <v>133593000</v>
      </c>
      <c r="J7" s="60">
        <v>-46447953</v>
      </c>
      <c r="K7" s="60">
        <v>17047532</v>
      </c>
      <c r="L7" s="60">
        <v>257789810</v>
      </c>
      <c r="M7" s="60">
        <v>228389389</v>
      </c>
      <c r="N7" s="60">
        <v>-18451989</v>
      </c>
      <c r="O7" s="60">
        <v>9681272</v>
      </c>
      <c r="P7" s="60">
        <v>104141471</v>
      </c>
      <c r="Q7" s="60">
        <v>95370754</v>
      </c>
      <c r="R7" s="60">
        <v>0</v>
      </c>
      <c r="S7" s="60">
        <v>0</v>
      </c>
      <c r="T7" s="60">
        <v>0</v>
      </c>
      <c r="U7" s="60">
        <v>0</v>
      </c>
      <c r="V7" s="60">
        <v>457353143</v>
      </c>
      <c r="W7" s="60">
        <v>315088497</v>
      </c>
      <c r="X7" s="60">
        <v>142264646</v>
      </c>
      <c r="Y7" s="61">
        <v>45.15</v>
      </c>
      <c r="Z7" s="62">
        <v>419785000</v>
      </c>
    </row>
    <row r="8" spans="1:26" ht="13.5">
      <c r="A8" s="58" t="s">
        <v>34</v>
      </c>
      <c r="B8" s="19">
        <v>5261134000</v>
      </c>
      <c r="C8" s="19">
        <v>0</v>
      </c>
      <c r="D8" s="59">
        <v>5690916000</v>
      </c>
      <c r="E8" s="60">
        <v>5981152000</v>
      </c>
      <c r="F8" s="60">
        <v>226282770</v>
      </c>
      <c r="G8" s="60">
        <v>239456569</v>
      </c>
      <c r="H8" s="60">
        <v>862004661</v>
      </c>
      <c r="I8" s="60">
        <v>1327744000</v>
      </c>
      <c r="J8" s="60">
        <v>438684233</v>
      </c>
      <c r="K8" s="60">
        <v>478235542</v>
      </c>
      <c r="L8" s="60">
        <v>398702118</v>
      </c>
      <c r="M8" s="60">
        <v>1315621893</v>
      </c>
      <c r="N8" s="60">
        <v>416886682</v>
      </c>
      <c r="O8" s="60">
        <v>660730617</v>
      </c>
      <c r="P8" s="60">
        <v>947075431</v>
      </c>
      <c r="Q8" s="60">
        <v>2024692730</v>
      </c>
      <c r="R8" s="60">
        <v>0</v>
      </c>
      <c r="S8" s="60">
        <v>0</v>
      </c>
      <c r="T8" s="60">
        <v>0</v>
      </c>
      <c r="U8" s="60">
        <v>0</v>
      </c>
      <c r="V8" s="60">
        <v>4668058623</v>
      </c>
      <c r="W8" s="60">
        <v>4291264003</v>
      </c>
      <c r="X8" s="60">
        <v>376794620</v>
      </c>
      <c r="Y8" s="61">
        <v>8.78</v>
      </c>
      <c r="Z8" s="62">
        <v>5981152000</v>
      </c>
    </row>
    <row r="9" spans="1:26" ht="13.5">
      <c r="A9" s="58" t="s">
        <v>35</v>
      </c>
      <c r="B9" s="19">
        <v>3123588000</v>
      </c>
      <c r="C9" s="19">
        <v>0</v>
      </c>
      <c r="D9" s="59">
        <v>3048673000</v>
      </c>
      <c r="E9" s="60">
        <v>3879940280</v>
      </c>
      <c r="F9" s="60">
        <v>317374924</v>
      </c>
      <c r="G9" s="60">
        <v>272355433</v>
      </c>
      <c r="H9" s="60">
        <v>300666643</v>
      </c>
      <c r="I9" s="60">
        <v>890397000</v>
      </c>
      <c r="J9" s="60">
        <v>256996136</v>
      </c>
      <c r="K9" s="60">
        <v>208813467</v>
      </c>
      <c r="L9" s="60">
        <v>903394808</v>
      </c>
      <c r="M9" s="60">
        <v>1369204411</v>
      </c>
      <c r="N9" s="60">
        <v>-59723220</v>
      </c>
      <c r="O9" s="60">
        <v>625768560</v>
      </c>
      <c r="P9" s="60">
        <v>346620504</v>
      </c>
      <c r="Q9" s="60">
        <v>912665844</v>
      </c>
      <c r="R9" s="60">
        <v>0</v>
      </c>
      <c r="S9" s="60">
        <v>0</v>
      </c>
      <c r="T9" s="60">
        <v>0</v>
      </c>
      <c r="U9" s="60">
        <v>0</v>
      </c>
      <c r="V9" s="60">
        <v>3172267255</v>
      </c>
      <c r="W9" s="60">
        <v>1746903903</v>
      </c>
      <c r="X9" s="60">
        <v>1425363352</v>
      </c>
      <c r="Y9" s="61">
        <v>81.59</v>
      </c>
      <c r="Z9" s="62">
        <v>3879940280</v>
      </c>
    </row>
    <row r="10" spans="1:26" ht="25.5">
      <c r="A10" s="63" t="s">
        <v>277</v>
      </c>
      <c r="B10" s="64">
        <f>SUM(B5:B9)</f>
        <v>35812493000</v>
      </c>
      <c r="C10" s="64">
        <f>SUM(C5:C9)</f>
        <v>0</v>
      </c>
      <c r="D10" s="65">
        <f aca="true" t="shared" si="0" ref="D10:Z10">SUM(D5:D9)</f>
        <v>39307283000</v>
      </c>
      <c r="E10" s="66">
        <f t="shared" si="0"/>
        <v>40528538280</v>
      </c>
      <c r="F10" s="66">
        <f t="shared" si="0"/>
        <v>3033026169</v>
      </c>
      <c r="G10" s="66">
        <f t="shared" si="0"/>
        <v>2959718536</v>
      </c>
      <c r="H10" s="66">
        <f t="shared" si="0"/>
        <v>3391769423</v>
      </c>
      <c r="I10" s="66">
        <f t="shared" si="0"/>
        <v>9384514128</v>
      </c>
      <c r="J10" s="66">
        <f t="shared" si="0"/>
        <v>3234112625</v>
      </c>
      <c r="K10" s="66">
        <f t="shared" si="0"/>
        <v>3058018697</v>
      </c>
      <c r="L10" s="66">
        <f t="shared" si="0"/>
        <v>3825250901</v>
      </c>
      <c r="M10" s="66">
        <f t="shared" si="0"/>
        <v>10117382223</v>
      </c>
      <c r="N10" s="66">
        <f t="shared" si="0"/>
        <v>2860469789</v>
      </c>
      <c r="O10" s="66">
        <f t="shared" si="0"/>
        <v>3190723493</v>
      </c>
      <c r="P10" s="66">
        <f t="shared" si="0"/>
        <v>4396582516</v>
      </c>
      <c r="Q10" s="66">
        <f t="shared" si="0"/>
        <v>10447775798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29949672149</v>
      </c>
      <c r="W10" s="66">
        <f t="shared" si="0"/>
        <v>28465646203</v>
      </c>
      <c r="X10" s="66">
        <f t="shared" si="0"/>
        <v>1484025946</v>
      </c>
      <c r="Y10" s="67">
        <f>+IF(W10&lt;&gt;0,(X10/W10)*100,0)</f>
        <v>5.213392787280544</v>
      </c>
      <c r="Z10" s="68">
        <f t="shared" si="0"/>
        <v>40528538280</v>
      </c>
    </row>
    <row r="11" spans="1:26" ht="13.5">
      <c r="A11" s="58" t="s">
        <v>37</v>
      </c>
      <c r="B11" s="19">
        <v>8062522000</v>
      </c>
      <c r="C11" s="19">
        <v>0</v>
      </c>
      <c r="D11" s="59">
        <v>8740591768</v>
      </c>
      <c r="E11" s="60">
        <v>8975981660</v>
      </c>
      <c r="F11" s="60">
        <v>690527049</v>
      </c>
      <c r="G11" s="60">
        <v>688095098</v>
      </c>
      <c r="H11" s="60">
        <v>672067853</v>
      </c>
      <c r="I11" s="60">
        <v>2050690000</v>
      </c>
      <c r="J11" s="60">
        <v>750378533</v>
      </c>
      <c r="K11" s="60">
        <v>912743540</v>
      </c>
      <c r="L11" s="60">
        <v>806718143</v>
      </c>
      <c r="M11" s="60">
        <v>2469840216</v>
      </c>
      <c r="N11" s="60">
        <v>654657877</v>
      </c>
      <c r="O11" s="60">
        <v>712981682</v>
      </c>
      <c r="P11" s="60">
        <v>707690330</v>
      </c>
      <c r="Q11" s="60">
        <v>2075329889</v>
      </c>
      <c r="R11" s="60">
        <v>0</v>
      </c>
      <c r="S11" s="60">
        <v>0</v>
      </c>
      <c r="T11" s="60">
        <v>0</v>
      </c>
      <c r="U11" s="60">
        <v>0</v>
      </c>
      <c r="V11" s="60">
        <v>6595860105</v>
      </c>
      <c r="W11" s="60">
        <v>6679464355</v>
      </c>
      <c r="X11" s="60">
        <v>-83604250</v>
      </c>
      <c r="Y11" s="61">
        <v>-1.25</v>
      </c>
      <c r="Z11" s="62">
        <v>8975981660</v>
      </c>
    </row>
    <row r="12" spans="1:26" ht="13.5">
      <c r="A12" s="58" t="s">
        <v>38</v>
      </c>
      <c r="B12" s="19">
        <v>120639000</v>
      </c>
      <c r="C12" s="19">
        <v>0</v>
      </c>
      <c r="D12" s="59">
        <v>134301000</v>
      </c>
      <c r="E12" s="60">
        <v>134301000</v>
      </c>
      <c r="F12" s="60">
        <v>9926811</v>
      </c>
      <c r="G12" s="60">
        <v>10033429</v>
      </c>
      <c r="H12" s="60">
        <v>10016760</v>
      </c>
      <c r="I12" s="60">
        <v>29977000</v>
      </c>
      <c r="J12" s="60">
        <v>10034658</v>
      </c>
      <c r="K12" s="60">
        <v>93761</v>
      </c>
      <c r="L12" s="60">
        <v>19815643</v>
      </c>
      <c r="M12" s="60">
        <v>29944062</v>
      </c>
      <c r="N12" s="60">
        <v>10039825</v>
      </c>
      <c r="O12" s="60">
        <v>10015710</v>
      </c>
      <c r="P12" s="60">
        <v>10041414</v>
      </c>
      <c r="Q12" s="60">
        <v>30096949</v>
      </c>
      <c r="R12" s="60">
        <v>0</v>
      </c>
      <c r="S12" s="60">
        <v>0</v>
      </c>
      <c r="T12" s="60">
        <v>0</v>
      </c>
      <c r="U12" s="60">
        <v>0</v>
      </c>
      <c r="V12" s="60">
        <v>90018011</v>
      </c>
      <c r="W12" s="60">
        <v>100725750</v>
      </c>
      <c r="X12" s="60">
        <v>-10707739</v>
      </c>
      <c r="Y12" s="61">
        <v>-10.63</v>
      </c>
      <c r="Z12" s="62">
        <v>134301000</v>
      </c>
    </row>
    <row r="13" spans="1:26" ht="13.5">
      <c r="A13" s="58" t="s">
        <v>278</v>
      </c>
      <c r="B13" s="19">
        <v>2044042000</v>
      </c>
      <c r="C13" s="19">
        <v>0</v>
      </c>
      <c r="D13" s="59">
        <v>2795813000</v>
      </c>
      <c r="E13" s="60">
        <v>2795813000</v>
      </c>
      <c r="F13" s="60">
        <v>161023959</v>
      </c>
      <c r="G13" s="60">
        <v>164770776</v>
      </c>
      <c r="H13" s="60">
        <v>162002265</v>
      </c>
      <c r="I13" s="60">
        <v>487797000</v>
      </c>
      <c r="J13" s="60">
        <v>159972232</v>
      </c>
      <c r="K13" s="60">
        <v>159001971</v>
      </c>
      <c r="L13" s="60">
        <v>205378162</v>
      </c>
      <c r="M13" s="60">
        <v>524352365</v>
      </c>
      <c r="N13" s="60">
        <v>168770626</v>
      </c>
      <c r="O13" s="60">
        <v>167725316</v>
      </c>
      <c r="P13" s="60">
        <v>233922556</v>
      </c>
      <c r="Q13" s="60">
        <v>570418498</v>
      </c>
      <c r="R13" s="60">
        <v>0</v>
      </c>
      <c r="S13" s="60">
        <v>0</v>
      </c>
      <c r="T13" s="60">
        <v>0</v>
      </c>
      <c r="U13" s="60">
        <v>0</v>
      </c>
      <c r="V13" s="60">
        <v>1582567863</v>
      </c>
      <c r="W13" s="60">
        <v>2078347500</v>
      </c>
      <c r="X13" s="60">
        <v>-495779637</v>
      </c>
      <c r="Y13" s="61">
        <v>-23.85</v>
      </c>
      <c r="Z13" s="62">
        <v>2795813000</v>
      </c>
    </row>
    <row r="14" spans="1:26" ht="13.5">
      <c r="A14" s="58" t="s">
        <v>40</v>
      </c>
      <c r="B14" s="19">
        <v>1418663000</v>
      </c>
      <c r="C14" s="19">
        <v>0</v>
      </c>
      <c r="D14" s="59">
        <v>1809644000</v>
      </c>
      <c r="E14" s="60">
        <v>1770696000</v>
      </c>
      <c r="F14" s="60">
        <v>121238250</v>
      </c>
      <c r="G14" s="60">
        <v>122226525</v>
      </c>
      <c r="H14" s="60">
        <v>119298225</v>
      </c>
      <c r="I14" s="60">
        <v>362763000</v>
      </c>
      <c r="J14" s="60">
        <v>130147513</v>
      </c>
      <c r="K14" s="60">
        <v>121996792</v>
      </c>
      <c r="L14" s="60">
        <v>121056977</v>
      </c>
      <c r="M14" s="60">
        <v>373201282</v>
      </c>
      <c r="N14" s="60">
        <v>116629345</v>
      </c>
      <c r="O14" s="60">
        <v>104515172</v>
      </c>
      <c r="P14" s="60">
        <v>127724284</v>
      </c>
      <c r="Q14" s="60">
        <v>348868801</v>
      </c>
      <c r="R14" s="60">
        <v>0</v>
      </c>
      <c r="S14" s="60">
        <v>0</v>
      </c>
      <c r="T14" s="60">
        <v>0</v>
      </c>
      <c r="U14" s="60">
        <v>0</v>
      </c>
      <c r="V14" s="60">
        <v>1084833083</v>
      </c>
      <c r="W14" s="60">
        <v>1358005250</v>
      </c>
      <c r="X14" s="60">
        <v>-273172167</v>
      </c>
      <c r="Y14" s="61">
        <v>-20.12</v>
      </c>
      <c r="Z14" s="62">
        <v>1770696000</v>
      </c>
    </row>
    <row r="15" spans="1:26" ht="13.5">
      <c r="A15" s="58" t="s">
        <v>41</v>
      </c>
      <c r="B15" s="19">
        <v>11628740000</v>
      </c>
      <c r="C15" s="19">
        <v>0</v>
      </c>
      <c r="D15" s="59">
        <v>12522815000</v>
      </c>
      <c r="E15" s="60">
        <v>12382499000</v>
      </c>
      <c r="F15" s="60">
        <v>1634265037</v>
      </c>
      <c r="G15" s="60">
        <v>1461455285</v>
      </c>
      <c r="H15" s="60">
        <v>1108313225</v>
      </c>
      <c r="I15" s="60">
        <v>4204033547</v>
      </c>
      <c r="J15" s="60">
        <v>891147417</v>
      </c>
      <c r="K15" s="60">
        <v>859241491</v>
      </c>
      <c r="L15" s="60">
        <v>808250839</v>
      </c>
      <c r="M15" s="60">
        <v>2558639747</v>
      </c>
      <c r="N15" s="60">
        <v>859819923</v>
      </c>
      <c r="O15" s="60">
        <v>841067716</v>
      </c>
      <c r="P15" s="60">
        <v>814719561</v>
      </c>
      <c r="Q15" s="60">
        <v>2515607200</v>
      </c>
      <c r="R15" s="60">
        <v>0</v>
      </c>
      <c r="S15" s="60">
        <v>0</v>
      </c>
      <c r="T15" s="60">
        <v>0</v>
      </c>
      <c r="U15" s="60">
        <v>0</v>
      </c>
      <c r="V15" s="60">
        <v>9278280494</v>
      </c>
      <c r="W15" s="60">
        <v>9052164683</v>
      </c>
      <c r="X15" s="60">
        <v>226115811</v>
      </c>
      <c r="Y15" s="61">
        <v>2.5</v>
      </c>
      <c r="Z15" s="62">
        <v>12382499000</v>
      </c>
    </row>
    <row r="16" spans="1:26" ht="13.5">
      <c r="A16" s="69" t="s">
        <v>42</v>
      </c>
      <c r="B16" s="19">
        <v>324530000</v>
      </c>
      <c r="C16" s="19">
        <v>0</v>
      </c>
      <c r="D16" s="59">
        <v>299689000</v>
      </c>
      <c r="E16" s="60">
        <v>365476000</v>
      </c>
      <c r="F16" s="60">
        <v>-14156802</v>
      </c>
      <c r="G16" s="60">
        <v>23353414</v>
      </c>
      <c r="H16" s="60">
        <v>47969950</v>
      </c>
      <c r="I16" s="60">
        <v>57166562</v>
      </c>
      <c r="J16" s="60">
        <v>47499758</v>
      </c>
      <c r="K16" s="60">
        <v>47151566</v>
      </c>
      <c r="L16" s="60">
        <v>79148785</v>
      </c>
      <c r="M16" s="60">
        <v>173800109</v>
      </c>
      <c r="N16" s="60">
        <v>14019126</v>
      </c>
      <c r="O16" s="60">
        <v>38228765</v>
      </c>
      <c r="P16" s="60">
        <v>43260990</v>
      </c>
      <c r="Q16" s="60">
        <v>95508881</v>
      </c>
      <c r="R16" s="60">
        <v>0</v>
      </c>
      <c r="S16" s="60">
        <v>0</v>
      </c>
      <c r="T16" s="60">
        <v>0</v>
      </c>
      <c r="U16" s="60">
        <v>0</v>
      </c>
      <c r="V16" s="60">
        <v>326475552</v>
      </c>
      <c r="W16" s="60">
        <v>222421747</v>
      </c>
      <c r="X16" s="60">
        <v>104053805</v>
      </c>
      <c r="Y16" s="61">
        <v>46.78</v>
      </c>
      <c r="Z16" s="62">
        <v>365476000</v>
      </c>
    </row>
    <row r="17" spans="1:26" ht="13.5">
      <c r="A17" s="58" t="s">
        <v>43</v>
      </c>
      <c r="B17" s="19">
        <v>10504344000</v>
      </c>
      <c r="C17" s="19">
        <v>0</v>
      </c>
      <c r="D17" s="59">
        <v>10480267561</v>
      </c>
      <c r="E17" s="60">
        <v>12865088000</v>
      </c>
      <c r="F17" s="60">
        <v>367142647</v>
      </c>
      <c r="G17" s="60">
        <v>924325735</v>
      </c>
      <c r="H17" s="60">
        <v>1072785618</v>
      </c>
      <c r="I17" s="60">
        <v>2364254000</v>
      </c>
      <c r="J17" s="60">
        <v>761842710</v>
      </c>
      <c r="K17" s="60">
        <v>1057715197</v>
      </c>
      <c r="L17" s="60">
        <v>1047040872</v>
      </c>
      <c r="M17" s="60">
        <v>2866598779</v>
      </c>
      <c r="N17" s="60">
        <v>530522786</v>
      </c>
      <c r="O17" s="60">
        <v>1175917187</v>
      </c>
      <c r="P17" s="60">
        <v>1201505256</v>
      </c>
      <c r="Q17" s="60">
        <v>2907945229</v>
      </c>
      <c r="R17" s="60">
        <v>0</v>
      </c>
      <c r="S17" s="60">
        <v>0</v>
      </c>
      <c r="T17" s="60">
        <v>0</v>
      </c>
      <c r="U17" s="60">
        <v>0</v>
      </c>
      <c r="V17" s="60">
        <v>8138798008</v>
      </c>
      <c r="W17" s="60">
        <v>7263144866</v>
      </c>
      <c r="X17" s="60">
        <v>875653142</v>
      </c>
      <c r="Y17" s="61">
        <v>12.06</v>
      </c>
      <c r="Z17" s="62">
        <v>12865088000</v>
      </c>
    </row>
    <row r="18" spans="1:26" ht="13.5">
      <c r="A18" s="70" t="s">
        <v>44</v>
      </c>
      <c r="B18" s="71">
        <f>SUM(B11:B17)</f>
        <v>34103480000</v>
      </c>
      <c r="C18" s="71">
        <f>SUM(C11:C17)</f>
        <v>0</v>
      </c>
      <c r="D18" s="72">
        <f aca="true" t="shared" si="1" ref="D18:Z18">SUM(D11:D17)</f>
        <v>36783121329</v>
      </c>
      <c r="E18" s="73">
        <f t="shared" si="1"/>
        <v>39289854660</v>
      </c>
      <c r="F18" s="73">
        <f t="shared" si="1"/>
        <v>2969966951</v>
      </c>
      <c r="G18" s="73">
        <f t="shared" si="1"/>
        <v>3394260262</v>
      </c>
      <c r="H18" s="73">
        <f t="shared" si="1"/>
        <v>3192453896</v>
      </c>
      <c r="I18" s="73">
        <f t="shared" si="1"/>
        <v>9556681109</v>
      </c>
      <c r="J18" s="73">
        <f t="shared" si="1"/>
        <v>2751022821</v>
      </c>
      <c r="K18" s="73">
        <f t="shared" si="1"/>
        <v>3157944318</v>
      </c>
      <c r="L18" s="73">
        <f t="shared" si="1"/>
        <v>3087409421</v>
      </c>
      <c r="M18" s="73">
        <f t="shared" si="1"/>
        <v>8996376560</v>
      </c>
      <c r="N18" s="73">
        <f t="shared" si="1"/>
        <v>2354459508</v>
      </c>
      <c r="O18" s="73">
        <f t="shared" si="1"/>
        <v>3050451548</v>
      </c>
      <c r="P18" s="73">
        <f t="shared" si="1"/>
        <v>3138864391</v>
      </c>
      <c r="Q18" s="73">
        <f t="shared" si="1"/>
        <v>8543775447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27096833116</v>
      </c>
      <c r="W18" s="73">
        <f t="shared" si="1"/>
        <v>26754274151</v>
      </c>
      <c r="X18" s="73">
        <f t="shared" si="1"/>
        <v>342558965</v>
      </c>
      <c r="Y18" s="67">
        <f>+IF(W18&lt;&gt;0,(X18/W18)*100,0)</f>
        <v>1.2803896792961438</v>
      </c>
      <c r="Z18" s="74">
        <f t="shared" si="1"/>
        <v>39289854660</v>
      </c>
    </row>
    <row r="19" spans="1:26" ht="13.5">
      <c r="A19" s="70" t="s">
        <v>45</v>
      </c>
      <c r="B19" s="75">
        <f>+B10-B18</f>
        <v>1709013000</v>
      </c>
      <c r="C19" s="75">
        <f>+C10-C18</f>
        <v>0</v>
      </c>
      <c r="D19" s="76">
        <f aca="true" t="shared" si="2" ref="D19:Z19">+D10-D18</f>
        <v>2524161671</v>
      </c>
      <c r="E19" s="77">
        <f t="shared" si="2"/>
        <v>1238683620</v>
      </c>
      <c r="F19" s="77">
        <f t="shared" si="2"/>
        <v>63059218</v>
      </c>
      <c r="G19" s="77">
        <f t="shared" si="2"/>
        <v>-434541726</v>
      </c>
      <c r="H19" s="77">
        <f t="shared" si="2"/>
        <v>199315527</v>
      </c>
      <c r="I19" s="77">
        <f t="shared" si="2"/>
        <v>-172166981</v>
      </c>
      <c r="J19" s="77">
        <f t="shared" si="2"/>
        <v>483089804</v>
      </c>
      <c r="K19" s="77">
        <f t="shared" si="2"/>
        <v>-99925621</v>
      </c>
      <c r="L19" s="77">
        <f t="shared" si="2"/>
        <v>737841480</v>
      </c>
      <c r="M19" s="77">
        <f t="shared" si="2"/>
        <v>1121005663</v>
      </c>
      <c r="N19" s="77">
        <f t="shared" si="2"/>
        <v>506010281</v>
      </c>
      <c r="O19" s="77">
        <f t="shared" si="2"/>
        <v>140271945</v>
      </c>
      <c r="P19" s="77">
        <f t="shared" si="2"/>
        <v>1257718125</v>
      </c>
      <c r="Q19" s="77">
        <f t="shared" si="2"/>
        <v>1904000351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2852839033</v>
      </c>
      <c r="W19" s="77">
        <f>IF(E10=E18,0,W10-W18)</f>
        <v>1711372052</v>
      </c>
      <c r="X19" s="77">
        <f t="shared" si="2"/>
        <v>1141466981</v>
      </c>
      <c r="Y19" s="78">
        <f>+IF(W19&lt;&gt;0,(X19/W19)*100,0)</f>
        <v>66.69893782979693</v>
      </c>
      <c r="Z19" s="79">
        <f t="shared" si="2"/>
        <v>1238683620</v>
      </c>
    </row>
    <row r="20" spans="1:26" ht="13.5">
      <c r="A20" s="58" t="s">
        <v>46</v>
      </c>
      <c r="B20" s="19">
        <v>2679588000</v>
      </c>
      <c r="C20" s="19">
        <v>0</v>
      </c>
      <c r="D20" s="59">
        <v>2654718000</v>
      </c>
      <c r="E20" s="60">
        <v>3021231000</v>
      </c>
      <c r="F20" s="60">
        <v>-297520561</v>
      </c>
      <c r="G20" s="60">
        <v>232702323</v>
      </c>
      <c r="H20" s="60">
        <v>108048238</v>
      </c>
      <c r="I20" s="60">
        <v>43230000</v>
      </c>
      <c r="J20" s="60">
        <v>152424090</v>
      </c>
      <c r="K20" s="60">
        <v>251947999</v>
      </c>
      <c r="L20" s="60">
        <v>91756050</v>
      </c>
      <c r="M20" s="60">
        <v>496128139</v>
      </c>
      <c r="N20" s="60">
        <v>101188476</v>
      </c>
      <c r="O20" s="60">
        <v>165458850</v>
      </c>
      <c r="P20" s="60">
        <v>480250035</v>
      </c>
      <c r="Q20" s="60">
        <v>746897361</v>
      </c>
      <c r="R20" s="60">
        <v>0</v>
      </c>
      <c r="S20" s="60">
        <v>0</v>
      </c>
      <c r="T20" s="60">
        <v>0</v>
      </c>
      <c r="U20" s="60">
        <v>0</v>
      </c>
      <c r="V20" s="60">
        <v>1286255500</v>
      </c>
      <c r="W20" s="60">
        <v>1438998003</v>
      </c>
      <c r="X20" s="60">
        <v>-152742503</v>
      </c>
      <c r="Y20" s="61">
        <v>-10.61</v>
      </c>
      <c r="Z20" s="62">
        <v>3021231000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-68815</v>
      </c>
      <c r="L21" s="82">
        <v>68815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397613000</v>
      </c>
      <c r="X21" s="82">
        <v>-397613000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4388601000</v>
      </c>
      <c r="C22" s="86">
        <f>SUM(C19:C21)</f>
        <v>0</v>
      </c>
      <c r="D22" s="87">
        <f aca="true" t="shared" si="3" ref="D22:Z22">SUM(D19:D21)</f>
        <v>5178879671</v>
      </c>
      <c r="E22" s="88">
        <f t="shared" si="3"/>
        <v>4259914620</v>
      </c>
      <c r="F22" s="88">
        <f t="shared" si="3"/>
        <v>-234461343</v>
      </c>
      <c r="G22" s="88">
        <f t="shared" si="3"/>
        <v>-201839403</v>
      </c>
      <c r="H22" s="88">
        <f t="shared" si="3"/>
        <v>307363765</v>
      </c>
      <c r="I22" s="88">
        <f t="shared" si="3"/>
        <v>-128936981</v>
      </c>
      <c r="J22" s="88">
        <f t="shared" si="3"/>
        <v>635513894</v>
      </c>
      <c r="K22" s="88">
        <f t="shared" si="3"/>
        <v>151953563</v>
      </c>
      <c r="L22" s="88">
        <f t="shared" si="3"/>
        <v>829666345</v>
      </c>
      <c r="M22" s="88">
        <f t="shared" si="3"/>
        <v>1617133802</v>
      </c>
      <c r="N22" s="88">
        <f t="shared" si="3"/>
        <v>607198757</v>
      </c>
      <c r="O22" s="88">
        <f t="shared" si="3"/>
        <v>305730795</v>
      </c>
      <c r="P22" s="88">
        <f t="shared" si="3"/>
        <v>1737968160</v>
      </c>
      <c r="Q22" s="88">
        <f t="shared" si="3"/>
        <v>2650897712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4139094533</v>
      </c>
      <c r="W22" s="88">
        <f t="shared" si="3"/>
        <v>3547983055</v>
      </c>
      <c r="X22" s="88">
        <f t="shared" si="3"/>
        <v>591111478</v>
      </c>
      <c r="Y22" s="89">
        <f>+IF(W22&lt;&gt;0,(X22/W22)*100,0)</f>
        <v>16.660493267209247</v>
      </c>
      <c r="Z22" s="90">
        <f t="shared" si="3"/>
        <v>4259914620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4388601000</v>
      </c>
      <c r="C24" s="75">
        <f>SUM(C22:C23)</f>
        <v>0</v>
      </c>
      <c r="D24" s="76">
        <f aca="true" t="shared" si="4" ref="D24:Z24">SUM(D22:D23)</f>
        <v>5178879671</v>
      </c>
      <c r="E24" s="77">
        <f t="shared" si="4"/>
        <v>4259914620</v>
      </c>
      <c r="F24" s="77">
        <f t="shared" si="4"/>
        <v>-234461343</v>
      </c>
      <c r="G24" s="77">
        <f t="shared" si="4"/>
        <v>-201839403</v>
      </c>
      <c r="H24" s="77">
        <f t="shared" si="4"/>
        <v>307363765</v>
      </c>
      <c r="I24" s="77">
        <f t="shared" si="4"/>
        <v>-128936981</v>
      </c>
      <c r="J24" s="77">
        <f t="shared" si="4"/>
        <v>635513894</v>
      </c>
      <c r="K24" s="77">
        <f t="shared" si="4"/>
        <v>151953563</v>
      </c>
      <c r="L24" s="77">
        <f t="shared" si="4"/>
        <v>829666345</v>
      </c>
      <c r="M24" s="77">
        <f t="shared" si="4"/>
        <v>1617133802</v>
      </c>
      <c r="N24" s="77">
        <f t="shared" si="4"/>
        <v>607198757</v>
      </c>
      <c r="O24" s="77">
        <f t="shared" si="4"/>
        <v>305730795</v>
      </c>
      <c r="P24" s="77">
        <f t="shared" si="4"/>
        <v>1737968160</v>
      </c>
      <c r="Q24" s="77">
        <f t="shared" si="4"/>
        <v>2650897712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4139094533</v>
      </c>
      <c r="W24" s="77">
        <f t="shared" si="4"/>
        <v>3547983055</v>
      </c>
      <c r="X24" s="77">
        <f t="shared" si="4"/>
        <v>591111478</v>
      </c>
      <c r="Y24" s="78">
        <f>+IF(W24&lt;&gt;0,(X24/W24)*100,0)</f>
        <v>16.660493267209247</v>
      </c>
      <c r="Z24" s="79">
        <f t="shared" si="4"/>
        <v>4259914620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7115215000</v>
      </c>
      <c r="C27" s="22">
        <v>0</v>
      </c>
      <c r="D27" s="99">
        <v>10875150000</v>
      </c>
      <c r="E27" s="100">
        <v>10827949000</v>
      </c>
      <c r="F27" s="100">
        <v>448519658</v>
      </c>
      <c r="G27" s="100">
        <v>219118479</v>
      </c>
      <c r="H27" s="100">
        <v>225010277</v>
      </c>
      <c r="I27" s="100">
        <v>892648414</v>
      </c>
      <c r="J27" s="100">
        <v>142404455</v>
      </c>
      <c r="K27" s="100">
        <v>324603247</v>
      </c>
      <c r="L27" s="100">
        <v>299923412</v>
      </c>
      <c r="M27" s="100">
        <v>766931114</v>
      </c>
      <c r="N27" s="100">
        <v>383053100</v>
      </c>
      <c r="O27" s="100">
        <v>840109980</v>
      </c>
      <c r="P27" s="100">
        <v>625684864</v>
      </c>
      <c r="Q27" s="100">
        <v>1848847944</v>
      </c>
      <c r="R27" s="100">
        <v>0</v>
      </c>
      <c r="S27" s="100">
        <v>0</v>
      </c>
      <c r="T27" s="100">
        <v>0</v>
      </c>
      <c r="U27" s="100">
        <v>0</v>
      </c>
      <c r="V27" s="100">
        <v>3508427472</v>
      </c>
      <c r="W27" s="100">
        <v>8120961750</v>
      </c>
      <c r="X27" s="100">
        <v>-4612534278</v>
      </c>
      <c r="Y27" s="101">
        <v>-56.8</v>
      </c>
      <c r="Z27" s="102">
        <v>10827949000</v>
      </c>
    </row>
    <row r="28" spans="1:26" ht="13.5">
      <c r="A28" s="103" t="s">
        <v>46</v>
      </c>
      <c r="B28" s="19">
        <v>2311649000</v>
      </c>
      <c r="C28" s="19">
        <v>0</v>
      </c>
      <c r="D28" s="59">
        <v>2654718000</v>
      </c>
      <c r="E28" s="60">
        <v>2756315000</v>
      </c>
      <c r="F28" s="60">
        <v>346292295</v>
      </c>
      <c r="G28" s="60">
        <v>137837068</v>
      </c>
      <c r="H28" s="60">
        <v>249748555</v>
      </c>
      <c r="I28" s="60">
        <v>733877918</v>
      </c>
      <c r="J28" s="60">
        <v>79956941</v>
      </c>
      <c r="K28" s="60">
        <v>215314476</v>
      </c>
      <c r="L28" s="60">
        <v>-396819465</v>
      </c>
      <c r="M28" s="60">
        <v>-101548048</v>
      </c>
      <c r="N28" s="60">
        <v>281466070</v>
      </c>
      <c r="O28" s="60">
        <v>512182972</v>
      </c>
      <c r="P28" s="60">
        <v>-88915708</v>
      </c>
      <c r="Q28" s="60">
        <v>704733334</v>
      </c>
      <c r="R28" s="60">
        <v>0</v>
      </c>
      <c r="S28" s="60">
        <v>0</v>
      </c>
      <c r="T28" s="60">
        <v>0</v>
      </c>
      <c r="U28" s="60">
        <v>0</v>
      </c>
      <c r="V28" s="60">
        <v>1337063204</v>
      </c>
      <c r="W28" s="60">
        <v>2067236250</v>
      </c>
      <c r="X28" s="60">
        <v>-730173046</v>
      </c>
      <c r="Y28" s="61">
        <v>-35.32</v>
      </c>
      <c r="Z28" s="62">
        <v>2756315000</v>
      </c>
    </row>
    <row r="29" spans="1:26" ht="13.5">
      <c r="A29" s="58" t="s">
        <v>282</v>
      </c>
      <c r="B29" s="19">
        <v>609393000</v>
      </c>
      <c r="C29" s="19">
        <v>0</v>
      </c>
      <c r="D29" s="59">
        <v>463065000</v>
      </c>
      <c r="E29" s="60">
        <v>264916000</v>
      </c>
      <c r="F29" s="60">
        <v>-28895</v>
      </c>
      <c r="G29" s="60">
        <v>-77013</v>
      </c>
      <c r="H29" s="60">
        <v>-496412</v>
      </c>
      <c r="I29" s="60">
        <v>-602320</v>
      </c>
      <c r="J29" s="60">
        <v>194337</v>
      </c>
      <c r="K29" s="60">
        <v>78598</v>
      </c>
      <c r="L29" s="60">
        <v>329385</v>
      </c>
      <c r="M29" s="60">
        <v>602320</v>
      </c>
      <c r="N29" s="60">
        <v>122909</v>
      </c>
      <c r="O29" s="60">
        <v>214968000</v>
      </c>
      <c r="P29" s="60">
        <v>-215090909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198687000</v>
      </c>
      <c r="X29" s="60">
        <v>-198687000</v>
      </c>
      <c r="Y29" s="61">
        <v>-100</v>
      </c>
      <c r="Z29" s="62">
        <v>264916000</v>
      </c>
    </row>
    <row r="30" spans="1:26" ht="13.5">
      <c r="A30" s="58" t="s">
        <v>52</v>
      </c>
      <c r="B30" s="19">
        <v>1183578000</v>
      </c>
      <c r="C30" s="19">
        <v>0</v>
      </c>
      <c r="D30" s="59">
        <v>3276000000</v>
      </c>
      <c r="E30" s="60">
        <v>3276000000</v>
      </c>
      <c r="F30" s="60">
        <v>76168760</v>
      </c>
      <c r="G30" s="60">
        <v>68718470</v>
      </c>
      <c r="H30" s="60">
        <v>29604078</v>
      </c>
      <c r="I30" s="60">
        <v>174491308</v>
      </c>
      <c r="J30" s="60">
        <v>43169184</v>
      </c>
      <c r="K30" s="60">
        <v>50878591</v>
      </c>
      <c r="L30" s="60">
        <v>163929625</v>
      </c>
      <c r="M30" s="60">
        <v>257977400</v>
      </c>
      <c r="N30" s="60">
        <v>-7195797</v>
      </c>
      <c r="O30" s="60">
        <v>-19057043</v>
      </c>
      <c r="P30" s="60">
        <v>681898927</v>
      </c>
      <c r="Q30" s="60">
        <v>655646087</v>
      </c>
      <c r="R30" s="60">
        <v>0</v>
      </c>
      <c r="S30" s="60">
        <v>0</v>
      </c>
      <c r="T30" s="60">
        <v>0</v>
      </c>
      <c r="U30" s="60">
        <v>0</v>
      </c>
      <c r="V30" s="60">
        <v>1088114795</v>
      </c>
      <c r="W30" s="60">
        <v>2457000000</v>
      </c>
      <c r="X30" s="60">
        <v>-1368885205</v>
      </c>
      <c r="Y30" s="61">
        <v>-55.71</v>
      </c>
      <c r="Z30" s="62">
        <v>3276000000</v>
      </c>
    </row>
    <row r="31" spans="1:26" ht="13.5">
      <c r="A31" s="58" t="s">
        <v>53</v>
      </c>
      <c r="B31" s="19">
        <v>3010595000</v>
      </c>
      <c r="C31" s="19">
        <v>0</v>
      </c>
      <c r="D31" s="59">
        <v>4481367000</v>
      </c>
      <c r="E31" s="60">
        <v>4530718000</v>
      </c>
      <c r="F31" s="60">
        <v>26087498</v>
      </c>
      <c r="G31" s="60">
        <v>12639954</v>
      </c>
      <c r="H31" s="60">
        <v>-53845944</v>
      </c>
      <c r="I31" s="60">
        <v>-15118492</v>
      </c>
      <c r="J31" s="60">
        <v>19083993</v>
      </c>
      <c r="K31" s="60">
        <v>58331582</v>
      </c>
      <c r="L31" s="60">
        <v>532483867</v>
      </c>
      <c r="M31" s="60">
        <v>609899442</v>
      </c>
      <c r="N31" s="60">
        <v>108659918</v>
      </c>
      <c r="O31" s="60">
        <v>132016051</v>
      </c>
      <c r="P31" s="60">
        <v>247792554</v>
      </c>
      <c r="Q31" s="60">
        <v>488468523</v>
      </c>
      <c r="R31" s="60">
        <v>0</v>
      </c>
      <c r="S31" s="60">
        <v>0</v>
      </c>
      <c r="T31" s="60">
        <v>0</v>
      </c>
      <c r="U31" s="60">
        <v>0</v>
      </c>
      <c r="V31" s="60">
        <v>1083249473</v>
      </c>
      <c r="W31" s="60">
        <v>3398038500</v>
      </c>
      <c r="X31" s="60">
        <v>-2314789027</v>
      </c>
      <c r="Y31" s="61">
        <v>-68.12</v>
      </c>
      <c r="Z31" s="62">
        <v>4530718000</v>
      </c>
    </row>
    <row r="32" spans="1:26" ht="13.5">
      <c r="A32" s="70" t="s">
        <v>54</v>
      </c>
      <c r="B32" s="22">
        <f>SUM(B28:B31)</f>
        <v>7115215000</v>
      </c>
      <c r="C32" s="22">
        <f>SUM(C28:C31)</f>
        <v>0</v>
      </c>
      <c r="D32" s="99">
        <f aca="true" t="shared" si="5" ref="D32:Z32">SUM(D28:D31)</f>
        <v>10875150000</v>
      </c>
      <c r="E32" s="100">
        <f t="shared" si="5"/>
        <v>10827949000</v>
      </c>
      <c r="F32" s="100">
        <f t="shared" si="5"/>
        <v>448519658</v>
      </c>
      <c r="G32" s="100">
        <f t="shared" si="5"/>
        <v>219118479</v>
      </c>
      <c r="H32" s="100">
        <f t="shared" si="5"/>
        <v>225010277</v>
      </c>
      <c r="I32" s="100">
        <f t="shared" si="5"/>
        <v>892648414</v>
      </c>
      <c r="J32" s="100">
        <f t="shared" si="5"/>
        <v>142404455</v>
      </c>
      <c r="K32" s="100">
        <f t="shared" si="5"/>
        <v>324603247</v>
      </c>
      <c r="L32" s="100">
        <f t="shared" si="5"/>
        <v>299923412</v>
      </c>
      <c r="M32" s="100">
        <f t="shared" si="5"/>
        <v>766931114</v>
      </c>
      <c r="N32" s="100">
        <f t="shared" si="5"/>
        <v>383053100</v>
      </c>
      <c r="O32" s="100">
        <f t="shared" si="5"/>
        <v>840109980</v>
      </c>
      <c r="P32" s="100">
        <f t="shared" si="5"/>
        <v>625684864</v>
      </c>
      <c r="Q32" s="100">
        <f t="shared" si="5"/>
        <v>1848847944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3508427472</v>
      </c>
      <c r="W32" s="100">
        <f t="shared" si="5"/>
        <v>8120961750</v>
      </c>
      <c r="X32" s="100">
        <f t="shared" si="5"/>
        <v>-4612534278</v>
      </c>
      <c r="Y32" s="101">
        <f>+IF(W32&lt;&gt;0,(X32/W32)*100,0)</f>
        <v>-56.79788207351179</v>
      </c>
      <c r="Z32" s="102">
        <f t="shared" si="5"/>
        <v>10827949000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14855359000</v>
      </c>
      <c r="C35" s="19">
        <v>0</v>
      </c>
      <c r="D35" s="59">
        <v>15104909288</v>
      </c>
      <c r="E35" s="60">
        <v>15195426815</v>
      </c>
      <c r="F35" s="60">
        <v>11496494000</v>
      </c>
      <c r="G35" s="60">
        <v>11496494000</v>
      </c>
      <c r="H35" s="60">
        <v>14476159000</v>
      </c>
      <c r="I35" s="60">
        <v>14476159000</v>
      </c>
      <c r="J35" s="60">
        <v>14476159000</v>
      </c>
      <c r="K35" s="60">
        <v>13199309000</v>
      </c>
      <c r="L35" s="60">
        <v>13233188000</v>
      </c>
      <c r="M35" s="60">
        <v>13233188000</v>
      </c>
      <c r="N35" s="60">
        <v>13233188000</v>
      </c>
      <c r="O35" s="60">
        <v>13648825000</v>
      </c>
      <c r="P35" s="60">
        <v>13124973000</v>
      </c>
      <c r="Q35" s="60">
        <v>13124973000</v>
      </c>
      <c r="R35" s="60">
        <v>0</v>
      </c>
      <c r="S35" s="60">
        <v>0</v>
      </c>
      <c r="T35" s="60">
        <v>0</v>
      </c>
      <c r="U35" s="60">
        <v>0</v>
      </c>
      <c r="V35" s="60">
        <v>13124973000</v>
      </c>
      <c r="W35" s="60">
        <v>11396570111</v>
      </c>
      <c r="X35" s="60">
        <v>1728402889</v>
      </c>
      <c r="Y35" s="61">
        <v>15.17</v>
      </c>
      <c r="Z35" s="62">
        <v>15195426815</v>
      </c>
    </row>
    <row r="36" spans="1:26" ht="13.5">
      <c r="A36" s="58" t="s">
        <v>57</v>
      </c>
      <c r="B36" s="19">
        <v>52266833000</v>
      </c>
      <c r="C36" s="19">
        <v>0</v>
      </c>
      <c r="D36" s="59">
        <v>59141932432</v>
      </c>
      <c r="E36" s="60">
        <v>59109058988</v>
      </c>
      <c r="F36" s="60">
        <v>53091787000</v>
      </c>
      <c r="G36" s="60">
        <v>53091787000</v>
      </c>
      <c r="H36" s="60">
        <v>51488038000</v>
      </c>
      <c r="I36" s="60">
        <v>51488038000</v>
      </c>
      <c r="J36" s="60">
        <v>51488038000</v>
      </c>
      <c r="K36" s="60">
        <v>51697324000</v>
      </c>
      <c r="L36" s="60">
        <v>52084080000</v>
      </c>
      <c r="M36" s="60">
        <v>52084080000</v>
      </c>
      <c r="N36" s="60">
        <v>52084080000</v>
      </c>
      <c r="O36" s="60">
        <v>54652474000</v>
      </c>
      <c r="P36" s="60">
        <v>54754354000</v>
      </c>
      <c r="Q36" s="60">
        <v>54754354000</v>
      </c>
      <c r="R36" s="60">
        <v>0</v>
      </c>
      <c r="S36" s="60">
        <v>0</v>
      </c>
      <c r="T36" s="60">
        <v>0</v>
      </c>
      <c r="U36" s="60">
        <v>0</v>
      </c>
      <c r="V36" s="60">
        <v>54754354000</v>
      </c>
      <c r="W36" s="60">
        <v>44331794241</v>
      </c>
      <c r="X36" s="60">
        <v>10422559759</v>
      </c>
      <c r="Y36" s="61">
        <v>23.51</v>
      </c>
      <c r="Z36" s="62">
        <v>59109058988</v>
      </c>
    </row>
    <row r="37" spans="1:26" ht="13.5">
      <c r="A37" s="58" t="s">
        <v>58</v>
      </c>
      <c r="B37" s="19">
        <v>13717618000</v>
      </c>
      <c r="C37" s="19">
        <v>0</v>
      </c>
      <c r="D37" s="59">
        <v>14800869013</v>
      </c>
      <c r="E37" s="60">
        <v>14849349901</v>
      </c>
      <c r="F37" s="60">
        <v>12647653000</v>
      </c>
      <c r="G37" s="60">
        <v>12647653000</v>
      </c>
      <c r="H37" s="60">
        <v>12844409000</v>
      </c>
      <c r="I37" s="60">
        <v>12844409000</v>
      </c>
      <c r="J37" s="60">
        <v>12844409000</v>
      </c>
      <c r="K37" s="60">
        <v>12093734000</v>
      </c>
      <c r="L37" s="60">
        <v>12754237000</v>
      </c>
      <c r="M37" s="60">
        <v>12754237000</v>
      </c>
      <c r="N37" s="60">
        <v>12754237000</v>
      </c>
      <c r="O37" s="60">
        <v>11850056000</v>
      </c>
      <c r="P37" s="60">
        <v>11280787000</v>
      </c>
      <c r="Q37" s="60">
        <v>11280787000</v>
      </c>
      <c r="R37" s="60">
        <v>0</v>
      </c>
      <c r="S37" s="60">
        <v>0</v>
      </c>
      <c r="T37" s="60">
        <v>0</v>
      </c>
      <c r="U37" s="60">
        <v>0</v>
      </c>
      <c r="V37" s="60">
        <v>11280787000</v>
      </c>
      <c r="W37" s="60">
        <v>11137012426</v>
      </c>
      <c r="X37" s="60">
        <v>143774574</v>
      </c>
      <c r="Y37" s="61">
        <v>1.29</v>
      </c>
      <c r="Z37" s="62">
        <v>14849349901</v>
      </c>
    </row>
    <row r="38" spans="1:26" ht="13.5">
      <c r="A38" s="58" t="s">
        <v>59</v>
      </c>
      <c r="B38" s="19">
        <v>17765585000</v>
      </c>
      <c r="C38" s="19">
        <v>0</v>
      </c>
      <c r="D38" s="59">
        <v>19753188036</v>
      </c>
      <c r="E38" s="60">
        <v>19783127282</v>
      </c>
      <c r="F38" s="60">
        <v>17211091000</v>
      </c>
      <c r="G38" s="60">
        <v>17211091000</v>
      </c>
      <c r="H38" s="60">
        <v>17274672000</v>
      </c>
      <c r="I38" s="60">
        <v>17274672000</v>
      </c>
      <c r="J38" s="60">
        <v>17274672000</v>
      </c>
      <c r="K38" s="60">
        <v>17511122000</v>
      </c>
      <c r="L38" s="60">
        <v>17376508000</v>
      </c>
      <c r="M38" s="60">
        <v>17376508000</v>
      </c>
      <c r="N38" s="60">
        <v>17376508000</v>
      </c>
      <c r="O38" s="60">
        <v>18951959000</v>
      </c>
      <c r="P38" s="60">
        <v>18758414000</v>
      </c>
      <c r="Q38" s="60">
        <v>18758414000</v>
      </c>
      <c r="R38" s="60">
        <v>0</v>
      </c>
      <c r="S38" s="60">
        <v>0</v>
      </c>
      <c r="T38" s="60">
        <v>0</v>
      </c>
      <c r="U38" s="60">
        <v>0</v>
      </c>
      <c r="V38" s="60">
        <v>18758414000</v>
      </c>
      <c r="W38" s="60">
        <v>14837345462</v>
      </c>
      <c r="X38" s="60">
        <v>3921068538</v>
      </c>
      <c r="Y38" s="61">
        <v>26.43</v>
      </c>
      <c r="Z38" s="62">
        <v>19783127282</v>
      </c>
    </row>
    <row r="39" spans="1:26" ht="13.5">
      <c r="A39" s="58" t="s">
        <v>60</v>
      </c>
      <c r="B39" s="19">
        <v>35638989000</v>
      </c>
      <c r="C39" s="19">
        <v>0</v>
      </c>
      <c r="D39" s="59">
        <v>39692784671</v>
      </c>
      <c r="E39" s="60">
        <v>39672008620</v>
      </c>
      <c r="F39" s="60">
        <v>34729537000</v>
      </c>
      <c r="G39" s="60">
        <v>34729537000</v>
      </c>
      <c r="H39" s="60">
        <v>35845116000</v>
      </c>
      <c r="I39" s="60">
        <v>35845116000</v>
      </c>
      <c r="J39" s="60">
        <v>35845116000</v>
      </c>
      <c r="K39" s="60">
        <v>35291777000</v>
      </c>
      <c r="L39" s="60">
        <v>35186523000</v>
      </c>
      <c r="M39" s="60">
        <v>35186523000</v>
      </c>
      <c r="N39" s="60">
        <v>35186523000</v>
      </c>
      <c r="O39" s="60">
        <v>37499284000</v>
      </c>
      <c r="P39" s="60">
        <v>37840126000</v>
      </c>
      <c r="Q39" s="60">
        <v>37840126000</v>
      </c>
      <c r="R39" s="60">
        <v>0</v>
      </c>
      <c r="S39" s="60">
        <v>0</v>
      </c>
      <c r="T39" s="60">
        <v>0</v>
      </c>
      <c r="U39" s="60">
        <v>0</v>
      </c>
      <c r="V39" s="60">
        <v>37840126000</v>
      </c>
      <c r="W39" s="60">
        <v>29754006465</v>
      </c>
      <c r="X39" s="60">
        <v>8086119535</v>
      </c>
      <c r="Y39" s="61">
        <v>27.18</v>
      </c>
      <c r="Z39" s="62">
        <v>39672008620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5874089000</v>
      </c>
      <c r="C42" s="19">
        <v>0</v>
      </c>
      <c r="D42" s="59">
        <v>7630590395</v>
      </c>
      <c r="E42" s="60">
        <v>7324224998</v>
      </c>
      <c r="F42" s="60">
        <v>3535173</v>
      </c>
      <c r="G42" s="60">
        <v>69121000</v>
      </c>
      <c r="H42" s="60">
        <v>205486000</v>
      </c>
      <c r="I42" s="60">
        <v>278142173</v>
      </c>
      <c r="J42" s="60">
        <v>461384000</v>
      </c>
      <c r="K42" s="60">
        <v>474731000</v>
      </c>
      <c r="L42" s="60">
        <v>749943000</v>
      </c>
      <c r="M42" s="60">
        <v>1686058000</v>
      </c>
      <c r="N42" s="60">
        <v>592854000</v>
      </c>
      <c r="O42" s="60">
        <v>317202000</v>
      </c>
      <c r="P42" s="60">
        <v>2925140000</v>
      </c>
      <c r="Q42" s="60">
        <v>3835196000</v>
      </c>
      <c r="R42" s="60">
        <v>0</v>
      </c>
      <c r="S42" s="60">
        <v>0</v>
      </c>
      <c r="T42" s="60">
        <v>0</v>
      </c>
      <c r="U42" s="60">
        <v>0</v>
      </c>
      <c r="V42" s="60">
        <v>5799396173</v>
      </c>
      <c r="W42" s="60">
        <v>8647943271</v>
      </c>
      <c r="X42" s="60">
        <v>-2848547098</v>
      </c>
      <c r="Y42" s="61">
        <v>-32.94</v>
      </c>
      <c r="Z42" s="62">
        <v>7324224998</v>
      </c>
    </row>
    <row r="43" spans="1:26" ht="13.5">
      <c r="A43" s="58" t="s">
        <v>63</v>
      </c>
      <c r="B43" s="19">
        <v>-7758150000</v>
      </c>
      <c r="C43" s="19">
        <v>0</v>
      </c>
      <c r="D43" s="59">
        <v>-11176536876</v>
      </c>
      <c r="E43" s="60">
        <v>-10960568318</v>
      </c>
      <c r="F43" s="60">
        <v>-320602030</v>
      </c>
      <c r="G43" s="60">
        <v>-304636000</v>
      </c>
      <c r="H43" s="60">
        <v>-1131210000</v>
      </c>
      <c r="I43" s="60">
        <v>-1756448030</v>
      </c>
      <c r="J43" s="60">
        <v>-3239000</v>
      </c>
      <c r="K43" s="60">
        <v>-694255000</v>
      </c>
      <c r="L43" s="60">
        <v>-546731000</v>
      </c>
      <c r="M43" s="60">
        <v>-1244225000</v>
      </c>
      <c r="N43" s="60">
        <v>-788028000</v>
      </c>
      <c r="O43" s="60">
        <v>-204796000</v>
      </c>
      <c r="P43" s="60">
        <v>-769568000</v>
      </c>
      <c r="Q43" s="60">
        <v>-1762392000</v>
      </c>
      <c r="R43" s="60">
        <v>0</v>
      </c>
      <c r="S43" s="60">
        <v>0</v>
      </c>
      <c r="T43" s="60">
        <v>0</v>
      </c>
      <c r="U43" s="60">
        <v>0</v>
      </c>
      <c r="V43" s="60">
        <v>-4763065030</v>
      </c>
      <c r="W43" s="60">
        <v>-6967209274</v>
      </c>
      <c r="X43" s="60">
        <v>2204144244</v>
      </c>
      <c r="Y43" s="61">
        <v>-31.64</v>
      </c>
      <c r="Z43" s="62">
        <v>-10960568318</v>
      </c>
    </row>
    <row r="44" spans="1:26" ht="13.5">
      <c r="A44" s="58" t="s">
        <v>64</v>
      </c>
      <c r="B44" s="19">
        <v>1421390000</v>
      </c>
      <c r="C44" s="19">
        <v>0</v>
      </c>
      <c r="D44" s="59">
        <v>2294107092</v>
      </c>
      <c r="E44" s="60">
        <v>2294107225</v>
      </c>
      <c r="F44" s="60">
        <v>-303156390</v>
      </c>
      <c r="G44" s="60">
        <v>-7357000</v>
      </c>
      <c r="H44" s="60">
        <v>-240068000</v>
      </c>
      <c r="I44" s="60">
        <v>-550581390</v>
      </c>
      <c r="J44" s="60">
        <v>-876795000</v>
      </c>
      <c r="K44" s="60">
        <v>-45938000</v>
      </c>
      <c r="L44" s="60">
        <v>-164771000</v>
      </c>
      <c r="M44" s="60">
        <v>-1087504000</v>
      </c>
      <c r="N44" s="60">
        <v>-1918000</v>
      </c>
      <c r="O44" s="60">
        <v>-1081000</v>
      </c>
      <c r="P44" s="60">
        <v>-222083000</v>
      </c>
      <c r="Q44" s="60">
        <v>-225082000</v>
      </c>
      <c r="R44" s="60">
        <v>0</v>
      </c>
      <c r="S44" s="60">
        <v>0</v>
      </c>
      <c r="T44" s="60">
        <v>0</v>
      </c>
      <c r="U44" s="60">
        <v>0</v>
      </c>
      <c r="V44" s="60">
        <v>-1863167390</v>
      </c>
      <c r="W44" s="60">
        <v>-736419681</v>
      </c>
      <c r="X44" s="60">
        <v>-1126747709</v>
      </c>
      <c r="Y44" s="61">
        <v>153</v>
      </c>
      <c r="Z44" s="62">
        <v>2294107225</v>
      </c>
    </row>
    <row r="45" spans="1:26" ht="13.5">
      <c r="A45" s="70" t="s">
        <v>65</v>
      </c>
      <c r="B45" s="22">
        <v>4938175000</v>
      </c>
      <c r="C45" s="22">
        <v>0</v>
      </c>
      <c r="D45" s="99">
        <v>5072412560</v>
      </c>
      <c r="E45" s="100">
        <v>3985005905</v>
      </c>
      <c r="F45" s="100">
        <v>4346170543</v>
      </c>
      <c r="G45" s="100">
        <v>4103298543</v>
      </c>
      <c r="H45" s="100">
        <v>2937506543</v>
      </c>
      <c r="I45" s="100">
        <v>2937506543</v>
      </c>
      <c r="J45" s="100">
        <v>2518856543</v>
      </c>
      <c r="K45" s="100">
        <v>2253394543</v>
      </c>
      <c r="L45" s="100">
        <v>2291835543</v>
      </c>
      <c r="M45" s="100">
        <v>2291835543</v>
      </c>
      <c r="N45" s="100">
        <v>2094743543</v>
      </c>
      <c r="O45" s="100">
        <v>2206068543</v>
      </c>
      <c r="P45" s="100">
        <v>4139557543</v>
      </c>
      <c r="Q45" s="100">
        <v>4139557543</v>
      </c>
      <c r="R45" s="100">
        <v>0</v>
      </c>
      <c r="S45" s="100">
        <v>0</v>
      </c>
      <c r="T45" s="100">
        <v>0</v>
      </c>
      <c r="U45" s="100">
        <v>0</v>
      </c>
      <c r="V45" s="100">
        <v>4139557543</v>
      </c>
      <c r="W45" s="100">
        <v>6271556316</v>
      </c>
      <c r="X45" s="100">
        <v>-2131998773</v>
      </c>
      <c r="Y45" s="101">
        <v>-33.99</v>
      </c>
      <c r="Z45" s="102">
        <v>3985005905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2646842193</v>
      </c>
      <c r="C49" s="52">
        <v>0</v>
      </c>
      <c r="D49" s="129">
        <v>780199416</v>
      </c>
      <c r="E49" s="54">
        <v>648858505</v>
      </c>
      <c r="F49" s="54">
        <v>0</v>
      </c>
      <c r="G49" s="54">
        <v>0</v>
      </c>
      <c r="H49" s="54">
        <v>0</v>
      </c>
      <c r="I49" s="54">
        <v>542371474</v>
      </c>
      <c r="J49" s="54">
        <v>0</v>
      </c>
      <c r="K49" s="54">
        <v>0</v>
      </c>
      <c r="L49" s="54">
        <v>0</v>
      </c>
      <c r="M49" s="54">
        <v>559289408</v>
      </c>
      <c r="N49" s="54">
        <v>0</v>
      </c>
      <c r="O49" s="54">
        <v>0</v>
      </c>
      <c r="P49" s="54">
        <v>0</v>
      </c>
      <c r="Q49" s="54">
        <v>645799726</v>
      </c>
      <c r="R49" s="54">
        <v>0</v>
      </c>
      <c r="S49" s="54">
        <v>0</v>
      </c>
      <c r="T49" s="54">
        <v>0</v>
      </c>
      <c r="U49" s="54">
        <v>0</v>
      </c>
      <c r="V49" s="54">
        <v>2782369660</v>
      </c>
      <c r="W49" s="54">
        <v>10443961896</v>
      </c>
      <c r="X49" s="54">
        <v>19049692278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2692106704</v>
      </c>
      <c r="C51" s="52">
        <v>0</v>
      </c>
      <c r="D51" s="129">
        <v>48421689</v>
      </c>
      <c r="E51" s="54">
        <v>1865160</v>
      </c>
      <c r="F51" s="54">
        <v>0</v>
      </c>
      <c r="G51" s="54">
        <v>0</v>
      </c>
      <c r="H51" s="54">
        <v>0</v>
      </c>
      <c r="I51" s="54">
        <v>82323294</v>
      </c>
      <c r="J51" s="54">
        <v>0</v>
      </c>
      <c r="K51" s="54">
        <v>0</v>
      </c>
      <c r="L51" s="54">
        <v>0</v>
      </c>
      <c r="M51" s="54">
        <v>2526962</v>
      </c>
      <c r="N51" s="54">
        <v>0</v>
      </c>
      <c r="O51" s="54">
        <v>0</v>
      </c>
      <c r="P51" s="54">
        <v>0</v>
      </c>
      <c r="Q51" s="54">
        <v>6356964</v>
      </c>
      <c r="R51" s="54">
        <v>0</v>
      </c>
      <c r="S51" s="54">
        <v>0</v>
      </c>
      <c r="T51" s="54">
        <v>0</v>
      </c>
      <c r="U51" s="54">
        <v>0</v>
      </c>
      <c r="V51" s="54">
        <v>10690282</v>
      </c>
      <c r="W51" s="54">
        <v>10756474</v>
      </c>
      <c r="X51" s="54">
        <v>2855047529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99.74467596395577</v>
      </c>
      <c r="C58" s="5">
        <f>IF(C67=0,0,+(C76/C67)*100)</f>
        <v>0</v>
      </c>
      <c r="D58" s="6">
        <f aca="true" t="shared" si="6" ref="D58:Z58">IF(D67=0,0,+(D76/D67)*100)</f>
        <v>89.69354567182326</v>
      </c>
      <c r="E58" s="7">
        <f t="shared" si="6"/>
        <v>93.95464301291612</v>
      </c>
      <c r="F58" s="7">
        <f t="shared" si="6"/>
        <v>94.79755217402567</v>
      </c>
      <c r="G58" s="7">
        <f t="shared" si="6"/>
        <v>101.48823915078098</v>
      </c>
      <c r="H58" s="7">
        <f t="shared" si="6"/>
        <v>72.79246158791724</v>
      </c>
      <c r="I58" s="7">
        <f t="shared" si="6"/>
        <v>90.19846057078752</v>
      </c>
      <c r="J58" s="7">
        <f t="shared" si="6"/>
        <v>82.95182840174283</v>
      </c>
      <c r="K58" s="7">
        <f t="shared" si="6"/>
        <v>92.71872430574966</v>
      </c>
      <c r="L58" s="7">
        <f t="shared" si="6"/>
        <v>96.32114528571122</v>
      </c>
      <c r="M58" s="7">
        <f t="shared" si="6"/>
        <v>90.35980498623462</v>
      </c>
      <c r="N58" s="7">
        <f t="shared" si="6"/>
        <v>50.86071411109248</v>
      </c>
      <c r="O58" s="7">
        <f t="shared" si="6"/>
        <v>70.76133142174125</v>
      </c>
      <c r="P58" s="7">
        <f t="shared" si="6"/>
        <v>108.63882652348917</v>
      </c>
      <c r="Q58" s="7">
        <f t="shared" si="6"/>
        <v>79.2795229418135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86.51209697688658</v>
      </c>
      <c r="W58" s="7">
        <f t="shared" si="6"/>
        <v>95.1082086637915</v>
      </c>
      <c r="X58" s="7">
        <f t="shared" si="6"/>
        <v>0</v>
      </c>
      <c r="Y58" s="7">
        <f t="shared" si="6"/>
        <v>0</v>
      </c>
      <c r="Z58" s="8">
        <f t="shared" si="6"/>
        <v>93.95464301291612</v>
      </c>
    </row>
    <row r="59" spans="1:26" ht="13.5">
      <c r="A59" s="37" t="s">
        <v>31</v>
      </c>
      <c r="B59" s="9">
        <f aca="true" t="shared" si="7" ref="B59:Z66">IF(B68=0,0,+(B77/B68)*100)</f>
        <v>357.5486611091816</v>
      </c>
      <c r="C59" s="9">
        <f t="shared" si="7"/>
        <v>0</v>
      </c>
      <c r="D59" s="2">
        <f t="shared" si="7"/>
        <v>80.10000000000001</v>
      </c>
      <c r="E59" s="10">
        <f t="shared" si="7"/>
        <v>95.94432141699036</v>
      </c>
      <c r="F59" s="10">
        <f t="shared" si="7"/>
        <v>100.00001573181257</v>
      </c>
      <c r="G59" s="10">
        <f t="shared" si="7"/>
        <v>94.55464214558845</v>
      </c>
      <c r="H59" s="10">
        <f t="shared" si="7"/>
        <v>75.73917652652436</v>
      </c>
      <c r="I59" s="10">
        <f t="shared" si="7"/>
        <v>89.99998774147757</v>
      </c>
      <c r="J59" s="10">
        <f t="shared" si="7"/>
        <v>82.64852885522855</v>
      </c>
      <c r="K59" s="10">
        <f t="shared" si="7"/>
        <v>88.1479582620189</v>
      </c>
      <c r="L59" s="10">
        <f t="shared" si="7"/>
        <v>98.72579602368091</v>
      </c>
      <c r="M59" s="10">
        <f t="shared" si="7"/>
        <v>90.14351489598415</v>
      </c>
      <c r="N59" s="10">
        <f t="shared" si="7"/>
        <v>89.69552728044377</v>
      </c>
      <c r="O59" s="10">
        <f t="shared" si="7"/>
        <v>70.38456646503181</v>
      </c>
      <c r="P59" s="10">
        <f t="shared" si="7"/>
        <v>62.69880010413667</v>
      </c>
      <c r="Q59" s="10">
        <f t="shared" si="7"/>
        <v>73.78082696478573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83.3881757434321</v>
      </c>
      <c r="W59" s="10">
        <f t="shared" si="7"/>
        <v>95.944321366566</v>
      </c>
      <c r="X59" s="10">
        <f t="shared" si="7"/>
        <v>0</v>
      </c>
      <c r="Y59" s="10">
        <f t="shared" si="7"/>
        <v>0</v>
      </c>
      <c r="Z59" s="11">
        <f t="shared" si="7"/>
        <v>95.94432141699036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92.89886383158812</v>
      </c>
      <c r="E60" s="13">
        <f t="shared" si="7"/>
        <v>93.25286734725134</v>
      </c>
      <c r="F60" s="13">
        <f t="shared" si="7"/>
        <v>93.2579297984514</v>
      </c>
      <c r="G60" s="13">
        <f t="shared" si="7"/>
        <v>103.33918912150727</v>
      </c>
      <c r="H60" s="13">
        <f t="shared" si="7"/>
        <v>71.90748824645509</v>
      </c>
      <c r="I60" s="13">
        <f t="shared" si="7"/>
        <v>90.2111916032534</v>
      </c>
      <c r="J60" s="13">
        <f t="shared" si="7"/>
        <v>82.94638569604649</v>
      </c>
      <c r="K60" s="13">
        <f t="shared" si="7"/>
        <v>94.1466647525402</v>
      </c>
      <c r="L60" s="13">
        <f t="shared" si="7"/>
        <v>95.4759943612829</v>
      </c>
      <c r="M60" s="13">
        <f t="shared" si="7"/>
        <v>90.38085006647466</v>
      </c>
      <c r="N60" s="13">
        <f t="shared" si="7"/>
        <v>30.80155173851279</v>
      </c>
      <c r="O60" s="13">
        <f t="shared" si="7"/>
        <v>70.67195881158011</v>
      </c>
      <c r="P60" s="13">
        <f t="shared" si="7"/>
        <v>134.07202392476475</v>
      </c>
      <c r="Q60" s="13">
        <f t="shared" si="7"/>
        <v>81.71799220775648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87.57508079775282</v>
      </c>
      <c r="W60" s="13">
        <f t="shared" si="7"/>
        <v>94.79195588920933</v>
      </c>
      <c r="X60" s="13">
        <f t="shared" si="7"/>
        <v>0</v>
      </c>
      <c r="Y60" s="13">
        <f t="shared" si="7"/>
        <v>0</v>
      </c>
      <c r="Z60" s="14">
        <f t="shared" si="7"/>
        <v>93.25286734725134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96.6660183576673</v>
      </c>
      <c r="E61" s="13">
        <f t="shared" si="7"/>
        <v>96.66601835030006</v>
      </c>
      <c r="F61" s="13">
        <f t="shared" si="7"/>
        <v>95.29605364386533</v>
      </c>
      <c r="G61" s="13">
        <f t="shared" si="7"/>
        <v>103.29585216696861</v>
      </c>
      <c r="H61" s="13">
        <f t="shared" si="7"/>
        <v>66.93860035470902</v>
      </c>
      <c r="I61" s="13">
        <f t="shared" si="7"/>
        <v>90.0000177734049</v>
      </c>
      <c r="J61" s="13">
        <f t="shared" si="7"/>
        <v>81.87095447938398</v>
      </c>
      <c r="K61" s="13">
        <f t="shared" si="7"/>
        <v>99.32651461150309</v>
      </c>
      <c r="L61" s="13">
        <f t="shared" si="7"/>
        <v>90.63401356837547</v>
      </c>
      <c r="M61" s="13">
        <f t="shared" si="7"/>
        <v>90.20992478864812</v>
      </c>
      <c r="N61" s="13">
        <f t="shared" si="7"/>
        <v>41.323254185978385</v>
      </c>
      <c r="O61" s="13">
        <f t="shared" si="7"/>
        <v>83.60257337370147</v>
      </c>
      <c r="P61" s="13">
        <f t="shared" si="7"/>
        <v>169.3674351884601</v>
      </c>
      <c r="Q61" s="13">
        <f t="shared" si="7"/>
        <v>103.12972678172355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94.19998895639974</v>
      </c>
      <c r="W61" s="13">
        <f t="shared" si="7"/>
        <v>99.08298137990974</v>
      </c>
      <c r="X61" s="13">
        <f t="shared" si="7"/>
        <v>0</v>
      </c>
      <c r="Y61" s="13">
        <f t="shared" si="7"/>
        <v>0</v>
      </c>
      <c r="Z61" s="14">
        <f t="shared" si="7"/>
        <v>96.66601835030006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88.77415695645838</v>
      </c>
      <c r="E62" s="13">
        <f t="shared" si="7"/>
        <v>92.97582897973474</v>
      </c>
      <c r="F62" s="13">
        <f t="shared" si="7"/>
        <v>90.01220837191613</v>
      </c>
      <c r="G62" s="13">
        <f t="shared" si="7"/>
        <v>116.79457491688285</v>
      </c>
      <c r="H62" s="13">
        <f t="shared" si="7"/>
        <v>64.80127390693653</v>
      </c>
      <c r="I62" s="13">
        <f t="shared" si="7"/>
        <v>89.99996424028028</v>
      </c>
      <c r="J62" s="13">
        <f t="shared" si="7"/>
        <v>83.57940647843283</v>
      </c>
      <c r="K62" s="13">
        <f t="shared" si="7"/>
        <v>88.00563423711857</v>
      </c>
      <c r="L62" s="13">
        <f t="shared" si="7"/>
        <v>103.44543548330442</v>
      </c>
      <c r="M62" s="13">
        <f t="shared" si="7"/>
        <v>90.18812910365261</v>
      </c>
      <c r="N62" s="13">
        <f t="shared" si="7"/>
        <v>9.19268618121148</v>
      </c>
      <c r="O62" s="13">
        <f t="shared" si="7"/>
        <v>79.71028471109314</v>
      </c>
      <c r="P62" s="13">
        <f t="shared" si="7"/>
        <v>54.92088344042436</v>
      </c>
      <c r="Q62" s="13">
        <f t="shared" si="7"/>
        <v>46.76024586538187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76.8241947148227</v>
      </c>
      <c r="W62" s="13">
        <f t="shared" si="7"/>
        <v>89.19462683229786</v>
      </c>
      <c r="X62" s="13">
        <f t="shared" si="7"/>
        <v>0</v>
      </c>
      <c r="Y62" s="13">
        <f t="shared" si="7"/>
        <v>0</v>
      </c>
      <c r="Z62" s="14">
        <f t="shared" si="7"/>
        <v>92.97582897973474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80.88572670964535</v>
      </c>
      <c r="E63" s="13">
        <f t="shared" si="7"/>
        <v>80.47582896836764</v>
      </c>
      <c r="F63" s="13">
        <f t="shared" si="7"/>
        <v>90.00002695536021</v>
      </c>
      <c r="G63" s="13">
        <f t="shared" si="7"/>
        <v>88.17789267757355</v>
      </c>
      <c r="H63" s="13">
        <f t="shared" si="7"/>
        <v>91.84492541940456</v>
      </c>
      <c r="I63" s="13">
        <f t="shared" si="7"/>
        <v>89.99998406592881</v>
      </c>
      <c r="J63" s="13">
        <f t="shared" si="7"/>
        <v>84.1672560587448</v>
      </c>
      <c r="K63" s="13">
        <f t="shared" si="7"/>
        <v>87.99974278309851</v>
      </c>
      <c r="L63" s="13">
        <f t="shared" si="7"/>
        <v>102.11294612361701</v>
      </c>
      <c r="M63" s="13">
        <f t="shared" si="7"/>
        <v>90.17779245522193</v>
      </c>
      <c r="N63" s="13">
        <f t="shared" si="7"/>
        <v>17.566543448121486</v>
      </c>
      <c r="O63" s="13">
        <f t="shared" si="7"/>
        <v>7.969717777036106</v>
      </c>
      <c r="P63" s="13">
        <f t="shared" si="7"/>
        <v>133.4047666201797</v>
      </c>
      <c r="Q63" s="13">
        <f t="shared" si="7"/>
        <v>58.883845916209054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79.69999797788438</v>
      </c>
      <c r="W63" s="13">
        <f t="shared" si="7"/>
        <v>87.6591972501631</v>
      </c>
      <c r="X63" s="13">
        <f t="shared" si="7"/>
        <v>0</v>
      </c>
      <c r="Y63" s="13">
        <f t="shared" si="7"/>
        <v>0</v>
      </c>
      <c r="Z63" s="14">
        <f t="shared" si="7"/>
        <v>80.47582896836764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90.24141246953123</v>
      </c>
      <c r="E64" s="13">
        <f t="shared" si="7"/>
        <v>79.58145605995884</v>
      </c>
      <c r="F64" s="13">
        <f t="shared" si="7"/>
        <v>82.3480068738515</v>
      </c>
      <c r="G64" s="13">
        <f t="shared" si="7"/>
        <v>84.04679319451935</v>
      </c>
      <c r="H64" s="13">
        <f t="shared" si="7"/>
        <v>107.73519352689405</v>
      </c>
      <c r="I64" s="13">
        <f t="shared" si="7"/>
        <v>89.99986461055225</v>
      </c>
      <c r="J64" s="13">
        <f t="shared" si="7"/>
        <v>82.55483611905838</v>
      </c>
      <c r="K64" s="13">
        <f t="shared" si="7"/>
        <v>83.4342574221809</v>
      </c>
      <c r="L64" s="13">
        <f t="shared" si="7"/>
        <v>105.94085612874353</v>
      </c>
      <c r="M64" s="13">
        <f t="shared" si="7"/>
        <v>90.19871603317381</v>
      </c>
      <c r="N64" s="13">
        <f t="shared" si="7"/>
        <v>0.7787013724234304</v>
      </c>
      <c r="O64" s="13">
        <f t="shared" si="7"/>
        <v>72.16955235772076</v>
      </c>
      <c r="P64" s="13">
        <f t="shared" si="7"/>
        <v>88.45479082375006</v>
      </c>
      <c r="Q64" s="13">
        <f t="shared" si="7"/>
        <v>51.43745842960449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77.00000940421583</v>
      </c>
      <c r="W64" s="13">
        <f t="shared" si="7"/>
        <v>92.7457369574318</v>
      </c>
      <c r="X64" s="13">
        <f t="shared" si="7"/>
        <v>0</v>
      </c>
      <c r="Y64" s="13">
        <f t="shared" si="7"/>
        <v>0</v>
      </c>
      <c r="Z64" s="14">
        <f t="shared" si="7"/>
        <v>79.58145605995884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117.23626866213057</v>
      </c>
      <c r="F65" s="13">
        <f t="shared" si="7"/>
        <v>116.43332100660216</v>
      </c>
      <c r="G65" s="13">
        <f t="shared" si="7"/>
        <v>135.37226105840992</v>
      </c>
      <c r="H65" s="13">
        <f t="shared" si="7"/>
        <v>70.15329122975497</v>
      </c>
      <c r="I65" s="13">
        <f t="shared" si="7"/>
        <v>100</v>
      </c>
      <c r="J65" s="13">
        <f t="shared" si="7"/>
        <v>98.727682729257</v>
      </c>
      <c r="K65" s="13">
        <f t="shared" si="7"/>
        <v>117.6107209318183</v>
      </c>
      <c r="L65" s="13">
        <f t="shared" si="7"/>
        <v>87.35698894134863</v>
      </c>
      <c r="M65" s="13">
        <f t="shared" si="7"/>
        <v>100.17086251160381</v>
      </c>
      <c r="N65" s="13">
        <f t="shared" si="7"/>
        <v>187.20371310875183</v>
      </c>
      <c r="O65" s="13">
        <f t="shared" si="7"/>
        <v>68.54124793443653</v>
      </c>
      <c r="P65" s="13">
        <f t="shared" si="7"/>
        <v>73.37279008778629</v>
      </c>
      <c r="Q65" s="13">
        <f t="shared" si="7"/>
        <v>99.65956731892412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99.93743874084575</v>
      </c>
      <c r="W65" s="13">
        <f t="shared" si="7"/>
        <v>78.6704963679324</v>
      </c>
      <c r="X65" s="13">
        <f t="shared" si="7"/>
        <v>0</v>
      </c>
      <c r="Y65" s="13">
        <f t="shared" si="7"/>
        <v>0</v>
      </c>
      <c r="Z65" s="14">
        <f t="shared" si="7"/>
        <v>117.23626866213057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103.21894630459407</v>
      </c>
      <c r="G66" s="16">
        <f t="shared" si="7"/>
        <v>148.78552349306156</v>
      </c>
      <c r="H66" s="16">
        <f t="shared" si="7"/>
        <v>53.769498761927416</v>
      </c>
      <c r="I66" s="16">
        <f t="shared" si="7"/>
        <v>100</v>
      </c>
      <c r="J66" s="16">
        <f t="shared" si="7"/>
        <v>111.69192174078282</v>
      </c>
      <c r="K66" s="16">
        <f t="shared" si="7"/>
        <v>115.07918785189861</v>
      </c>
      <c r="L66" s="16">
        <f t="shared" si="7"/>
        <v>87.42729815041072</v>
      </c>
      <c r="M66" s="16">
        <f t="shared" si="7"/>
        <v>100.00004630456286</v>
      </c>
      <c r="N66" s="16">
        <f t="shared" si="7"/>
        <v>109.81654268058443</v>
      </c>
      <c r="O66" s="16">
        <f t="shared" si="7"/>
        <v>118.92348773471824</v>
      </c>
      <c r="P66" s="16">
        <f t="shared" si="7"/>
        <v>81.63092155210705</v>
      </c>
      <c r="Q66" s="16">
        <f t="shared" si="7"/>
        <v>99.99889330676702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99.99954455210467</v>
      </c>
      <c r="W66" s="16">
        <f t="shared" si="7"/>
        <v>99.91220333980965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27062082000</v>
      </c>
      <c r="C67" s="24"/>
      <c r="D67" s="25">
        <v>30152015000</v>
      </c>
      <c r="E67" s="26">
        <v>30247719000</v>
      </c>
      <c r="F67" s="26">
        <v>2405732132</v>
      </c>
      <c r="G67" s="26">
        <v>2423437455</v>
      </c>
      <c r="H67" s="26">
        <v>2207529413</v>
      </c>
      <c r="I67" s="26">
        <v>7036699000</v>
      </c>
      <c r="J67" s="26">
        <v>2582595274</v>
      </c>
      <c r="K67" s="26">
        <v>2353216156</v>
      </c>
      <c r="L67" s="26">
        <v>2278138402</v>
      </c>
      <c r="M67" s="26">
        <v>7213949832</v>
      </c>
      <c r="N67" s="26">
        <v>2529179982</v>
      </c>
      <c r="O67" s="26">
        <v>1896689863</v>
      </c>
      <c r="P67" s="26">
        <v>2998458382</v>
      </c>
      <c r="Q67" s="26">
        <v>7424328227</v>
      </c>
      <c r="R67" s="26"/>
      <c r="S67" s="26"/>
      <c r="T67" s="26"/>
      <c r="U67" s="26"/>
      <c r="V67" s="26">
        <v>21674977059</v>
      </c>
      <c r="W67" s="26">
        <v>22116277303</v>
      </c>
      <c r="X67" s="26"/>
      <c r="Y67" s="25"/>
      <c r="Z67" s="27">
        <v>30247719000</v>
      </c>
    </row>
    <row r="68" spans="1:26" ht="13.5" hidden="1">
      <c r="A68" s="37" t="s">
        <v>31</v>
      </c>
      <c r="B68" s="19">
        <v>7549458000</v>
      </c>
      <c r="C68" s="19"/>
      <c r="D68" s="20">
        <v>7610948000</v>
      </c>
      <c r="E68" s="21">
        <v>7610948000</v>
      </c>
      <c r="F68" s="21">
        <v>533949916</v>
      </c>
      <c r="G68" s="21">
        <v>548096834</v>
      </c>
      <c r="H68" s="21">
        <v>549471250</v>
      </c>
      <c r="I68" s="21">
        <v>1631518000</v>
      </c>
      <c r="J68" s="21">
        <v>563781360</v>
      </c>
      <c r="K68" s="21">
        <v>585321555</v>
      </c>
      <c r="L68" s="21">
        <v>628454796</v>
      </c>
      <c r="M68" s="21">
        <v>1777557711</v>
      </c>
      <c r="N68" s="21">
        <v>837883474</v>
      </c>
      <c r="O68" s="21">
        <v>478045141</v>
      </c>
      <c r="P68" s="21">
        <v>1056765040</v>
      </c>
      <c r="Q68" s="21">
        <v>2372693655</v>
      </c>
      <c r="R68" s="21"/>
      <c r="S68" s="21"/>
      <c r="T68" s="21"/>
      <c r="U68" s="21"/>
      <c r="V68" s="21">
        <v>5781769366</v>
      </c>
      <c r="W68" s="21">
        <v>5708211003</v>
      </c>
      <c r="X68" s="21"/>
      <c r="Y68" s="20"/>
      <c r="Z68" s="23">
        <v>7610948000</v>
      </c>
    </row>
    <row r="69" spans="1:26" ht="13.5" hidden="1">
      <c r="A69" s="38" t="s">
        <v>32</v>
      </c>
      <c r="B69" s="19">
        <v>19418621000</v>
      </c>
      <c r="C69" s="19"/>
      <c r="D69" s="20">
        <v>22433382000</v>
      </c>
      <c r="E69" s="21">
        <v>22526710000</v>
      </c>
      <c r="F69" s="21">
        <v>1861343241</v>
      </c>
      <c r="G69" s="21">
        <v>1868098653</v>
      </c>
      <c r="H69" s="21">
        <v>1649689106</v>
      </c>
      <c r="I69" s="21">
        <v>5379131000</v>
      </c>
      <c r="J69" s="21">
        <v>2012483107</v>
      </c>
      <c r="K69" s="21">
        <v>1760684783</v>
      </c>
      <c r="L69" s="21">
        <v>1635149244</v>
      </c>
      <c r="M69" s="21">
        <v>5408317134</v>
      </c>
      <c r="N69" s="21">
        <v>1673743597</v>
      </c>
      <c r="O69" s="21">
        <v>1412284330</v>
      </c>
      <c r="P69" s="21">
        <v>1925758204</v>
      </c>
      <c r="Q69" s="21">
        <v>5011786131</v>
      </c>
      <c r="R69" s="21"/>
      <c r="S69" s="21"/>
      <c r="T69" s="21"/>
      <c r="U69" s="21"/>
      <c r="V69" s="21">
        <v>15799234265</v>
      </c>
      <c r="W69" s="21">
        <v>16326744300</v>
      </c>
      <c r="X69" s="21"/>
      <c r="Y69" s="20"/>
      <c r="Z69" s="23">
        <v>22526710000</v>
      </c>
    </row>
    <row r="70" spans="1:26" ht="13.5" hidden="1">
      <c r="A70" s="39" t="s">
        <v>103</v>
      </c>
      <c r="B70" s="19">
        <v>11538407000</v>
      </c>
      <c r="C70" s="19"/>
      <c r="D70" s="20">
        <v>13573620000</v>
      </c>
      <c r="E70" s="21">
        <v>13573620000</v>
      </c>
      <c r="F70" s="21">
        <v>1145433343</v>
      </c>
      <c r="G70" s="21">
        <v>1151532201</v>
      </c>
      <c r="H70" s="21">
        <v>926952456</v>
      </c>
      <c r="I70" s="21">
        <v>3223918000</v>
      </c>
      <c r="J70" s="21">
        <v>1051658681</v>
      </c>
      <c r="K70" s="21">
        <v>917096511</v>
      </c>
      <c r="L70" s="21">
        <v>964321192</v>
      </c>
      <c r="M70" s="21">
        <v>2933076384</v>
      </c>
      <c r="N70" s="21">
        <v>946583244</v>
      </c>
      <c r="O70" s="21">
        <v>770050459</v>
      </c>
      <c r="P70" s="21">
        <v>1110271876</v>
      </c>
      <c r="Q70" s="21">
        <v>2826905579</v>
      </c>
      <c r="R70" s="21"/>
      <c r="S70" s="21"/>
      <c r="T70" s="21"/>
      <c r="U70" s="21"/>
      <c r="V70" s="21">
        <v>8983899963</v>
      </c>
      <c r="W70" s="21">
        <v>9638562300</v>
      </c>
      <c r="X70" s="21"/>
      <c r="Y70" s="20"/>
      <c r="Z70" s="23">
        <v>13573620000</v>
      </c>
    </row>
    <row r="71" spans="1:26" ht="13.5" hidden="1">
      <c r="A71" s="39" t="s">
        <v>104</v>
      </c>
      <c r="B71" s="19">
        <v>4126244000</v>
      </c>
      <c r="C71" s="19"/>
      <c r="D71" s="20">
        <v>4618593000</v>
      </c>
      <c r="E71" s="21">
        <v>4398660000</v>
      </c>
      <c r="F71" s="21">
        <v>405805953</v>
      </c>
      <c r="G71" s="21">
        <v>345350801</v>
      </c>
      <c r="H71" s="21">
        <v>367420246</v>
      </c>
      <c r="I71" s="21">
        <v>1118577000</v>
      </c>
      <c r="J71" s="21">
        <v>505190235</v>
      </c>
      <c r="K71" s="21">
        <v>439961604</v>
      </c>
      <c r="L71" s="21">
        <v>324264670</v>
      </c>
      <c r="M71" s="21">
        <v>1269416509</v>
      </c>
      <c r="N71" s="21">
        <v>352193030</v>
      </c>
      <c r="O71" s="21">
        <v>302538124</v>
      </c>
      <c r="P71" s="21">
        <v>399771428</v>
      </c>
      <c r="Q71" s="21">
        <v>1054502582</v>
      </c>
      <c r="R71" s="21"/>
      <c r="S71" s="21"/>
      <c r="T71" s="21"/>
      <c r="U71" s="21"/>
      <c r="V71" s="21">
        <v>3442496091</v>
      </c>
      <c r="W71" s="21">
        <v>3497248000</v>
      </c>
      <c r="X71" s="21"/>
      <c r="Y71" s="20"/>
      <c r="Z71" s="23">
        <v>4398660000</v>
      </c>
    </row>
    <row r="72" spans="1:26" ht="13.5" hidden="1">
      <c r="A72" s="39" t="s">
        <v>105</v>
      </c>
      <c r="B72" s="19">
        <v>2292731000</v>
      </c>
      <c r="C72" s="19"/>
      <c r="D72" s="20">
        <v>2712507000</v>
      </c>
      <c r="E72" s="21">
        <v>2932440000</v>
      </c>
      <c r="F72" s="21">
        <v>183636945</v>
      </c>
      <c r="G72" s="21">
        <v>223359840</v>
      </c>
      <c r="H72" s="21">
        <v>220589215</v>
      </c>
      <c r="I72" s="21">
        <v>627586000</v>
      </c>
      <c r="J72" s="21">
        <v>327480083</v>
      </c>
      <c r="K72" s="21">
        <v>266265551</v>
      </c>
      <c r="L72" s="21">
        <v>213509656</v>
      </c>
      <c r="M72" s="21">
        <v>807255290</v>
      </c>
      <c r="N72" s="21">
        <v>240166770</v>
      </c>
      <c r="O72" s="21">
        <v>204097566</v>
      </c>
      <c r="P72" s="21">
        <v>272601204</v>
      </c>
      <c r="Q72" s="21">
        <v>716865540</v>
      </c>
      <c r="R72" s="21"/>
      <c r="S72" s="21"/>
      <c r="T72" s="21"/>
      <c r="U72" s="21"/>
      <c r="V72" s="21">
        <v>2151706830</v>
      </c>
      <c r="W72" s="21">
        <v>2053940000</v>
      </c>
      <c r="X72" s="21"/>
      <c r="Y72" s="20"/>
      <c r="Z72" s="23">
        <v>2932440000</v>
      </c>
    </row>
    <row r="73" spans="1:26" ht="13.5" hidden="1">
      <c r="A73" s="39" t="s">
        <v>106</v>
      </c>
      <c r="B73" s="19">
        <v>1137713000</v>
      </c>
      <c r="C73" s="19"/>
      <c r="D73" s="20">
        <v>1060922000</v>
      </c>
      <c r="E73" s="21">
        <v>1236048000</v>
      </c>
      <c r="F73" s="21">
        <v>98284346</v>
      </c>
      <c r="G73" s="21">
        <v>115864028</v>
      </c>
      <c r="H73" s="21">
        <v>81295626</v>
      </c>
      <c r="I73" s="21">
        <v>295444000</v>
      </c>
      <c r="J73" s="21">
        <v>99615000</v>
      </c>
      <c r="K73" s="21">
        <v>106357991</v>
      </c>
      <c r="L73" s="21">
        <v>94072300</v>
      </c>
      <c r="M73" s="21">
        <v>300045291</v>
      </c>
      <c r="N73" s="21">
        <v>108642418</v>
      </c>
      <c r="O73" s="21">
        <v>108764704</v>
      </c>
      <c r="P73" s="21">
        <v>87763477</v>
      </c>
      <c r="Q73" s="21">
        <v>305170599</v>
      </c>
      <c r="R73" s="21"/>
      <c r="S73" s="21"/>
      <c r="T73" s="21"/>
      <c r="U73" s="21"/>
      <c r="V73" s="21">
        <v>900659890</v>
      </c>
      <c r="W73" s="21">
        <v>795453000</v>
      </c>
      <c r="X73" s="21"/>
      <c r="Y73" s="20"/>
      <c r="Z73" s="23">
        <v>1236048000</v>
      </c>
    </row>
    <row r="74" spans="1:26" ht="13.5" hidden="1">
      <c r="A74" s="39" t="s">
        <v>107</v>
      </c>
      <c r="B74" s="19">
        <v>323526000</v>
      </c>
      <c r="C74" s="19"/>
      <c r="D74" s="20">
        <v>467740000</v>
      </c>
      <c r="E74" s="21">
        <v>385942000</v>
      </c>
      <c r="F74" s="21">
        <v>28182654</v>
      </c>
      <c r="G74" s="21">
        <v>31991783</v>
      </c>
      <c r="H74" s="21">
        <v>53431563</v>
      </c>
      <c r="I74" s="21">
        <v>113606000</v>
      </c>
      <c r="J74" s="21">
        <v>28539108</v>
      </c>
      <c r="K74" s="21">
        <v>31003126</v>
      </c>
      <c r="L74" s="21">
        <v>38981426</v>
      </c>
      <c r="M74" s="21">
        <v>98523660</v>
      </c>
      <c r="N74" s="21">
        <v>26158135</v>
      </c>
      <c r="O74" s="21">
        <v>26833477</v>
      </c>
      <c r="P74" s="21">
        <v>55350219</v>
      </c>
      <c r="Q74" s="21">
        <v>108341831</v>
      </c>
      <c r="R74" s="21"/>
      <c r="S74" s="21"/>
      <c r="T74" s="21"/>
      <c r="U74" s="21"/>
      <c r="V74" s="21">
        <v>320471491</v>
      </c>
      <c r="W74" s="21">
        <v>341541000</v>
      </c>
      <c r="X74" s="21"/>
      <c r="Y74" s="20"/>
      <c r="Z74" s="23">
        <v>385942000</v>
      </c>
    </row>
    <row r="75" spans="1:26" ht="13.5" hidden="1">
      <c r="A75" s="40" t="s">
        <v>110</v>
      </c>
      <c r="B75" s="28">
        <v>94003000</v>
      </c>
      <c r="C75" s="28"/>
      <c r="D75" s="29">
        <v>107685000</v>
      </c>
      <c r="E75" s="30">
        <v>110061000</v>
      </c>
      <c r="F75" s="30">
        <v>10438975</v>
      </c>
      <c r="G75" s="30">
        <v>7241968</v>
      </c>
      <c r="H75" s="30">
        <v>8369057</v>
      </c>
      <c r="I75" s="30">
        <v>26050000</v>
      </c>
      <c r="J75" s="30">
        <v>6330807</v>
      </c>
      <c r="K75" s="30">
        <v>7209818</v>
      </c>
      <c r="L75" s="30">
        <v>14534362</v>
      </c>
      <c r="M75" s="30">
        <v>28074987</v>
      </c>
      <c r="N75" s="30">
        <v>17552911</v>
      </c>
      <c r="O75" s="30">
        <v>6360392</v>
      </c>
      <c r="P75" s="30">
        <v>15935138</v>
      </c>
      <c r="Q75" s="30">
        <v>39848441</v>
      </c>
      <c r="R75" s="30"/>
      <c r="S75" s="30"/>
      <c r="T75" s="30"/>
      <c r="U75" s="30"/>
      <c r="V75" s="30">
        <v>93973428</v>
      </c>
      <c r="W75" s="30">
        <v>81322000</v>
      </c>
      <c r="X75" s="30"/>
      <c r="Y75" s="29"/>
      <c r="Z75" s="31">
        <v>110061000</v>
      </c>
    </row>
    <row r="76" spans="1:26" ht="13.5" hidden="1">
      <c r="A76" s="42" t="s">
        <v>286</v>
      </c>
      <c r="B76" s="32">
        <v>26992986000</v>
      </c>
      <c r="C76" s="32"/>
      <c r="D76" s="33">
        <v>27044411345</v>
      </c>
      <c r="E76" s="34">
        <v>28419136406</v>
      </c>
      <c r="F76" s="34">
        <v>2280575173</v>
      </c>
      <c r="G76" s="34">
        <v>2459504000</v>
      </c>
      <c r="H76" s="34">
        <v>1606915000</v>
      </c>
      <c r="I76" s="34">
        <v>6346994173</v>
      </c>
      <c r="J76" s="34">
        <v>2142310000</v>
      </c>
      <c r="K76" s="34">
        <v>2181872000</v>
      </c>
      <c r="L76" s="34">
        <v>2194329000</v>
      </c>
      <c r="M76" s="34">
        <v>6518511000</v>
      </c>
      <c r="N76" s="34">
        <v>1286359000</v>
      </c>
      <c r="O76" s="34">
        <v>1342123000</v>
      </c>
      <c r="P76" s="34">
        <v>3257490000</v>
      </c>
      <c r="Q76" s="34">
        <v>5885972000</v>
      </c>
      <c r="R76" s="34"/>
      <c r="S76" s="34"/>
      <c r="T76" s="34"/>
      <c r="U76" s="34"/>
      <c r="V76" s="34">
        <v>18751477173</v>
      </c>
      <c r="W76" s="34">
        <v>21034395166</v>
      </c>
      <c r="X76" s="34"/>
      <c r="Y76" s="33"/>
      <c r="Z76" s="35">
        <v>28419136406</v>
      </c>
    </row>
    <row r="77" spans="1:26" ht="13.5" hidden="1">
      <c r="A77" s="37" t="s">
        <v>31</v>
      </c>
      <c r="B77" s="19">
        <v>26992986000</v>
      </c>
      <c r="C77" s="19"/>
      <c r="D77" s="20">
        <v>6096369348</v>
      </c>
      <c r="E77" s="21">
        <v>7302272412</v>
      </c>
      <c r="F77" s="21">
        <v>533950000</v>
      </c>
      <c r="G77" s="21">
        <v>518251000</v>
      </c>
      <c r="H77" s="21">
        <v>416165000</v>
      </c>
      <c r="I77" s="21">
        <v>1468366000</v>
      </c>
      <c r="J77" s="21">
        <v>465957000</v>
      </c>
      <c r="K77" s="21">
        <v>515949000</v>
      </c>
      <c r="L77" s="21">
        <v>620447000</v>
      </c>
      <c r="M77" s="21">
        <v>1602353000</v>
      </c>
      <c r="N77" s="21">
        <v>751544000</v>
      </c>
      <c r="O77" s="21">
        <v>336470000</v>
      </c>
      <c r="P77" s="21">
        <v>662579000</v>
      </c>
      <c r="Q77" s="21">
        <v>1750593000</v>
      </c>
      <c r="R77" s="21"/>
      <c r="S77" s="21"/>
      <c r="T77" s="21"/>
      <c r="U77" s="21"/>
      <c r="V77" s="21">
        <v>4821312000</v>
      </c>
      <c r="W77" s="21">
        <v>5476704309</v>
      </c>
      <c r="X77" s="21"/>
      <c r="Y77" s="20"/>
      <c r="Z77" s="23">
        <v>7302272412</v>
      </c>
    </row>
    <row r="78" spans="1:26" ht="13.5" hidden="1">
      <c r="A78" s="38" t="s">
        <v>32</v>
      </c>
      <c r="B78" s="19"/>
      <c r="C78" s="19"/>
      <c r="D78" s="20">
        <v>20840356997</v>
      </c>
      <c r="E78" s="21">
        <v>21006802994</v>
      </c>
      <c r="F78" s="21">
        <v>1735850173</v>
      </c>
      <c r="G78" s="21">
        <v>1930478000</v>
      </c>
      <c r="H78" s="21">
        <v>1186250000</v>
      </c>
      <c r="I78" s="21">
        <v>4852578173</v>
      </c>
      <c r="J78" s="21">
        <v>1669282000</v>
      </c>
      <c r="K78" s="21">
        <v>1657626000</v>
      </c>
      <c r="L78" s="21">
        <v>1561175000</v>
      </c>
      <c r="M78" s="21">
        <v>4888083000</v>
      </c>
      <c r="N78" s="21">
        <v>515539000</v>
      </c>
      <c r="O78" s="21">
        <v>998089000</v>
      </c>
      <c r="P78" s="21">
        <v>2581903000</v>
      </c>
      <c r="Q78" s="21">
        <v>4095531000</v>
      </c>
      <c r="R78" s="21"/>
      <c r="S78" s="21"/>
      <c r="T78" s="21"/>
      <c r="U78" s="21"/>
      <c r="V78" s="21">
        <v>13836192173</v>
      </c>
      <c r="W78" s="21">
        <v>15476440255</v>
      </c>
      <c r="X78" s="21"/>
      <c r="Y78" s="20"/>
      <c r="Z78" s="23">
        <v>21006802994</v>
      </c>
    </row>
    <row r="79" spans="1:26" ht="13.5" hidden="1">
      <c r="A79" s="39" t="s">
        <v>103</v>
      </c>
      <c r="B79" s="19"/>
      <c r="C79" s="19"/>
      <c r="D79" s="20">
        <v>13121078001</v>
      </c>
      <c r="E79" s="21">
        <v>13121078000</v>
      </c>
      <c r="F79" s="21">
        <v>1091552773</v>
      </c>
      <c r="G79" s="21">
        <v>1189485000</v>
      </c>
      <c r="H79" s="21">
        <v>620489000</v>
      </c>
      <c r="I79" s="21">
        <v>2901526773</v>
      </c>
      <c r="J79" s="21">
        <v>861003000</v>
      </c>
      <c r="K79" s="21">
        <v>910920000</v>
      </c>
      <c r="L79" s="21">
        <v>874003000</v>
      </c>
      <c r="M79" s="21">
        <v>2645926000</v>
      </c>
      <c r="N79" s="21">
        <v>391159000</v>
      </c>
      <c r="O79" s="21">
        <v>643782000</v>
      </c>
      <c r="P79" s="21">
        <v>1880439000</v>
      </c>
      <c r="Q79" s="21">
        <v>2915380000</v>
      </c>
      <c r="R79" s="21"/>
      <c r="S79" s="21"/>
      <c r="T79" s="21"/>
      <c r="U79" s="21"/>
      <c r="V79" s="21">
        <v>8462832773</v>
      </c>
      <c r="W79" s="21">
        <v>9550174889</v>
      </c>
      <c r="X79" s="21"/>
      <c r="Y79" s="20"/>
      <c r="Z79" s="23">
        <v>13121078000</v>
      </c>
    </row>
    <row r="80" spans="1:26" ht="13.5" hidden="1">
      <c r="A80" s="39" t="s">
        <v>104</v>
      </c>
      <c r="B80" s="19"/>
      <c r="C80" s="19"/>
      <c r="D80" s="20">
        <v>4100116999</v>
      </c>
      <c r="E80" s="21">
        <v>4089690599</v>
      </c>
      <c r="F80" s="21">
        <v>365274900</v>
      </c>
      <c r="G80" s="21">
        <v>403351000</v>
      </c>
      <c r="H80" s="21">
        <v>238093000</v>
      </c>
      <c r="I80" s="21">
        <v>1006718900</v>
      </c>
      <c r="J80" s="21">
        <v>422235000</v>
      </c>
      <c r="K80" s="21">
        <v>387191000</v>
      </c>
      <c r="L80" s="21">
        <v>335437000</v>
      </c>
      <c r="M80" s="21">
        <v>1144863000</v>
      </c>
      <c r="N80" s="21">
        <v>32376000</v>
      </c>
      <c r="O80" s="21">
        <v>241154000</v>
      </c>
      <c r="P80" s="21">
        <v>219558000</v>
      </c>
      <c r="Q80" s="21">
        <v>493088000</v>
      </c>
      <c r="R80" s="21"/>
      <c r="S80" s="21"/>
      <c r="T80" s="21"/>
      <c r="U80" s="21"/>
      <c r="V80" s="21">
        <v>2644669900</v>
      </c>
      <c r="W80" s="21">
        <v>3119357303</v>
      </c>
      <c r="X80" s="21"/>
      <c r="Y80" s="20"/>
      <c r="Z80" s="23">
        <v>4089690599</v>
      </c>
    </row>
    <row r="81" spans="1:26" ht="13.5" hidden="1">
      <c r="A81" s="39" t="s">
        <v>105</v>
      </c>
      <c r="B81" s="19"/>
      <c r="C81" s="19"/>
      <c r="D81" s="20">
        <v>2194030999</v>
      </c>
      <c r="E81" s="21">
        <v>2359905399</v>
      </c>
      <c r="F81" s="21">
        <v>165273300</v>
      </c>
      <c r="G81" s="21">
        <v>196954000</v>
      </c>
      <c r="H81" s="21">
        <v>202600000</v>
      </c>
      <c r="I81" s="21">
        <v>564827300</v>
      </c>
      <c r="J81" s="21">
        <v>275631000</v>
      </c>
      <c r="K81" s="21">
        <v>234313000</v>
      </c>
      <c r="L81" s="21">
        <v>218021000</v>
      </c>
      <c r="M81" s="21">
        <v>727965000</v>
      </c>
      <c r="N81" s="21">
        <v>42189000</v>
      </c>
      <c r="O81" s="21">
        <v>16266000</v>
      </c>
      <c r="P81" s="21">
        <v>363663000</v>
      </c>
      <c r="Q81" s="21">
        <v>422118000</v>
      </c>
      <c r="R81" s="21"/>
      <c r="S81" s="21"/>
      <c r="T81" s="21"/>
      <c r="U81" s="21"/>
      <c r="V81" s="21">
        <v>1714910300</v>
      </c>
      <c r="W81" s="21">
        <v>1800467316</v>
      </c>
      <c r="X81" s="21"/>
      <c r="Y81" s="20"/>
      <c r="Z81" s="23">
        <v>2359905399</v>
      </c>
    </row>
    <row r="82" spans="1:26" ht="13.5" hidden="1">
      <c r="A82" s="39" t="s">
        <v>106</v>
      </c>
      <c r="B82" s="19"/>
      <c r="C82" s="19"/>
      <c r="D82" s="20">
        <v>957390998</v>
      </c>
      <c r="E82" s="21">
        <v>983664996</v>
      </c>
      <c r="F82" s="21">
        <v>80935200</v>
      </c>
      <c r="G82" s="21">
        <v>97380000</v>
      </c>
      <c r="H82" s="21">
        <v>87584000</v>
      </c>
      <c r="I82" s="21">
        <v>265899200</v>
      </c>
      <c r="J82" s="21">
        <v>82237000</v>
      </c>
      <c r="K82" s="21">
        <v>88739000</v>
      </c>
      <c r="L82" s="21">
        <v>99661000</v>
      </c>
      <c r="M82" s="21">
        <v>270637000</v>
      </c>
      <c r="N82" s="21">
        <v>846000</v>
      </c>
      <c r="O82" s="21">
        <v>78495000</v>
      </c>
      <c r="P82" s="21">
        <v>77631000</v>
      </c>
      <c r="Q82" s="21">
        <v>156972000</v>
      </c>
      <c r="R82" s="21"/>
      <c r="S82" s="21"/>
      <c r="T82" s="21"/>
      <c r="U82" s="21"/>
      <c r="V82" s="21">
        <v>693508200</v>
      </c>
      <c r="W82" s="21">
        <v>737748747</v>
      </c>
      <c r="X82" s="21"/>
      <c r="Y82" s="20"/>
      <c r="Z82" s="23">
        <v>983664996</v>
      </c>
    </row>
    <row r="83" spans="1:26" ht="13.5" hidden="1">
      <c r="A83" s="39" t="s">
        <v>107</v>
      </c>
      <c r="B83" s="19"/>
      <c r="C83" s="19"/>
      <c r="D83" s="20">
        <v>467740000</v>
      </c>
      <c r="E83" s="21">
        <v>452464000</v>
      </c>
      <c r="F83" s="21">
        <v>32814000</v>
      </c>
      <c r="G83" s="21">
        <v>43308000</v>
      </c>
      <c r="H83" s="21">
        <v>37484000</v>
      </c>
      <c r="I83" s="21">
        <v>113606000</v>
      </c>
      <c r="J83" s="21">
        <v>28176000</v>
      </c>
      <c r="K83" s="21">
        <v>36463000</v>
      </c>
      <c r="L83" s="21">
        <v>34053000</v>
      </c>
      <c r="M83" s="21">
        <v>98692000</v>
      </c>
      <c r="N83" s="21">
        <v>48969000</v>
      </c>
      <c r="O83" s="21">
        <v>18392000</v>
      </c>
      <c r="P83" s="21">
        <v>40612000</v>
      </c>
      <c r="Q83" s="21">
        <v>107973000</v>
      </c>
      <c r="R83" s="21"/>
      <c r="S83" s="21"/>
      <c r="T83" s="21"/>
      <c r="U83" s="21"/>
      <c r="V83" s="21">
        <v>320271000</v>
      </c>
      <c r="W83" s="21">
        <v>268692000</v>
      </c>
      <c r="X83" s="21"/>
      <c r="Y83" s="20"/>
      <c r="Z83" s="23">
        <v>452464000</v>
      </c>
    </row>
    <row r="84" spans="1:26" ht="13.5" hidden="1">
      <c r="A84" s="40" t="s">
        <v>110</v>
      </c>
      <c r="B84" s="28"/>
      <c r="C84" s="28"/>
      <c r="D84" s="29">
        <v>107685000</v>
      </c>
      <c r="E84" s="30">
        <v>110061000</v>
      </c>
      <c r="F84" s="30">
        <v>10775000</v>
      </c>
      <c r="G84" s="30">
        <v>10775000</v>
      </c>
      <c r="H84" s="30">
        <v>4500000</v>
      </c>
      <c r="I84" s="30">
        <v>26050000</v>
      </c>
      <c r="J84" s="30">
        <v>7071000</v>
      </c>
      <c r="K84" s="30">
        <v>8297000</v>
      </c>
      <c r="L84" s="30">
        <v>12707000</v>
      </c>
      <c r="M84" s="30">
        <v>28075000</v>
      </c>
      <c r="N84" s="30">
        <v>19276000</v>
      </c>
      <c r="O84" s="30">
        <v>7564000</v>
      </c>
      <c r="P84" s="30">
        <v>13008000</v>
      </c>
      <c r="Q84" s="30">
        <v>39848000</v>
      </c>
      <c r="R84" s="30"/>
      <c r="S84" s="30"/>
      <c r="T84" s="30"/>
      <c r="U84" s="30"/>
      <c r="V84" s="30">
        <v>93973000</v>
      </c>
      <c r="W84" s="30">
        <v>81250602</v>
      </c>
      <c r="X84" s="30"/>
      <c r="Y84" s="29"/>
      <c r="Z84" s="31">
        <v>110061000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2056580000</v>
      </c>
      <c r="F5" s="358">
        <f t="shared" si="0"/>
        <v>2155264000</v>
      </c>
      <c r="G5" s="358">
        <f t="shared" si="0"/>
        <v>0</v>
      </c>
      <c r="H5" s="356">
        <f t="shared" si="0"/>
        <v>-294125845</v>
      </c>
      <c r="I5" s="356">
        <f t="shared" si="0"/>
        <v>-200210743</v>
      </c>
      <c r="J5" s="358">
        <f t="shared" si="0"/>
        <v>-494336588</v>
      </c>
      <c r="K5" s="358">
        <f t="shared" si="0"/>
        <v>0</v>
      </c>
      <c r="L5" s="356">
        <f t="shared" si="0"/>
        <v>0</v>
      </c>
      <c r="M5" s="356">
        <f t="shared" si="0"/>
        <v>347781828</v>
      </c>
      <c r="N5" s="358">
        <f t="shared" si="0"/>
        <v>347781828</v>
      </c>
      <c r="O5" s="358">
        <f t="shared" si="0"/>
        <v>0</v>
      </c>
      <c r="P5" s="356">
        <f t="shared" si="0"/>
        <v>0</v>
      </c>
      <c r="Q5" s="356">
        <f t="shared" si="0"/>
        <v>471195892</v>
      </c>
      <c r="R5" s="358">
        <f t="shared" si="0"/>
        <v>471195892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324641132</v>
      </c>
      <c r="X5" s="356">
        <f t="shared" si="0"/>
        <v>1616448000</v>
      </c>
      <c r="Y5" s="358">
        <f t="shared" si="0"/>
        <v>-1291806868</v>
      </c>
      <c r="Z5" s="359">
        <f>+IF(X5&lt;&gt;0,+(Y5/X5)*100,0)</f>
        <v>-79.91638877340935</v>
      </c>
      <c r="AA5" s="360">
        <f>+AA6+AA8+AA11+AA13+AA15</f>
        <v>2155264000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738700000</v>
      </c>
      <c r="F6" s="59">
        <f t="shared" si="1"/>
        <v>738700000</v>
      </c>
      <c r="G6" s="59">
        <f t="shared" si="1"/>
        <v>0</v>
      </c>
      <c r="H6" s="60">
        <f t="shared" si="1"/>
        <v>-79351</v>
      </c>
      <c r="I6" s="60">
        <f t="shared" si="1"/>
        <v>0</v>
      </c>
      <c r="J6" s="59">
        <f t="shared" si="1"/>
        <v>-79351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116416000</v>
      </c>
      <c r="R6" s="59">
        <f t="shared" si="1"/>
        <v>116416000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116336649</v>
      </c>
      <c r="X6" s="60">
        <f t="shared" si="1"/>
        <v>554025000</v>
      </c>
      <c r="Y6" s="59">
        <f t="shared" si="1"/>
        <v>-437688351</v>
      </c>
      <c r="Z6" s="61">
        <f>+IF(X6&lt;&gt;0,+(Y6/X6)*100,0)</f>
        <v>-79.00155245701909</v>
      </c>
      <c r="AA6" s="62">
        <f t="shared" si="1"/>
        <v>738700000</v>
      </c>
    </row>
    <row r="7" spans="1:27" ht="13.5">
      <c r="A7" s="291" t="s">
        <v>228</v>
      </c>
      <c r="B7" s="142"/>
      <c r="C7" s="60"/>
      <c r="D7" s="340"/>
      <c r="E7" s="60">
        <v>738700000</v>
      </c>
      <c r="F7" s="59">
        <v>738700000</v>
      </c>
      <c r="G7" s="59"/>
      <c r="H7" s="60">
        <v>-79351</v>
      </c>
      <c r="I7" s="60"/>
      <c r="J7" s="59">
        <v>-79351</v>
      </c>
      <c r="K7" s="59"/>
      <c r="L7" s="60"/>
      <c r="M7" s="60"/>
      <c r="N7" s="59"/>
      <c r="O7" s="59"/>
      <c r="P7" s="60"/>
      <c r="Q7" s="60">
        <v>116416000</v>
      </c>
      <c r="R7" s="59">
        <v>116416000</v>
      </c>
      <c r="S7" s="59"/>
      <c r="T7" s="60"/>
      <c r="U7" s="60"/>
      <c r="V7" s="59"/>
      <c r="W7" s="59">
        <v>116336649</v>
      </c>
      <c r="X7" s="60">
        <v>554025000</v>
      </c>
      <c r="Y7" s="59">
        <v>-437688351</v>
      </c>
      <c r="Z7" s="61">
        <v>-79</v>
      </c>
      <c r="AA7" s="62">
        <v>738700000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511877000</v>
      </c>
      <c r="F8" s="59">
        <f t="shared" si="2"/>
        <v>511877000</v>
      </c>
      <c r="G8" s="59">
        <f t="shared" si="2"/>
        <v>0</v>
      </c>
      <c r="H8" s="60">
        <f t="shared" si="2"/>
        <v>-103373341</v>
      </c>
      <c r="I8" s="60">
        <f t="shared" si="2"/>
        <v>-200210743</v>
      </c>
      <c r="J8" s="59">
        <f t="shared" si="2"/>
        <v>-303584084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-303584084</v>
      </c>
      <c r="X8" s="60">
        <f t="shared" si="2"/>
        <v>383907750</v>
      </c>
      <c r="Y8" s="59">
        <f t="shared" si="2"/>
        <v>-687491834</v>
      </c>
      <c r="Z8" s="61">
        <f>+IF(X8&lt;&gt;0,+(Y8/X8)*100,0)</f>
        <v>-179.07735230664136</v>
      </c>
      <c r="AA8" s="62">
        <f>SUM(AA9:AA10)</f>
        <v>511877000</v>
      </c>
    </row>
    <row r="9" spans="1:27" ht="13.5">
      <c r="A9" s="291" t="s">
        <v>229</v>
      </c>
      <c r="B9" s="142"/>
      <c r="C9" s="60"/>
      <c r="D9" s="340"/>
      <c r="E9" s="60">
        <v>496890000</v>
      </c>
      <c r="F9" s="59">
        <v>496890000</v>
      </c>
      <c r="G9" s="59"/>
      <c r="H9" s="60">
        <v>-103373341</v>
      </c>
      <c r="I9" s="60">
        <v>-200210743</v>
      </c>
      <c r="J9" s="59">
        <v>-303584084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-303584084</v>
      </c>
      <c r="X9" s="60">
        <v>372667500</v>
      </c>
      <c r="Y9" s="59">
        <v>-676251584</v>
      </c>
      <c r="Z9" s="61">
        <v>-181.46</v>
      </c>
      <c r="AA9" s="62">
        <v>496890000</v>
      </c>
    </row>
    <row r="10" spans="1:27" ht="13.5">
      <c r="A10" s="291" t="s">
        <v>230</v>
      </c>
      <c r="B10" s="142"/>
      <c r="C10" s="60"/>
      <c r="D10" s="340"/>
      <c r="E10" s="60">
        <v>14987000</v>
      </c>
      <c r="F10" s="59">
        <v>14987000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11240250</v>
      </c>
      <c r="Y10" s="59">
        <v>-11240250</v>
      </c>
      <c r="Z10" s="61">
        <v>-100</v>
      </c>
      <c r="AA10" s="62">
        <v>14987000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408399000</v>
      </c>
      <c r="F11" s="364">
        <f t="shared" si="3"/>
        <v>507083000</v>
      </c>
      <c r="G11" s="364">
        <f t="shared" si="3"/>
        <v>0</v>
      </c>
      <c r="H11" s="362">
        <f t="shared" si="3"/>
        <v>-129937000</v>
      </c>
      <c r="I11" s="362">
        <f t="shared" si="3"/>
        <v>0</v>
      </c>
      <c r="J11" s="364">
        <f t="shared" si="3"/>
        <v>-129937000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116312234</v>
      </c>
      <c r="R11" s="364">
        <f t="shared" si="3"/>
        <v>116312234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-13624766</v>
      </c>
      <c r="X11" s="362">
        <f t="shared" si="3"/>
        <v>380312250</v>
      </c>
      <c r="Y11" s="364">
        <f t="shared" si="3"/>
        <v>-393937016</v>
      </c>
      <c r="Z11" s="365">
        <f>+IF(X11&lt;&gt;0,+(Y11/X11)*100,0)</f>
        <v>-103.5825209416736</v>
      </c>
      <c r="AA11" s="366">
        <f t="shared" si="3"/>
        <v>507083000</v>
      </c>
    </row>
    <row r="12" spans="1:27" ht="13.5">
      <c r="A12" s="291" t="s">
        <v>231</v>
      </c>
      <c r="B12" s="136"/>
      <c r="C12" s="60"/>
      <c r="D12" s="340"/>
      <c r="E12" s="60">
        <v>408399000</v>
      </c>
      <c r="F12" s="59">
        <v>507083000</v>
      </c>
      <c r="G12" s="59"/>
      <c r="H12" s="60">
        <v>-129937000</v>
      </c>
      <c r="I12" s="60"/>
      <c r="J12" s="59">
        <v>-129937000</v>
      </c>
      <c r="K12" s="59"/>
      <c r="L12" s="60"/>
      <c r="M12" s="60"/>
      <c r="N12" s="59"/>
      <c r="O12" s="59"/>
      <c r="P12" s="60"/>
      <c r="Q12" s="60">
        <v>116312234</v>
      </c>
      <c r="R12" s="59">
        <v>116312234</v>
      </c>
      <c r="S12" s="59"/>
      <c r="T12" s="60"/>
      <c r="U12" s="60"/>
      <c r="V12" s="59"/>
      <c r="W12" s="59">
        <v>-13624766</v>
      </c>
      <c r="X12" s="60">
        <v>380312250</v>
      </c>
      <c r="Y12" s="59">
        <v>-393937016</v>
      </c>
      <c r="Z12" s="61">
        <v>-103.58</v>
      </c>
      <c r="AA12" s="62">
        <v>507083000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361188000</v>
      </c>
      <c r="F13" s="342">
        <f t="shared" si="4"/>
        <v>361188000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270891000</v>
      </c>
      <c r="Y13" s="342">
        <f t="shared" si="4"/>
        <v>-270891000</v>
      </c>
      <c r="Z13" s="335">
        <f>+IF(X13&lt;&gt;0,+(Y13/X13)*100,0)</f>
        <v>-100</v>
      </c>
      <c r="AA13" s="273">
        <f t="shared" si="4"/>
        <v>361188000</v>
      </c>
    </row>
    <row r="14" spans="1:27" ht="13.5">
      <c r="A14" s="291" t="s">
        <v>232</v>
      </c>
      <c r="B14" s="136"/>
      <c r="C14" s="60"/>
      <c r="D14" s="340"/>
      <c r="E14" s="60">
        <v>361188000</v>
      </c>
      <c r="F14" s="59">
        <v>361188000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270891000</v>
      </c>
      <c r="Y14" s="59">
        <v>-270891000</v>
      </c>
      <c r="Z14" s="61">
        <v>-100</v>
      </c>
      <c r="AA14" s="62">
        <v>361188000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36416000</v>
      </c>
      <c r="F15" s="59">
        <f t="shared" si="5"/>
        <v>36416000</v>
      </c>
      <c r="G15" s="59">
        <f t="shared" si="5"/>
        <v>0</v>
      </c>
      <c r="H15" s="60">
        <f t="shared" si="5"/>
        <v>-60736153</v>
      </c>
      <c r="I15" s="60">
        <f t="shared" si="5"/>
        <v>0</v>
      </c>
      <c r="J15" s="59">
        <f t="shared" si="5"/>
        <v>-60736153</v>
      </c>
      <c r="K15" s="59">
        <f t="shared" si="5"/>
        <v>0</v>
      </c>
      <c r="L15" s="60">
        <f t="shared" si="5"/>
        <v>0</v>
      </c>
      <c r="M15" s="60">
        <f t="shared" si="5"/>
        <v>347781828</v>
      </c>
      <c r="N15" s="59">
        <f t="shared" si="5"/>
        <v>347781828</v>
      </c>
      <c r="O15" s="59">
        <f t="shared" si="5"/>
        <v>0</v>
      </c>
      <c r="P15" s="60">
        <f t="shared" si="5"/>
        <v>0</v>
      </c>
      <c r="Q15" s="60">
        <f t="shared" si="5"/>
        <v>238467658</v>
      </c>
      <c r="R15" s="59">
        <f t="shared" si="5"/>
        <v>238467658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525513333</v>
      </c>
      <c r="X15" s="60">
        <f t="shared" si="5"/>
        <v>27312000</v>
      </c>
      <c r="Y15" s="59">
        <f t="shared" si="5"/>
        <v>498201333</v>
      </c>
      <c r="Z15" s="61">
        <f>+IF(X15&lt;&gt;0,+(Y15/X15)*100,0)</f>
        <v>1824.1115004393673</v>
      </c>
      <c r="AA15" s="62">
        <f>SUM(AA16:AA20)</f>
        <v>36416000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>
        <v>-72561</v>
      </c>
      <c r="I16" s="60"/>
      <c r="J16" s="59">
        <v>-72561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-72561</v>
      </c>
      <c r="X16" s="60"/>
      <c r="Y16" s="59">
        <v>-72561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>
        <v>-48433740</v>
      </c>
      <c r="I17" s="60"/>
      <c r="J17" s="59">
        <v>-48433740</v>
      </c>
      <c r="K17" s="59"/>
      <c r="L17" s="60"/>
      <c r="M17" s="60"/>
      <c r="N17" s="59"/>
      <c r="O17" s="59"/>
      <c r="P17" s="60"/>
      <c r="Q17" s="60">
        <v>82392</v>
      </c>
      <c r="R17" s="59">
        <v>82392</v>
      </c>
      <c r="S17" s="59"/>
      <c r="T17" s="60"/>
      <c r="U17" s="60"/>
      <c r="V17" s="59"/>
      <c r="W17" s="59">
        <v>-48351348</v>
      </c>
      <c r="X17" s="60"/>
      <c r="Y17" s="59">
        <v>-48351348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36416000</v>
      </c>
      <c r="F20" s="59">
        <v>36416000</v>
      </c>
      <c r="G20" s="59"/>
      <c r="H20" s="60">
        <v>-12229852</v>
      </c>
      <c r="I20" s="60"/>
      <c r="J20" s="59">
        <v>-12229852</v>
      </c>
      <c r="K20" s="59"/>
      <c r="L20" s="60"/>
      <c r="M20" s="60">
        <v>347781828</v>
      </c>
      <c r="N20" s="59">
        <v>347781828</v>
      </c>
      <c r="O20" s="59"/>
      <c r="P20" s="60"/>
      <c r="Q20" s="60">
        <v>238385266</v>
      </c>
      <c r="R20" s="59">
        <v>238385266</v>
      </c>
      <c r="S20" s="59"/>
      <c r="T20" s="60"/>
      <c r="U20" s="60"/>
      <c r="V20" s="59"/>
      <c r="W20" s="59">
        <v>573937242</v>
      </c>
      <c r="X20" s="60">
        <v>27312000</v>
      </c>
      <c r="Y20" s="59">
        <v>546625242</v>
      </c>
      <c r="Z20" s="61">
        <v>2001.41</v>
      </c>
      <c r="AA20" s="62">
        <v>36416000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156845000</v>
      </c>
      <c r="F22" s="345">
        <f t="shared" si="6"/>
        <v>156845000</v>
      </c>
      <c r="G22" s="345">
        <f t="shared" si="6"/>
        <v>0</v>
      </c>
      <c r="H22" s="343">
        <f t="shared" si="6"/>
        <v>-4654148</v>
      </c>
      <c r="I22" s="343">
        <f t="shared" si="6"/>
        <v>-4738894</v>
      </c>
      <c r="J22" s="345">
        <f t="shared" si="6"/>
        <v>-9393042</v>
      </c>
      <c r="K22" s="345">
        <f t="shared" si="6"/>
        <v>3616397</v>
      </c>
      <c r="L22" s="343">
        <f t="shared" si="6"/>
        <v>0</v>
      </c>
      <c r="M22" s="343">
        <f t="shared" si="6"/>
        <v>2613537</v>
      </c>
      <c r="N22" s="345">
        <f t="shared" si="6"/>
        <v>6229934</v>
      </c>
      <c r="O22" s="345">
        <f t="shared" si="6"/>
        <v>0</v>
      </c>
      <c r="P22" s="343">
        <f t="shared" si="6"/>
        <v>0</v>
      </c>
      <c r="Q22" s="343">
        <f t="shared" si="6"/>
        <v>2905881</v>
      </c>
      <c r="R22" s="345">
        <f t="shared" si="6"/>
        <v>2905881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-257227</v>
      </c>
      <c r="X22" s="343">
        <f t="shared" si="6"/>
        <v>117633750</v>
      </c>
      <c r="Y22" s="345">
        <f t="shared" si="6"/>
        <v>-117890977</v>
      </c>
      <c r="Z22" s="336">
        <f>+IF(X22&lt;&gt;0,+(Y22/X22)*100,0)</f>
        <v>-100.21866768678207</v>
      </c>
      <c r="AA22" s="350">
        <f>SUM(AA23:AA32)</f>
        <v>156845000</v>
      </c>
    </row>
    <row r="23" spans="1:27" ht="13.5">
      <c r="A23" s="361" t="s">
        <v>236</v>
      </c>
      <c r="B23" s="142"/>
      <c r="C23" s="60"/>
      <c r="D23" s="340"/>
      <c r="E23" s="60">
        <v>7055000</v>
      </c>
      <c r="F23" s="59">
        <v>7055000</v>
      </c>
      <c r="G23" s="59"/>
      <c r="H23" s="60"/>
      <c r="I23" s="60">
        <v>-19917</v>
      </c>
      <c r="J23" s="59">
        <v>-19917</v>
      </c>
      <c r="K23" s="59">
        <v>5000</v>
      </c>
      <c r="L23" s="60"/>
      <c r="M23" s="60"/>
      <c r="N23" s="59">
        <v>5000</v>
      </c>
      <c r="O23" s="59"/>
      <c r="P23" s="60"/>
      <c r="Q23" s="60">
        <v>2905881</v>
      </c>
      <c r="R23" s="59">
        <v>2905881</v>
      </c>
      <c r="S23" s="59"/>
      <c r="T23" s="60"/>
      <c r="U23" s="60"/>
      <c r="V23" s="59"/>
      <c r="W23" s="59">
        <v>2890964</v>
      </c>
      <c r="X23" s="60">
        <v>5291250</v>
      </c>
      <c r="Y23" s="59">
        <v>-2400286</v>
      </c>
      <c r="Z23" s="61">
        <v>-45.36</v>
      </c>
      <c r="AA23" s="62">
        <v>7055000</v>
      </c>
    </row>
    <row r="24" spans="1:27" ht="13.5">
      <c r="A24" s="361" t="s">
        <v>237</v>
      </c>
      <c r="B24" s="142"/>
      <c r="C24" s="60"/>
      <c r="D24" s="340"/>
      <c r="E24" s="60">
        <v>8519000</v>
      </c>
      <c r="F24" s="59">
        <v>8519000</v>
      </c>
      <c r="G24" s="59"/>
      <c r="H24" s="60"/>
      <c r="I24" s="60">
        <v>-676333</v>
      </c>
      <c r="J24" s="59">
        <v>-676333</v>
      </c>
      <c r="K24" s="59">
        <v>2282572</v>
      </c>
      <c r="L24" s="60"/>
      <c r="M24" s="60"/>
      <c r="N24" s="59">
        <v>2282572</v>
      </c>
      <c r="O24" s="59"/>
      <c r="P24" s="60"/>
      <c r="Q24" s="60"/>
      <c r="R24" s="59"/>
      <c r="S24" s="59"/>
      <c r="T24" s="60"/>
      <c r="U24" s="60"/>
      <c r="V24" s="59"/>
      <c r="W24" s="59">
        <v>1606239</v>
      </c>
      <c r="X24" s="60">
        <v>6389250</v>
      </c>
      <c r="Y24" s="59">
        <v>-4783011</v>
      </c>
      <c r="Z24" s="61">
        <v>-74.86</v>
      </c>
      <c r="AA24" s="62">
        <v>8519000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61638000</v>
      </c>
      <c r="F27" s="59">
        <v>61638000</v>
      </c>
      <c r="G27" s="59"/>
      <c r="H27" s="60">
        <v>-3121226</v>
      </c>
      <c r="I27" s="60">
        <v>-617500</v>
      </c>
      <c r="J27" s="59">
        <v>-3738726</v>
      </c>
      <c r="K27" s="59">
        <v>170713</v>
      </c>
      <c r="L27" s="60"/>
      <c r="M27" s="60"/>
      <c r="N27" s="59">
        <v>170713</v>
      </c>
      <c r="O27" s="59"/>
      <c r="P27" s="60"/>
      <c r="Q27" s="60"/>
      <c r="R27" s="59"/>
      <c r="S27" s="59"/>
      <c r="T27" s="60"/>
      <c r="U27" s="60"/>
      <c r="V27" s="59"/>
      <c r="W27" s="59">
        <v>-3568013</v>
      </c>
      <c r="X27" s="60">
        <v>46228500</v>
      </c>
      <c r="Y27" s="59">
        <v>-49796513</v>
      </c>
      <c r="Z27" s="61">
        <v>-107.72</v>
      </c>
      <c r="AA27" s="62">
        <v>61638000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7168000</v>
      </c>
      <c r="F30" s="59">
        <v>7168000</v>
      </c>
      <c r="G30" s="59"/>
      <c r="H30" s="60">
        <v>-1506742</v>
      </c>
      <c r="I30" s="60"/>
      <c r="J30" s="59">
        <v>-1506742</v>
      </c>
      <c r="K30" s="59">
        <v>899509</v>
      </c>
      <c r="L30" s="60"/>
      <c r="M30" s="60"/>
      <c r="N30" s="59">
        <v>899509</v>
      </c>
      <c r="O30" s="59"/>
      <c r="P30" s="60"/>
      <c r="Q30" s="60"/>
      <c r="R30" s="59"/>
      <c r="S30" s="59"/>
      <c r="T30" s="60"/>
      <c r="U30" s="60"/>
      <c r="V30" s="59"/>
      <c r="W30" s="59">
        <v>-607233</v>
      </c>
      <c r="X30" s="60">
        <v>5376000</v>
      </c>
      <c r="Y30" s="59">
        <v>-5983233</v>
      </c>
      <c r="Z30" s="61">
        <v>-111.3</v>
      </c>
      <c r="AA30" s="62">
        <v>7168000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>
        <v>-26180</v>
      </c>
      <c r="I31" s="60">
        <v>-26167</v>
      </c>
      <c r="J31" s="59">
        <v>-52347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-52347</v>
      </c>
      <c r="X31" s="60"/>
      <c r="Y31" s="59">
        <v>-52347</v>
      </c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72465000</v>
      </c>
      <c r="F32" s="59">
        <v>72465000</v>
      </c>
      <c r="G32" s="59"/>
      <c r="H32" s="60"/>
      <c r="I32" s="60">
        <v>-3398977</v>
      </c>
      <c r="J32" s="59">
        <v>-3398977</v>
      </c>
      <c r="K32" s="59">
        <v>258603</v>
      </c>
      <c r="L32" s="60"/>
      <c r="M32" s="60">
        <v>2613537</v>
      </c>
      <c r="N32" s="59">
        <v>2872140</v>
      </c>
      <c r="O32" s="59"/>
      <c r="P32" s="60"/>
      <c r="Q32" s="60"/>
      <c r="R32" s="59"/>
      <c r="S32" s="59"/>
      <c r="T32" s="60"/>
      <c r="U32" s="60"/>
      <c r="V32" s="59"/>
      <c r="W32" s="59">
        <v>-526837</v>
      </c>
      <c r="X32" s="60">
        <v>54348750</v>
      </c>
      <c r="Y32" s="59">
        <v>-54875587</v>
      </c>
      <c r="Z32" s="61">
        <v>-100.97</v>
      </c>
      <c r="AA32" s="62">
        <v>72465000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1128586000</v>
      </c>
      <c r="F40" s="345">
        <f t="shared" si="9"/>
        <v>1128586000</v>
      </c>
      <c r="G40" s="345">
        <f t="shared" si="9"/>
        <v>0</v>
      </c>
      <c r="H40" s="343">
        <f t="shared" si="9"/>
        <v>-33559411</v>
      </c>
      <c r="I40" s="343">
        <f t="shared" si="9"/>
        <v>-378877443</v>
      </c>
      <c r="J40" s="345">
        <f t="shared" si="9"/>
        <v>-412436854</v>
      </c>
      <c r="K40" s="345">
        <f t="shared" si="9"/>
        <v>190861411</v>
      </c>
      <c r="L40" s="343">
        <f t="shared" si="9"/>
        <v>0</v>
      </c>
      <c r="M40" s="343">
        <f t="shared" si="9"/>
        <v>44823559</v>
      </c>
      <c r="N40" s="345">
        <f t="shared" si="9"/>
        <v>235684970</v>
      </c>
      <c r="O40" s="345">
        <f t="shared" si="9"/>
        <v>0</v>
      </c>
      <c r="P40" s="343">
        <f t="shared" si="9"/>
        <v>0</v>
      </c>
      <c r="Q40" s="343">
        <f t="shared" si="9"/>
        <v>6414874</v>
      </c>
      <c r="R40" s="345">
        <f t="shared" si="9"/>
        <v>6414874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-170337010</v>
      </c>
      <c r="X40" s="343">
        <f t="shared" si="9"/>
        <v>846439500</v>
      </c>
      <c r="Y40" s="345">
        <f t="shared" si="9"/>
        <v>-1016776510</v>
      </c>
      <c r="Z40" s="336">
        <f>+IF(X40&lt;&gt;0,+(Y40/X40)*100,0)</f>
        <v>-120.12394388494394</v>
      </c>
      <c r="AA40" s="350">
        <f>SUM(AA41:AA49)</f>
        <v>1128586000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8352000</v>
      </c>
      <c r="F43" s="370">
        <v>8352000</v>
      </c>
      <c r="G43" s="370"/>
      <c r="H43" s="305">
        <v>-463000</v>
      </c>
      <c r="I43" s="305">
        <v>-130499</v>
      </c>
      <c r="J43" s="370">
        <v>-593499</v>
      </c>
      <c r="K43" s="370">
        <v>-8099</v>
      </c>
      <c r="L43" s="305"/>
      <c r="M43" s="305"/>
      <c r="N43" s="370">
        <v>-8099</v>
      </c>
      <c r="O43" s="370"/>
      <c r="P43" s="305"/>
      <c r="Q43" s="305"/>
      <c r="R43" s="370"/>
      <c r="S43" s="370"/>
      <c r="T43" s="305"/>
      <c r="U43" s="305"/>
      <c r="V43" s="370"/>
      <c r="W43" s="370">
        <v>-601598</v>
      </c>
      <c r="X43" s="305">
        <v>6264000</v>
      </c>
      <c r="Y43" s="370">
        <v>-6865598</v>
      </c>
      <c r="Z43" s="371">
        <v>-109.6</v>
      </c>
      <c r="AA43" s="303">
        <v>8352000</v>
      </c>
    </row>
    <row r="44" spans="1:27" ht="13.5">
      <c r="A44" s="361" t="s">
        <v>250</v>
      </c>
      <c r="B44" s="136"/>
      <c r="C44" s="60"/>
      <c r="D44" s="368"/>
      <c r="E44" s="54">
        <v>6927000</v>
      </c>
      <c r="F44" s="53">
        <v>6927000</v>
      </c>
      <c r="G44" s="53"/>
      <c r="H44" s="54">
        <v>-413412</v>
      </c>
      <c r="I44" s="54">
        <v>-1676125</v>
      </c>
      <c r="J44" s="53">
        <v>-2089537</v>
      </c>
      <c r="K44" s="53">
        <v>431613</v>
      </c>
      <c r="L44" s="54"/>
      <c r="M44" s="54"/>
      <c r="N44" s="53">
        <v>431613</v>
      </c>
      <c r="O44" s="53"/>
      <c r="P44" s="54"/>
      <c r="Q44" s="54">
        <v>3835758</v>
      </c>
      <c r="R44" s="53">
        <v>3835758</v>
      </c>
      <c r="S44" s="53"/>
      <c r="T44" s="54"/>
      <c r="U44" s="54"/>
      <c r="V44" s="53"/>
      <c r="W44" s="53">
        <v>2177834</v>
      </c>
      <c r="X44" s="54">
        <v>5195250</v>
      </c>
      <c r="Y44" s="53">
        <v>-3017416</v>
      </c>
      <c r="Z44" s="94">
        <v>-58.08</v>
      </c>
      <c r="AA44" s="95">
        <v>6927000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29131000</v>
      </c>
      <c r="F47" s="53">
        <v>29131000</v>
      </c>
      <c r="G47" s="53"/>
      <c r="H47" s="54">
        <v>-9843184</v>
      </c>
      <c r="I47" s="54">
        <v>-14667752</v>
      </c>
      <c r="J47" s="53">
        <v>-24510936</v>
      </c>
      <c r="K47" s="53">
        <v>8216428</v>
      </c>
      <c r="L47" s="54"/>
      <c r="M47" s="54"/>
      <c r="N47" s="53">
        <v>8216428</v>
      </c>
      <c r="O47" s="53"/>
      <c r="P47" s="54"/>
      <c r="Q47" s="54"/>
      <c r="R47" s="53"/>
      <c r="S47" s="53"/>
      <c r="T47" s="54"/>
      <c r="U47" s="54"/>
      <c r="V47" s="53"/>
      <c r="W47" s="53">
        <v>-16294508</v>
      </c>
      <c r="X47" s="54">
        <v>21848250</v>
      </c>
      <c r="Y47" s="53">
        <v>-38142758</v>
      </c>
      <c r="Z47" s="94">
        <v>-174.58</v>
      </c>
      <c r="AA47" s="95">
        <v>29131000</v>
      </c>
    </row>
    <row r="48" spans="1:27" ht="13.5">
      <c r="A48" s="361" t="s">
        <v>254</v>
      </c>
      <c r="B48" s="136"/>
      <c r="C48" s="60"/>
      <c r="D48" s="368"/>
      <c r="E48" s="54">
        <v>54887000</v>
      </c>
      <c r="F48" s="53">
        <v>54887000</v>
      </c>
      <c r="G48" s="53"/>
      <c r="H48" s="54">
        <v>-8669658</v>
      </c>
      <c r="I48" s="54">
        <v>-6847667</v>
      </c>
      <c r="J48" s="53">
        <v>-15517325</v>
      </c>
      <c r="K48" s="53">
        <v>2028517</v>
      </c>
      <c r="L48" s="54"/>
      <c r="M48" s="54"/>
      <c r="N48" s="53">
        <v>2028517</v>
      </c>
      <c r="O48" s="53"/>
      <c r="P48" s="54"/>
      <c r="Q48" s="54"/>
      <c r="R48" s="53"/>
      <c r="S48" s="53"/>
      <c r="T48" s="54"/>
      <c r="U48" s="54"/>
      <c r="V48" s="53"/>
      <c r="W48" s="53">
        <v>-13488808</v>
      </c>
      <c r="X48" s="54">
        <v>41165250</v>
      </c>
      <c r="Y48" s="53">
        <v>-54654058</v>
      </c>
      <c r="Z48" s="94">
        <v>-132.77</v>
      </c>
      <c r="AA48" s="95">
        <v>54887000</v>
      </c>
    </row>
    <row r="49" spans="1:27" ht="13.5">
      <c r="A49" s="361" t="s">
        <v>93</v>
      </c>
      <c r="B49" s="136"/>
      <c r="C49" s="54"/>
      <c r="D49" s="368"/>
      <c r="E49" s="54">
        <v>1029289000</v>
      </c>
      <c r="F49" s="53">
        <v>1029289000</v>
      </c>
      <c r="G49" s="53"/>
      <c r="H49" s="54">
        <v>-14170157</v>
      </c>
      <c r="I49" s="54">
        <v>-355555400</v>
      </c>
      <c r="J49" s="53">
        <v>-369725557</v>
      </c>
      <c r="K49" s="53">
        <v>180192952</v>
      </c>
      <c r="L49" s="54"/>
      <c r="M49" s="54">
        <v>44823559</v>
      </c>
      <c r="N49" s="53">
        <v>225016511</v>
      </c>
      <c r="O49" s="53"/>
      <c r="P49" s="54"/>
      <c r="Q49" s="54">
        <v>2579116</v>
      </c>
      <c r="R49" s="53">
        <v>2579116</v>
      </c>
      <c r="S49" s="53"/>
      <c r="T49" s="54"/>
      <c r="U49" s="54"/>
      <c r="V49" s="53"/>
      <c r="W49" s="53">
        <v>-142129930</v>
      </c>
      <c r="X49" s="54">
        <v>771966750</v>
      </c>
      <c r="Y49" s="53">
        <v>-914096680</v>
      </c>
      <c r="Z49" s="94">
        <v>-118.41</v>
      </c>
      <c r="AA49" s="95">
        <v>1029289000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3342011000</v>
      </c>
      <c r="F60" s="264">
        <f t="shared" si="14"/>
        <v>3440695000</v>
      </c>
      <c r="G60" s="264">
        <f t="shared" si="14"/>
        <v>0</v>
      </c>
      <c r="H60" s="219">
        <f t="shared" si="14"/>
        <v>-332339404</v>
      </c>
      <c r="I60" s="219">
        <f t="shared" si="14"/>
        <v>-583827080</v>
      </c>
      <c r="J60" s="264">
        <f t="shared" si="14"/>
        <v>-916166484</v>
      </c>
      <c r="K60" s="264">
        <f t="shared" si="14"/>
        <v>194477808</v>
      </c>
      <c r="L60" s="219">
        <f t="shared" si="14"/>
        <v>0</v>
      </c>
      <c r="M60" s="219">
        <f t="shared" si="14"/>
        <v>395218924</v>
      </c>
      <c r="N60" s="264">
        <f t="shared" si="14"/>
        <v>589696732</v>
      </c>
      <c r="O60" s="264">
        <f t="shared" si="14"/>
        <v>0</v>
      </c>
      <c r="P60" s="219">
        <f t="shared" si="14"/>
        <v>0</v>
      </c>
      <c r="Q60" s="219">
        <f t="shared" si="14"/>
        <v>480516647</v>
      </c>
      <c r="R60" s="264">
        <f t="shared" si="14"/>
        <v>480516647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154046895</v>
      </c>
      <c r="X60" s="219">
        <f t="shared" si="14"/>
        <v>2580521250</v>
      </c>
      <c r="Y60" s="264">
        <f t="shared" si="14"/>
        <v>-2426474355</v>
      </c>
      <c r="Z60" s="337">
        <f>+IF(X60&lt;&gt;0,+(Y60/X60)*100,0)</f>
        <v>-94.03039618449179</v>
      </c>
      <c r="AA60" s="232">
        <f>+AA57+AA54+AA51+AA40+AA37+AA34+AA22+AA5</f>
        <v>3440695000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13713912000</v>
      </c>
      <c r="D5" s="153">
        <f>SUM(D6:D8)</f>
        <v>0</v>
      </c>
      <c r="E5" s="154">
        <f t="shared" si="0"/>
        <v>13690738000</v>
      </c>
      <c r="F5" s="100">
        <f t="shared" si="0"/>
        <v>13691569280</v>
      </c>
      <c r="G5" s="100">
        <f t="shared" si="0"/>
        <v>1063815257</v>
      </c>
      <c r="H5" s="100">
        <f t="shared" si="0"/>
        <v>721653974</v>
      </c>
      <c r="I5" s="100">
        <f t="shared" si="0"/>
        <v>1424187088</v>
      </c>
      <c r="J5" s="100">
        <f t="shared" si="0"/>
        <v>3209656319</v>
      </c>
      <c r="K5" s="100">
        <f t="shared" si="0"/>
        <v>918161597</v>
      </c>
      <c r="L5" s="100">
        <f t="shared" si="0"/>
        <v>1101842796</v>
      </c>
      <c r="M5" s="100">
        <f t="shared" si="0"/>
        <v>1356911109</v>
      </c>
      <c r="N5" s="100">
        <f t="shared" si="0"/>
        <v>3376915502</v>
      </c>
      <c r="O5" s="100">
        <f t="shared" si="0"/>
        <v>1065596490</v>
      </c>
      <c r="P5" s="100">
        <f t="shared" si="0"/>
        <v>1437644840</v>
      </c>
      <c r="Q5" s="100">
        <f t="shared" si="0"/>
        <v>2122847115</v>
      </c>
      <c r="R5" s="100">
        <f t="shared" si="0"/>
        <v>4626088445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11212660266</v>
      </c>
      <c r="X5" s="100">
        <f t="shared" si="0"/>
        <v>10105753250</v>
      </c>
      <c r="Y5" s="100">
        <f t="shared" si="0"/>
        <v>1106907016</v>
      </c>
      <c r="Z5" s="137">
        <f>+IF(X5&lt;&gt;0,+(Y5/X5)*100,0)</f>
        <v>10.953236128143145</v>
      </c>
      <c r="AA5" s="153">
        <f>SUM(AA6:AA8)</f>
        <v>13691569280</v>
      </c>
    </row>
    <row r="6" spans="1:27" ht="13.5">
      <c r="A6" s="138" t="s">
        <v>75</v>
      </c>
      <c r="B6" s="136"/>
      <c r="C6" s="155">
        <v>55511000</v>
      </c>
      <c r="D6" s="155"/>
      <c r="E6" s="156">
        <v>57335000</v>
      </c>
      <c r="F6" s="60">
        <v>58048280</v>
      </c>
      <c r="G6" s="60"/>
      <c r="H6" s="60">
        <v>11977</v>
      </c>
      <c r="I6" s="60">
        <v>60476</v>
      </c>
      <c r="J6" s="60">
        <v>72453</v>
      </c>
      <c r="K6" s="60">
        <v>22783</v>
      </c>
      <c r="L6" s="60">
        <v>986686</v>
      </c>
      <c r="M6" s="60"/>
      <c r="N6" s="60">
        <v>1009469</v>
      </c>
      <c r="O6" s="60">
        <v>25621</v>
      </c>
      <c r="P6" s="60">
        <v>878</v>
      </c>
      <c r="Q6" s="60">
        <v>48000</v>
      </c>
      <c r="R6" s="60">
        <v>74499</v>
      </c>
      <c r="S6" s="60"/>
      <c r="T6" s="60"/>
      <c r="U6" s="60"/>
      <c r="V6" s="60"/>
      <c r="W6" s="60">
        <v>1156421</v>
      </c>
      <c r="X6" s="60">
        <v>10949750</v>
      </c>
      <c r="Y6" s="60">
        <v>-9793329</v>
      </c>
      <c r="Z6" s="140">
        <v>-89.44</v>
      </c>
      <c r="AA6" s="155">
        <v>58048280</v>
      </c>
    </row>
    <row r="7" spans="1:27" ht="13.5">
      <c r="A7" s="138" t="s">
        <v>76</v>
      </c>
      <c r="B7" s="136"/>
      <c r="C7" s="157">
        <v>13532945000</v>
      </c>
      <c r="D7" s="157"/>
      <c r="E7" s="158">
        <v>13341998000</v>
      </c>
      <c r="F7" s="159">
        <v>13342105000</v>
      </c>
      <c r="G7" s="159">
        <v>1060453488</v>
      </c>
      <c r="H7" s="159">
        <v>718296576</v>
      </c>
      <c r="I7" s="159">
        <v>1422242208</v>
      </c>
      <c r="J7" s="159">
        <v>3200992272</v>
      </c>
      <c r="K7" s="159">
        <v>888518543</v>
      </c>
      <c r="L7" s="159">
        <v>1096181099</v>
      </c>
      <c r="M7" s="159">
        <v>1332918649</v>
      </c>
      <c r="N7" s="159">
        <v>3317618291</v>
      </c>
      <c r="O7" s="159">
        <v>1057954970</v>
      </c>
      <c r="P7" s="159">
        <v>1427235698</v>
      </c>
      <c r="Q7" s="159">
        <v>2081107303</v>
      </c>
      <c r="R7" s="159">
        <v>4566297971</v>
      </c>
      <c r="S7" s="159"/>
      <c r="T7" s="159"/>
      <c r="U7" s="159"/>
      <c r="V7" s="159"/>
      <c r="W7" s="159">
        <v>11084908534</v>
      </c>
      <c r="X7" s="159">
        <v>10006088250</v>
      </c>
      <c r="Y7" s="159">
        <v>1078820284</v>
      </c>
      <c r="Z7" s="141">
        <v>10.78</v>
      </c>
      <c r="AA7" s="157">
        <v>13342105000</v>
      </c>
    </row>
    <row r="8" spans="1:27" ht="13.5">
      <c r="A8" s="138" t="s">
        <v>77</v>
      </c>
      <c r="B8" s="136"/>
      <c r="C8" s="155">
        <v>125456000</v>
      </c>
      <c r="D8" s="155"/>
      <c r="E8" s="156">
        <v>291405000</v>
      </c>
      <c r="F8" s="60">
        <v>291416000</v>
      </c>
      <c r="G8" s="60">
        <v>3361769</v>
      </c>
      <c r="H8" s="60">
        <v>3345421</v>
      </c>
      <c r="I8" s="60">
        <v>1884404</v>
      </c>
      <c r="J8" s="60">
        <v>8591594</v>
      </c>
      <c r="K8" s="60">
        <v>29620271</v>
      </c>
      <c r="L8" s="60">
        <v>4675011</v>
      </c>
      <c r="M8" s="60">
        <v>23992460</v>
      </c>
      <c r="N8" s="60">
        <v>58287742</v>
      </c>
      <c r="O8" s="60">
        <v>7615899</v>
      </c>
      <c r="P8" s="60">
        <v>10408264</v>
      </c>
      <c r="Q8" s="60">
        <v>41691812</v>
      </c>
      <c r="R8" s="60">
        <v>59715975</v>
      </c>
      <c r="S8" s="60"/>
      <c r="T8" s="60"/>
      <c r="U8" s="60"/>
      <c r="V8" s="60"/>
      <c r="W8" s="60">
        <v>126595311</v>
      </c>
      <c r="X8" s="60">
        <v>88715250</v>
      </c>
      <c r="Y8" s="60">
        <v>37880061</v>
      </c>
      <c r="Z8" s="140">
        <v>42.7</v>
      </c>
      <c r="AA8" s="155">
        <v>291416000</v>
      </c>
    </row>
    <row r="9" spans="1:27" ht="13.5">
      <c r="A9" s="135" t="s">
        <v>78</v>
      </c>
      <c r="B9" s="136"/>
      <c r="C9" s="153">
        <f aca="true" t="shared" si="1" ref="C9:Y9">SUM(C10:C14)</f>
        <v>1962270000</v>
      </c>
      <c r="D9" s="153">
        <f>SUM(D10:D14)</f>
        <v>0</v>
      </c>
      <c r="E9" s="154">
        <f t="shared" si="1"/>
        <v>2652414000</v>
      </c>
      <c r="F9" s="100">
        <f t="shared" si="1"/>
        <v>3518726000</v>
      </c>
      <c r="G9" s="100">
        <f t="shared" si="1"/>
        <v>-12471351</v>
      </c>
      <c r="H9" s="100">
        <f t="shared" si="1"/>
        <v>194120315</v>
      </c>
      <c r="I9" s="100">
        <f t="shared" si="1"/>
        <v>204659032</v>
      </c>
      <c r="J9" s="100">
        <f t="shared" si="1"/>
        <v>386307996</v>
      </c>
      <c r="K9" s="100">
        <f t="shared" si="1"/>
        <v>127384216</v>
      </c>
      <c r="L9" s="100">
        <f t="shared" si="1"/>
        <v>128335436</v>
      </c>
      <c r="M9" s="100">
        <f t="shared" si="1"/>
        <v>628731264</v>
      </c>
      <c r="N9" s="100">
        <f t="shared" si="1"/>
        <v>884450916</v>
      </c>
      <c r="O9" s="100">
        <f t="shared" si="1"/>
        <v>67834625</v>
      </c>
      <c r="P9" s="100">
        <f t="shared" si="1"/>
        <v>328610113</v>
      </c>
      <c r="Q9" s="100">
        <f t="shared" si="1"/>
        <v>234041712</v>
      </c>
      <c r="R9" s="100">
        <f t="shared" si="1"/>
        <v>630486450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1901245362</v>
      </c>
      <c r="X9" s="100">
        <f t="shared" si="1"/>
        <v>1869724403</v>
      </c>
      <c r="Y9" s="100">
        <f t="shared" si="1"/>
        <v>31520959</v>
      </c>
      <c r="Z9" s="137">
        <f>+IF(X9&lt;&gt;0,+(Y9/X9)*100,0)</f>
        <v>1.6858612397326667</v>
      </c>
      <c r="AA9" s="153">
        <f>SUM(AA10:AA14)</f>
        <v>3518726000</v>
      </c>
    </row>
    <row r="10" spans="1:27" ht="13.5">
      <c r="A10" s="138" t="s">
        <v>79</v>
      </c>
      <c r="B10" s="136"/>
      <c r="C10" s="155">
        <v>137285000</v>
      </c>
      <c r="D10" s="155"/>
      <c r="E10" s="156">
        <v>109389000</v>
      </c>
      <c r="F10" s="60">
        <v>113262000</v>
      </c>
      <c r="G10" s="60">
        <v>1784919</v>
      </c>
      <c r="H10" s="60">
        <v>1879132</v>
      </c>
      <c r="I10" s="60">
        <v>3122891</v>
      </c>
      <c r="J10" s="60">
        <v>6786942</v>
      </c>
      <c r="K10" s="60">
        <v>4493040</v>
      </c>
      <c r="L10" s="60">
        <v>7402687</v>
      </c>
      <c r="M10" s="60">
        <v>7770615</v>
      </c>
      <c r="N10" s="60">
        <v>19666342</v>
      </c>
      <c r="O10" s="60">
        <v>1252886</v>
      </c>
      <c r="P10" s="60">
        <v>3450832</v>
      </c>
      <c r="Q10" s="60">
        <v>5145115</v>
      </c>
      <c r="R10" s="60">
        <v>9848833</v>
      </c>
      <c r="S10" s="60"/>
      <c r="T10" s="60"/>
      <c r="U10" s="60"/>
      <c r="V10" s="60"/>
      <c r="W10" s="60">
        <v>36302117</v>
      </c>
      <c r="X10" s="60">
        <v>75841250</v>
      </c>
      <c r="Y10" s="60">
        <v>-39539133</v>
      </c>
      <c r="Z10" s="140">
        <v>-52.13</v>
      </c>
      <c r="AA10" s="155">
        <v>113262000</v>
      </c>
    </row>
    <row r="11" spans="1:27" ht="13.5">
      <c r="A11" s="138" t="s">
        <v>80</v>
      </c>
      <c r="B11" s="136"/>
      <c r="C11" s="155">
        <v>120204000</v>
      </c>
      <c r="D11" s="155"/>
      <c r="E11" s="156">
        <v>156780000</v>
      </c>
      <c r="F11" s="60">
        <v>160001000</v>
      </c>
      <c r="G11" s="60">
        <v>-21454775</v>
      </c>
      <c r="H11" s="60">
        <v>31959739</v>
      </c>
      <c r="I11" s="60">
        <v>8852310</v>
      </c>
      <c r="J11" s="60">
        <v>19357274</v>
      </c>
      <c r="K11" s="60">
        <v>4392941</v>
      </c>
      <c r="L11" s="60">
        <v>20305661</v>
      </c>
      <c r="M11" s="60">
        <v>8101030</v>
      </c>
      <c r="N11" s="60">
        <v>32799632</v>
      </c>
      <c r="O11" s="60">
        <v>7061411</v>
      </c>
      <c r="P11" s="60">
        <v>8654768</v>
      </c>
      <c r="Q11" s="60">
        <v>9336368</v>
      </c>
      <c r="R11" s="60">
        <v>25052547</v>
      </c>
      <c r="S11" s="60"/>
      <c r="T11" s="60"/>
      <c r="U11" s="60"/>
      <c r="V11" s="60"/>
      <c r="W11" s="60">
        <v>77209453</v>
      </c>
      <c r="X11" s="60">
        <v>103242000</v>
      </c>
      <c r="Y11" s="60">
        <v>-26032547</v>
      </c>
      <c r="Z11" s="140">
        <v>-25.22</v>
      </c>
      <c r="AA11" s="155">
        <v>160001000</v>
      </c>
    </row>
    <row r="12" spans="1:27" ht="13.5">
      <c r="A12" s="138" t="s">
        <v>81</v>
      </c>
      <c r="B12" s="136"/>
      <c r="C12" s="155">
        <v>392025000</v>
      </c>
      <c r="D12" s="155"/>
      <c r="E12" s="156">
        <v>883508000</v>
      </c>
      <c r="F12" s="60">
        <v>1773755000</v>
      </c>
      <c r="G12" s="60">
        <v>44129302</v>
      </c>
      <c r="H12" s="60">
        <v>48608281</v>
      </c>
      <c r="I12" s="60">
        <v>54176456</v>
      </c>
      <c r="J12" s="60">
        <v>146914039</v>
      </c>
      <c r="K12" s="60">
        <v>46521601</v>
      </c>
      <c r="L12" s="60">
        <v>43151305</v>
      </c>
      <c r="M12" s="60">
        <v>603867226</v>
      </c>
      <c r="N12" s="60">
        <v>693540132</v>
      </c>
      <c r="O12" s="60">
        <v>39385888</v>
      </c>
      <c r="P12" s="60">
        <v>190085061</v>
      </c>
      <c r="Q12" s="60">
        <v>124522265</v>
      </c>
      <c r="R12" s="60">
        <v>353993214</v>
      </c>
      <c r="S12" s="60"/>
      <c r="T12" s="60"/>
      <c r="U12" s="60"/>
      <c r="V12" s="60"/>
      <c r="W12" s="60">
        <v>1194447385</v>
      </c>
      <c r="X12" s="60">
        <v>663590000</v>
      </c>
      <c r="Y12" s="60">
        <v>530857385</v>
      </c>
      <c r="Z12" s="140">
        <v>80</v>
      </c>
      <c r="AA12" s="155">
        <v>1773755000</v>
      </c>
    </row>
    <row r="13" spans="1:27" ht="13.5">
      <c r="A13" s="138" t="s">
        <v>82</v>
      </c>
      <c r="B13" s="136"/>
      <c r="C13" s="155">
        <v>1037647000</v>
      </c>
      <c r="D13" s="155"/>
      <c r="E13" s="156">
        <v>1303237000</v>
      </c>
      <c r="F13" s="60">
        <v>1269423000</v>
      </c>
      <c r="G13" s="60">
        <v>-27132220</v>
      </c>
      <c r="H13" s="60">
        <v>92011618</v>
      </c>
      <c r="I13" s="60">
        <v>96482486</v>
      </c>
      <c r="J13" s="60">
        <v>161361884</v>
      </c>
      <c r="K13" s="60">
        <v>63024210</v>
      </c>
      <c r="L13" s="60">
        <v>57380516</v>
      </c>
      <c r="M13" s="60">
        <v>8864424</v>
      </c>
      <c r="N13" s="60">
        <v>129269150</v>
      </c>
      <c r="O13" s="60">
        <v>20245102</v>
      </c>
      <c r="P13" s="60">
        <v>63099092</v>
      </c>
      <c r="Q13" s="60">
        <v>94845742</v>
      </c>
      <c r="R13" s="60">
        <v>178189936</v>
      </c>
      <c r="S13" s="60"/>
      <c r="T13" s="60"/>
      <c r="U13" s="60"/>
      <c r="V13" s="60"/>
      <c r="W13" s="60">
        <v>468820970</v>
      </c>
      <c r="X13" s="60">
        <v>834986153</v>
      </c>
      <c r="Y13" s="60">
        <v>-366165183</v>
      </c>
      <c r="Z13" s="140">
        <v>-43.85</v>
      </c>
      <c r="AA13" s="155">
        <v>1269423000</v>
      </c>
    </row>
    <row r="14" spans="1:27" ht="13.5">
      <c r="A14" s="138" t="s">
        <v>83</v>
      </c>
      <c r="B14" s="136"/>
      <c r="C14" s="157">
        <v>275109000</v>
      </c>
      <c r="D14" s="157"/>
      <c r="E14" s="158">
        <v>199500000</v>
      </c>
      <c r="F14" s="159">
        <v>202285000</v>
      </c>
      <c r="G14" s="159">
        <v>-9798577</v>
      </c>
      <c r="H14" s="159">
        <v>19661545</v>
      </c>
      <c r="I14" s="159">
        <v>42024889</v>
      </c>
      <c r="J14" s="159">
        <v>51887857</v>
      </c>
      <c r="K14" s="159">
        <v>8952424</v>
      </c>
      <c r="L14" s="159">
        <v>95267</v>
      </c>
      <c r="M14" s="159">
        <v>127969</v>
      </c>
      <c r="N14" s="159">
        <v>9175660</v>
      </c>
      <c r="O14" s="159">
        <v>-110662</v>
      </c>
      <c r="P14" s="159">
        <v>63320360</v>
      </c>
      <c r="Q14" s="159">
        <v>192222</v>
      </c>
      <c r="R14" s="159">
        <v>63401920</v>
      </c>
      <c r="S14" s="159"/>
      <c r="T14" s="159"/>
      <c r="U14" s="159"/>
      <c r="V14" s="159"/>
      <c r="W14" s="159">
        <v>124465437</v>
      </c>
      <c r="X14" s="159">
        <v>192065000</v>
      </c>
      <c r="Y14" s="159">
        <v>-67599563</v>
      </c>
      <c r="Z14" s="141">
        <v>-35.2</v>
      </c>
      <c r="AA14" s="157">
        <v>202285000</v>
      </c>
    </row>
    <row r="15" spans="1:27" ht="13.5">
      <c r="A15" s="135" t="s">
        <v>84</v>
      </c>
      <c r="B15" s="142"/>
      <c r="C15" s="153">
        <f aca="true" t="shared" si="2" ref="C15:Y15">SUM(C16:C18)</f>
        <v>1670561000</v>
      </c>
      <c r="D15" s="153">
        <f>SUM(D16:D18)</f>
        <v>0</v>
      </c>
      <c r="E15" s="154">
        <f t="shared" si="2"/>
        <v>2474871000</v>
      </c>
      <c r="F15" s="100">
        <f t="shared" si="2"/>
        <v>2942579000</v>
      </c>
      <c r="G15" s="100">
        <f t="shared" si="2"/>
        <v>-298486423</v>
      </c>
      <c r="H15" s="100">
        <f t="shared" si="2"/>
        <v>253262765</v>
      </c>
      <c r="I15" s="100">
        <f t="shared" si="2"/>
        <v>103681346</v>
      </c>
      <c r="J15" s="100">
        <f t="shared" si="2"/>
        <v>58457688</v>
      </c>
      <c r="K15" s="100">
        <f t="shared" si="2"/>
        <v>157799102</v>
      </c>
      <c r="L15" s="100">
        <f t="shared" si="2"/>
        <v>207656069</v>
      </c>
      <c r="M15" s="100">
        <f t="shared" si="2"/>
        <v>95709420</v>
      </c>
      <c r="N15" s="100">
        <f t="shared" si="2"/>
        <v>461164591</v>
      </c>
      <c r="O15" s="100">
        <f t="shared" si="2"/>
        <v>53566392</v>
      </c>
      <c r="P15" s="100">
        <f t="shared" si="2"/>
        <v>158785352</v>
      </c>
      <c r="Q15" s="100">
        <f t="shared" si="2"/>
        <v>133230493</v>
      </c>
      <c r="R15" s="100">
        <f t="shared" si="2"/>
        <v>345582237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865204516</v>
      </c>
      <c r="X15" s="100">
        <f t="shared" si="2"/>
        <v>1453739994</v>
      </c>
      <c r="Y15" s="100">
        <f t="shared" si="2"/>
        <v>-588535478</v>
      </c>
      <c r="Z15" s="137">
        <f>+IF(X15&lt;&gt;0,+(Y15/X15)*100,0)</f>
        <v>-40.4842324232018</v>
      </c>
      <c r="AA15" s="153">
        <f>SUM(AA16:AA18)</f>
        <v>2942579000</v>
      </c>
    </row>
    <row r="16" spans="1:27" ht="13.5">
      <c r="A16" s="138" t="s">
        <v>85</v>
      </c>
      <c r="B16" s="136"/>
      <c r="C16" s="155">
        <v>212085000</v>
      </c>
      <c r="D16" s="155"/>
      <c r="E16" s="156">
        <v>639407000</v>
      </c>
      <c r="F16" s="60">
        <v>689581000</v>
      </c>
      <c r="G16" s="60">
        <v>26545730</v>
      </c>
      <c r="H16" s="60">
        <v>54371365</v>
      </c>
      <c r="I16" s="60">
        <v>44200463</v>
      </c>
      <c r="J16" s="60">
        <v>125117558</v>
      </c>
      <c r="K16" s="60">
        <v>46458709</v>
      </c>
      <c r="L16" s="60">
        <v>28965559</v>
      </c>
      <c r="M16" s="60">
        <v>37981165</v>
      </c>
      <c r="N16" s="60">
        <v>113405433</v>
      </c>
      <c r="O16" s="60">
        <v>66687732</v>
      </c>
      <c r="P16" s="60">
        <v>39256257</v>
      </c>
      <c r="Q16" s="60">
        <v>51750257</v>
      </c>
      <c r="R16" s="60">
        <v>157694246</v>
      </c>
      <c r="S16" s="60"/>
      <c r="T16" s="60"/>
      <c r="U16" s="60"/>
      <c r="V16" s="60"/>
      <c r="W16" s="60">
        <v>396217237</v>
      </c>
      <c r="X16" s="60">
        <v>460911500</v>
      </c>
      <c r="Y16" s="60">
        <v>-64694263</v>
      </c>
      <c r="Z16" s="140">
        <v>-14.04</v>
      </c>
      <c r="AA16" s="155">
        <v>689581000</v>
      </c>
    </row>
    <row r="17" spans="1:27" ht="13.5">
      <c r="A17" s="138" t="s">
        <v>86</v>
      </c>
      <c r="B17" s="136"/>
      <c r="C17" s="155">
        <v>1389004000</v>
      </c>
      <c r="D17" s="155"/>
      <c r="E17" s="156">
        <v>1778604000</v>
      </c>
      <c r="F17" s="60">
        <v>2190661000</v>
      </c>
      <c r="G17" s="60">
        <v>-325032153</v>
      </c>
      <c r="H17" s="60">
        <v>198891400</v>
      </c>
      <c r="I17" s="60">
        <v>56068602</v>
      </c>
      <c r="J17" s="60">
        <v>-70072151</v>
      </c>
      <c r="K17" s="60">
        <v>111340393</v>
      </c>
      <c r="L17" s="60">
        <v>179636518</v>
      </c>
      <c r="M17" s="60">
        <v>57656990</v>
      </c>
      <c r="N17" s="60">
        <v>348633901</v>
      </c>
      <c r="O17" s="60">
        <v>47668673</v>
      </c>
      <c r="P17" s="60">
        <v>148576738</v>
      </c>
      <c r="Q17" s="60">
        <v>43063809</v>
      </c>
      <c r="R17" s="60">
        <v>239309220</v>
      </c>
      <c r="S17" s="60"/>
      <c r="T17" s="60"/>
      <c r="U17" s="60"/>
      <c r="V17" s="60"/>
      <c r="W17" s="60">
        <v>517870970</v>
      </c>
      <c r="X17" s="60">
        <v>950183497</v>
      </c>
      <c r="Y17" s="60">
        <v>-432312527</v>
      </c>
      <c r="Z17" s="140">
        <v>-45.5</v>
      </c>
      <c r="AA17" s="155">
        <v>2190661000</v>
      </c>
    </row>
    <row r="18" spans="1:27" ht="13.5">
      <c r="A18" s="138" t="s">
        <v>87</v>
      </c>
      <c r="B18" s="136"/>
      <c r="C18" s="155">
        <v>69472000</v>
      </c>
      <c r="D18" s="155"/>
      <c r="E18" s="156">
        <v>56860000</v>
      </c>
      <c r="F18" s="60">
        <v>62337000</v>
      </c>
      <c r="G18" s="60"/>
      <c r="H18" s="60"/>
      <c r="I18" s="60">
        <v>3412281</v>
      </c>
      <c r="J18" s="60">
        <v>3412281</v>
      </c>
      <c r="K18" s="60"/>
      <c r="L18" s="60">
        <v>-946008</v>
      </c>
      <c r="M18" s="60">
        <v>71265</v>
      </c>
      <c r="N18" s="60">
        <v>-874743</v>
      </c>
      <c r="O18" s="60">
        <v>-60790013</v>
      </c>
      <c r="P18" s="60">
        <v>-29047643</v>
      </c>
      <c r="Q18" s="60">
        <v>38416427</v>
      </c>
      <c r="R18" s="60">
        <v>-51421229</v>
      </c>
      <c r="S18" s="60"/>
      <c r="T18" s="60"/>
      <c r="U18" s="60"/>
      <c r="V18" s="60"/>
      <c r="W18" s="60">
        <v>-48883691</v>
      </c>
      <c r="X18" s="60">
        <v>42644997</v>
      </c>
      <c r="Y18" s="60">
        <v>-91528688</v>
      </c>
      <c r="Z18" s="140">
        <v>-214.63</v>
      </c>
      <c r="AA18" s="155">
        <v>62337000</v>
      </c>
    </row>
    <row r="19" spans="1:27" ht="13.5">
      <c r="A19" s="135" t="s">
        <v>88</v>
      </c>
      <c r="B19" s="142"/>
      <c r="C19" s="153">
        <f aca="true" t="shared" si="3" ref="C19:Y19">SUM(C20:C23)</f>
        <v>21145338000</v>
      </c>
      <c r="D19" s="153">
        <f>SUM(D20:D23)</f>
        <v>0</v>
      </c>
      <c r="E19" s="154">
        <f t="shared" si="3"/>
        <v>23143978000</v>
      </c>
      <c r="F19" s="100">
        <f t="shared" si="3"/>
        <v>23396895000</v>
      </c>
      <c r="G19" s="100">
        <f t="shared" si="3"/>
        <v>1982648125</v>
      </c>
      <c r="H19" s="100">
        <f t="shared" si="3"/>
        <v>2023383805</v>
      </c>
      <c r="I19" s="100">
        <f t="shared" si="3"/>
        <v>1767290195</v>
      </c>
      <c r="J19" s="100">
        <f t="shared" si="3"/>
        <v>5773322125</v>
      </c>
      <c r="K19" s="100">
        <f t="shared" si="3"/>
        <v>2183191800</v>
      </c>
      <c r="L19" s="100">
        <f t="shared" si="3"/>
        <v>1872063580</v>
      </c>
      <c r="M19" s="100">
        <f t="shared" si="3"/>
        <v>1835723973</v>
      </c>
      <c r="N19" s="100">
        <f t="shared" si="3"/>
        <v>5890979353</v>
      </c>
      <c r="O19" s="100">
        <f t="shared" si="3"/>
        <v>1774660758</v>
      </c>
      <c r="P19" s="100">
        <f t="shared" si="3"/>
        <v>1431142038</v>
      </c>
      <c r="Q19" s="100">
        <f t="shared" si="3"/>
        <v>2386713231</v>
      </c>
      <c r="R19" s="100">
        <f t="shared" si="3"/>
        <v>5592516027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17256817505</v>
      </c>
      <c r="X19" s="100">
        <f t="shared" si="3"/>
        <v>16873039550</v>
      </c>
      <c r="Y19" s="100">
        <f t="shared" si="3"/>
        <v>383777955</v>
      </c>
      <c r="Z19" s="137">
        <f>+IF(X19&lt;&gt;0,+(Y19/X19)*100,0)</f>
        <v>2.27450397341124</v>
      </c>
      <c r="AA19" s="153">
        <f>SUM(AA20:AA23)</f>
        <v>23396895000</v>
      </c>
    </row>
    <row r="20" spans="1:27" ht="13.5">
      <c r="A20" s="138" t="s">
        <v>89</v>
      </c>
      <c r="B20" s="136"/>
      <c r="C20" s="155">
        <v>12901844000</v>
      </c>
      <c r="D20" s="155"/>
      <c r="E20" s="156">
        <v>14330990000</v>
      </c>
      <c r="F20" s="60">
        <v>14494196000</v>
      </c>
      <c r="G20" s="60">
        <v>1287955497</v>
      </c>
      <c r="H20" s="60">
        <v>1323067072</v>
      </c>
      <c r="I20" s="60">
        <v>1090606261</v>
      </c>
      <c r="J20" s="60">
        <v>3701628830</v>
      </c>
      <c r="K20" s="60">
        <v>1196320668</v>
      </c>
      <c r="L20" s="60">
        <v>1020850757</v>
      </c>
      <c r="M20" s="60">
        <v>1189448321</v>
      </c>
      <c r="N20" s="60">
        <v>3406619746</v>
      </c>
      <c r="O20" s="60">
        <v>1061568334</v>
      </c>
      <c r="P20" s="60">
        <v>801127673</v>
      </c>
      <c r="Q20" s="60">
        <v>1567162852</v>
      </c>
      <c r="R20" s="60">
        <v>3429858859</v>
      </c>
      <c r="S20" s="60"/>
      <c r="T20" s="60"/>
      <c r="U20" s="60"/>
      <c r="V20" s="60"/>
      <c r="W20" s="60">
        <v>10538107435</v>
      </c>
      <c r="X20" s="60">
        <v>10273490550</v>
      </c>
      <c r="Y20" s="60">
        <v>264616885</v>
      </c>
      <c r="Z20" s="140">
        <v>2.58</v>
      </c>
      <c r="AA20" s="155">
        <v>14494196000</v>
      </c>
    </row>
    <row r="21" spans="1:27" ht="13.5">
      <c r="A21" s="138" t="s">
        <v>90</v>
      </c>
      <c r="B21" s="136"/>
      <c r="C21" s="155">
        <v>4719440000</v>
      </c>
      <c r="D21" s="155"/>
      <c r="E21" s="156">
        <v>4586874600</v>
      </c>
      <c r="F21" s="60">
        <v>4586874600</v>
      </c>
      <c r="G21" s="60">
        <v>409741276</v>
      </c>
      <c r="H21" s="60">
        <v>354276644</v>
      </c>
      <c r="I21" s="60">
        <v>371464708</v>
      </c>
      <c r="J21" s="60">
        <v>1135482628</v>
      </c>
      <c r="K21" s="60">
        <v>532258524</v>
      </c>
      <c r="L21" s="60">
        <v>462485768</v>
      </c>
      <c r="M21" s="60">
        <v>332235742</v>
      </c>
      <c r="N21" s="60">
        <v>1326980034</v>
      </c>
      <c r="O21" s="60">
        <v>358385064</v>
      </c>
      <c r="P21" s="60">
        <v>310659203</v>
      </c>
      <c r="Q21" s="60">
        <v>434660007</v>
      </c>
      <c r="R21" s="60">
        <v>1103704274</v>
      </c>
      <c r="S21" s="60"/>
      <c r="T21" s="60"/>
      <c r="U21" s="60"/>
      <c r="V21" s="60"/>
      <c r="W21" s="60">
        <v>3566166936</v>
      </c>
      <c r="X21" s="60">
        <v>3434071800</v>
      </c>
      <c r="Y21" s="60">
        <v>132095136</v>
      </c>
      <c r="Z21" s="140">
        <v>3.85</v>
      </c>
      <c r="AA21" s="155">
        <v>4586874600</v>
      </c>
    </row>
    <row r="22" spans="1:27" ht="13.5">
      <c r="A22" s="138" t="s">
        <v>91</v>
      </c>
      <c r="B22" s="136"/>
      <c r="C22" s="157">
        <v>2292731000</v>
      </c>
      <c r="D22" s="157"/>
      <c r="E22" s="158">
        <v>3057916400</v>
      </c>
      <c r="F22" s="159">
        <v>3057916400</v>
      </c>
      <c r="G22" s="159">
        <v>186260493</v>
      </c>
      <c r="H22" s="159">
        <v>229310401</v>
      </c>
      <c r="I22" s="159">
        <v>223285523</v>
      </c>
      <c r="J22" s="159">
        <v>638856417</v>
      </c>
      <c r="K22" s="159">
        <v>345525608</v>
      </c>
      <c r="L22" s="159">
        <v>281281660</v>
      </c>
      <c r="M22" s="159">
        <v>218823704</v>
      </c>
      <c r="N22" s="159">
        <v>845630972</v>
      </c>
      <c r="O22" s="159">
        <v>244294792</v>
      </c>
      <c r="P22" s="159">
        <v>209511619</v>
      </c>
      <c r="Q22" s="159">
        <v>295860256</v>
      </c>
      <c r="R22" s="159">
        <v>749666667</v>
      </c>
      <c r="S22" s="159"/>
      <c r="T22" s="159"/>
      <c r="U22" s="159"/>
      <c r="V22" s="159"/>
      <c r="W22" s="159">
        <v>2234154056</v>
      </c>
      <c r="X22" s="159">
        <v>2289381200</v>
      </c>
      <c r="Y22" s="159">
        <v>-55227144</v>
      </c>
      <c r="Z22" s="141">
        <v>-2.41</v>
      </c>
      <c r="AA22" s="157">
        <v>3057916400</v>
      </c>
    </row>
    <row r="23" spans="1:27" ht="13.5">
      <c r="A23" s="138" t="s">
        <v>92</v>
      </c>
      <c r="B23" s="136"/>
      <c r="C23" s="155">
        <v>1231323000</v>
      </c>
      <c r="D23" s="155"/>
      <c r="E23" s="156">
        <v>1168197000</v>
      </c>
      <c r="F23" s="60">
        <v>1257908000</v>
      </c>
      <c r="G23" s="60">
        <v>98690859</v>
      </c>
      <c r="H23" s="60">
        <v>116729688</v>
      </c>
      <c r="I23" s="60">
        <v>81933703</v>
      </c>
      <c r="J23" s="60">
        <v>297354250</v>
      </c>
      <c r="K23" s="60">
        <v>109087000</v>
      </c>
      <c r="L23" s="60">
        <v>107445395</v>
      </c>
      <c r="M23" s="60">
        <v>95216206</v>
      </c>
      <c r="N23" s="60">
        <v>311748601</v>
      </c>
      <c r="O23" s="60">
        <v>110412568</v>
      </c>
      <c r="P23" s="60">
        <v>109843543</v>
      </c>
      <c r="Q23" s="60">
        <v>89030116</v>
      </c>
      <c r="R23" s="60">
        <v>309286227</v>
      </c>
      <c r="S23" s="60"/>
      <c r="T23" s="60"/>
      <c r="U23" s="60"/>
      <c r="V23" s="60"/>
      <c r="W23" s="60">
        <v>918389078</v>
      </c>
      <c r="X23" s="60">
        <v>876096000</v>
      </c>
      <c r="Y23" s="60">
        <v>42293078</v>
      </c>
      <c r="Z23" s="140">
        <v>4.83</v>
      </c>
      <c r="AA23" s="155">
        <v>1257908000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38492081000</v>
      </c>
      <c r="D25" s="168">
        <f>+D5+D9+D15+D19+D24</f>
        <v>0</v>
      </c>
      <c r="E25" s="169">
        <f t="shared" si="4"/>
        <v>41962001000</v>
      </c>
      <c r="F25" s="73">
        <f t="shared" si="4"/>
        <v>43549769280</v>
      </c>
      <c r="G25" s="73">
        <f t="shared" si="4"/>
        <v>2735505608</v>
      </c>
      <c r="H25" s="73">
        <f t="shared" si="4"/>
        <v>3192420859</v>
      </c>
      <c r="I25" s="73">
        <f t="shared" si="4"/>
        <v>3499817661</v>
      </c>
      <c r="J25" s="73">
        <f t="shared" si="4"/>
        <v>9427744128</v>
      </c>
      <c r="K25" s="73">
        <f t="shared" si="4"/>
        <v>3386536715</v>
      </c>
      <c r="L25" s="73">
        <f t="shared" si="4"/>
        <v>3309897881</v>
      </c>
      <c r="M25" s="73">
        <f t="shared" si="4"/>
        <v>3917075766</v>
      </c>
      <c r="N25" s="73">
        <f t="shared" si="4"/>
        <v>10613510362</v>
      </c>
      <c r="O25" s="73">
        <f t="shared" si="4"/>
        <v>2961658265</v>
      </c>
      <c r="P25" s="73">
        <f t="shared" si="4"/>
        <v>3356182343</v>
      </c>
      <c r="Q25" s="73">
        <f t="shared" si="4"/>
        <v>4876832551</v>
      </c>
      <c r="R25" s="73">
        <f t="shared" si="4"/>
        <v>11194673159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31235927649</v>
      </c>
      <c r="X25" s="73">
        <f t="shared" si="4"/>
        <v>30302257197</v>
      </c>
      <c r="Y25" s="73">
        <f t="shared" si="4"/>
        <v>933670452</v>
      </c>
      <c r="Z25" s="170">
        <f>+IF(X25&lt;&gt;0,+(Y25/X25)*100,0)</f>
        <v>3.0811911004848698</v>
      </c>
      <c r="AA25" s="168">
        <f>+AA5+AA9+AA15+AA19+AA24</f>
        <v>43549769280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6143472000</v>
      </c>
      <c r="D28" s="153">
        <f>SUM(D29:D31)</f>
        <v>0</v>
      </c>
      <c r="E28" s="154">
        <f t="shared" si="5"/>
        <v>6562900238</v>
      </c>
      <c r="F28" s="100">
        <f t="shared" si="5"/>
        <v>6479146000</v>
      </c>
      <c r="G28" s="100">
        <f t="shared" si="5"/>
        <v>260094990</v>
      </c>
      <c r="H28" s="100">
        <f t="shared" si="5"/>
        <v>459964367</v>
      </c>
      <c r="I28" s="100">
        <f t="shared" si="5"/>
        <v>509016172</v>
      </c>
      <c r="J28" s="100">
        <f t="shared" si="5"/>
        <v>1229075529</v>
      </c>
      <c r="K28" s="100">
        <f t="shared" si="5"/>
        <v>450686904</v>
      </c>
      <c r="L28" s="100">
        <f t="shared" si="5"/>
        <v>414374166</v>
      </c>
      <c r="M28" s="100">
        <f t="shared" si="5"/>
        <v>839971404</v>
      </c>
      <c r="N28" s="100">
        <f t="shared" si="5"/>
        <v>1705032474</v>
      </c>
      <c r="O28" s="100">
        <f t="shared" si="5"/>
        <v>260955387</v>
      </c>
      <c r="P28" s="100">
        <f t="shared" si="5"/>
        <v>469208289</v>
      </c>
      <c r="Q28" s="100">
        <f t="shared" si="5"/>
        <v>532585013</v>
      </c>
      <c r="R28" s="100">
        <f t="shared" si="5"/>
        <v>1262748689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4196856692</v>
      </c>
      <c r="X28" s="100">
        <f t="shared" si="5"/>
        <v>4402520979</v>
      </c>
      <c r="Y28" s="100">
        <f t="shared" si="5"/>
        <v>-205664287</v>
      </c>
      <c r="Z28" s="137">
        <f>+IF(X28&lt;&gt;0,+(Y28/X28)*100,0)</f>
        <v>-4.671511799285398</v>
      </c>
      <c r="AA28" s="153">
        <f>SUM(AA29:AA31)</f>
        <v>6479146000</v>
      </c>
    </row>
    <row r="29" spans="1:27" ht="13.5">
      <c r="A29" s="138" t="s">
        <v>75</v>
      </c>
      <c r="B29" s="136"/>
      <c r="C29" s="155">
        <v>1053473000</v>
      </c>
      <c r="D29" s="155"/>
      <c r="E29" s="156">
        <v>1506947000</v>
      </c>
      <c r="F29" s="60">
        <v>1524801000</v>
      </c>
      <c r="G29" s="60">
        <v>21649740</v>
      </c>
      <c r="H29" s="60">
        <v>190441336</v>
      </c>
      <c r="I29" s="60">
        <v>66819314</v>
      </c>
      <c r="J29" s="60">
        <v>278910390</v>
      </c>
      <c r="K29" s="60">
        <v>72301320</v>
      </c>
      <c r="L29" s="60">
        <v>70982966</v>
      </c>
      <c r="M29" s="60">
        <v>101047502</v>
      </c>
      <c r="N29" s="60">
        <v>244331788</v>
      </c>
      <c r="O29" s="60">
        <v>11119989</v>
      </c>
      <c r="P29" s="60">
        <v>119154367</v>
      </c>
      <c r="Q29" s="60">
        <v>65568850</v>
      </c>
      <c r="R29" s="60">
        <v>195843206</v>
      </c>
      <c r="S29" s="60"/>
      <c r="T29" s="60"/>
      <c r="U29" s="60"/>
      <c r="V29" s="60"/>
      <c r="W29" s="60">
        <v>719085384</v>
      </c>
      <c r="X29" s="60">
        <v>1019594232</v>
      </c>
      <c r="Y29" s="60">
        <v>-300508848</v>
      </c>
      <c r="Z29" s="140">
        <v>-29.47</v>
      </c>
      <c r="AA29" s="155">
        <v>1524801000</v>
      </c>
    </row>
    <row r="30" spans="1:27" ht="13.5">
      <c r="A30" s="138" t="s">
        <v>76</v>
      </c>
      <c r="B30" s="136"/>
      <c r="C30" s="157">
        <v>3874673000</v>
      </c>
      <c r="D30" s="157"/>
      <c r="E30" s="158">
        <v>3262126000</v>
      </c>
      <c r="F30" s="159">
        <v>3293193000</v>
      </c>
      <c r="G30" s="159">
        <v>140478270</v>
      </c>
      <c r="H30" s="159">
        <v>196517896</v>
      </c>
      <c r="I30" s="159">
        <v>279012404</v>
      </c>
      <c r="J30" s="159">
        <v>616008570</v>
      </c>
      <c r="K30" s="159">
        <v>241068344</v>
      </c>
      <c r="L30" s="159">
        <v>262069823</v>
      </c>
      <c r="M30" s="159">
        <v>616128909</v>
      </c>
      <c r="N30" s="159">
        <v>1119267076</v>
      </c>
      <c r="O30" s="159">
        <v>190450066</v>
      </c>
      <c r="P30" s="159">
        <v>214119089</v>
      </c>
      <c r="Q30" s="159">
        <v>374075734</v>
      </c>
      <c r="R30" s="159">
        <v>778644889</v>
      </c>
      <c r="S30" s="159"/>
      <c r="T30" s="159"/>
      <c r="U30" s="159"/>
      <c r="V30" s="159"/>
      <c r="W30" s="159">
        <v>2513920535</v>
      </c>
      <c r="X30" s="159">
        <v>2048675750</v>
      </c>
      <c r="Y30" s="159">
        <v>465244785</v>
      </c>
      <c r="Z30" s="141">
        <v>22.71</v>
      </c>
      <c r="AA30" s="157">
        <v>3293193000</v>
      </c>
    </row>
    <row r="31" spans="1:27" ht="13.5">
      <c r="A31" s="138" t="s">
        <v>77</v>
      </c>
      <c r="B31" s="136"/>
      <c r="C31" s="155">
        <v>1215326000</v>
      </c>
      <c r="D31" s="155"/>
      <c r="E31" s="156">
        <v>1793827238</v>
      </c>
      <c r="F31" s="60">
        <v>1661152000</v>
      </c>
      <c r="G31" s="60">
        <v>97966980</v>
      </c>
      <c r="H31" s="60">
        <v>73005135</v>
      </c>
      <c r="I31" s="60">
        <v>163184454</v>
      </c>
      <c r="J31" s="60">
        <v>334156569</v>
      </c>
      <c r="K31" s="60">
        <v>137317240</v>
      </c>
      <c r="L31" s="60">
        <v>81321377</v>
      </c>
      <c r="M31" s="60">
        <v>122794993</v>
      </c>
      <c r="N31" s="60">
        <v>341433610</v>
      </c>
      <c r="O31" s="60">
        <v>59385332</v>
      </c>
      <c r="P31" s="60">
        <v>135934833</v>
      </c>
      <c r="Q31" s="60">
        <v>92940429</v>
      </c>
      <c r="R31" s="60">
        <v>288260594</v>
      </c>
      <c r="S31" s="60"/>
      <c r="T31" s="60"/>
      <c r="U31" s="60"/>
      <c r="V31" s="60"/>
      <c r="W31" s="60">
        <v>963850773</v>
      </c>
      <c r="X31" s="60">
        <v>1334250997</v>
      </c>
      <c r="Y31" s="60">
        <v>-370400224</v>
      </c>
      <c r="Z31" s="140">
        <v>-27.76</v>
      </c>
      <c r="AA31" s="155">
        <v>1661152000</v>
      </c>
    </row>
    <row r="32" spans="1:27" ht="13.5">
      <c r="A32" s="135" t="s">
        <v>78</v>
      </c>
      <c r="B32" s="136"/>
      <c r="C32" s="153">
        <f aca="true" t="shared" si="6" ref="C32:Y32">SUM(C33:C37)</f>
        <v>6354810000</v>
      </c>
      <c r="D32" s="153">
        <f>SUM(D33:D37)</f>
        <v>0</v>
      </c>
      <c r="E32" s="154">
        <f t="shared" si="6"/>
        <v>6273847163</v>
      </c>
      <c r="F32" s="100">
        <f t="shared" si="6"/>
        <v>7323253250</v>
      </c>
      <c r="G32" s="100">
        <f t="shared" si="6"/>
        <v>275847675</v>
      </c>
      <c r="H32" s="100">
        <f t="shared" si="6"/>
        <v>509251715</v>
      </c>
      <c r="I32" s="100">
        <f t="shared" si="6"/>
        <v>512118082</v>
      </c>
      <c r="J32" s="100">
        <f t="shared" si="6"/>
        <v>1297217472</v>
      </c>
      <c r="K32" s="100">
        <f t="shared" si="6"/>
        <v>540278198</v>
      </c>
      <c r="L32" s="100">
        <f t="shared" si="6"/>
        <v>705443188</v>
      </c>
      <c r="M32" s="100">
        <f t="shared" si="6"/>
        <v>470583378</v>
      </c>
      <c r="N32" s="100">
        <f t="shared" si="6"/>
        <v>1716304764</v>
      </c>
      <c r="O32" s="100">
        <f t="shared" si="6"/>
        <v>368601931</v>
      </c>
      <c r="P32" s="100">
        <f t="shared" si="6"/>
        <v>895077935</v>
      </c>
      <c r="Q32" s="100">
        <f t="shared" si="6"/>
        <v>626606996</v>
      </c>
      <c r="R32" s="100">
        <f t="shared" si="6"/>
        <v>1890286862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4903809098</v>
      </c>
      <c r="X32" s="100">
        <f t="shared" si="6"/>
        <v>4694907099</v>
      </c>
      <c r="Y32" s="100">
        <f t="shared" si="6"/>
        <v>208901999</v>
      </c>
      <c r="Z32" s="137">
        <f>+IF(X32&lt;&gt;0,+(Y32/X32)*100,0)</f>
        <v>4.449544891835995</v>
      </c>
      <c r="AA32" s="153">
        <f>SUM(AA33:AA37)</f>
        <v>7323253250</v>
      </c>
    </row>
    <row r="33" spans="1:27" ht="13.5">
      <c r="A33" s="138" t="s">
        <v>79</v>
      </c>
      <c r="B33" s="136"/>
      <c r="C33" s="155">
        <v>1227549000</v>
      </c>
      <c r="D33" s="155"/>
      <c r="E33" s="156">
        <v>1209233000</v>
      </c>
      <c r="F33" s="60">
        <v>1208679000</v>
      </c>
      <c r="G33" s="60">
        <v>17366819</v>
      </c>
      <c r="H33" s="60">
        <v>33506122</v>
      </c>
      <c r="I33" s="60">
        <v>44267888</v>
      </c>
      <c r="J33" s="60">
        <v>95140829</v>
      </c>
      <c r="K33" s="60">
        <v>34850105</v>
      </c>
      <c r="L33" s="60">
        <v>56247674</v>
      </c>
      <c r="M33" s="60">
        <v>49030427</v>
      </c>
      <c r="N33" s="60">
        <v>140128206</v>
      </c>
      <c r="O33" s="60">
        <v>25473121</v>
      </c>
      <c r="P33" s="60">
        <v>37193230</v>
      </c>
      <c r="Q33" s="60">
        <v>69097369</v>
      </c>
      <c r="R33" s="60">
        <v>131763720</v>
      </c>
      <c r="S33" s="60"/>
      <c r="T33" s="60"/>
      <c r="U33" s="60"/>
      <c r="V33" s="60"/>
      <c r="W33" s="60">
        <v>367032755</v>
      </c>
      <c r="X33" s="60">
        <v>909001497</v>
      </c>
      <c r="Y33" s="60">
        <v>-541968742</v>
      </c>
      <c r="Z33" s="140">
        <v>-59.62</v>
      </c>
      <c r="AA33" s="155">
        <v>1208679000</v>
      </c>
    </row>
    <row r="34" spans="1:27" ht="13.5">
      <c r="A34" s="138" t="s">
        <v>80</v>
      </c>
      <c r="B34" s="136"/>
      <c r="C34" s="155">
        <v>684364000</v>
      </c>
      <c r="D34" s="155"/>
      <c r="E34" s="156">
        <v>749903000</v>
      </c>
      <c r="F34" s="60">
        <v>793258000</v>
      </c>
      <c r="G34" s="60">
        <v>77715545</v>
      </c>
      <c r="H34" s="60">
        <v>87154928</v>
      </c>
      <c r="I34" s="60">
        <v>112630765</v>
      </c>
      <c r="J34" s="60">
        <v>277501238</v>
      </c>
      <c r="K34" s="60">
        <v>102598365</v>
      </c>
      <c r="L34" s="60">
        <v>161042299</v>
      </c>
      <c r="M34" s="60">
        <v>97643353</v>
      </c>
      <c r="N34" s="60">
        <v>361284017</v>
      </c>
      <c r="O34" s="60">
        <v>106957428</v>
      </c>
      <c r="P34" s="60">
        <v>124578973</v>
      </c>
      <c r="Q34" s="60">
        <v>116905444</v>
      </c>
      <c r="R34" s="60">
        <v>348441845</v>
      </c>
      <c r="S34" s="60"/>
      <c r="T34" s="60"/>
      <c r="U34" s="60"/>
      <c r="V34" s="60"/>
      <c r="W34" s="60">
        <v>987227100</v>
      </c>
      <c r="X34" s="60">
        <v>541694000</v>
      </c>
      <c r="Y34" s="60">
        <v>445533100</v>
      </c>
      <c r="Z34" s="140">
        <v>82.25</v>
      </c>
      <c r="AA34" s="155">
        <v>793258000</v>
      </c>
    </row>
    <row r="35" spans="1:27" ht="13.5">
      <c r="A35" s="138" t="s">
        <v>81</v>
      </c>
      <c r="B35" s="136"/>
      <c r="C35" s="155">
        <v>2371947000</v>
      </c>
      <c r="D35" s="155"/>
      <c r="E35" s="156">
        <v>2574017000</v>
      </c>
      <c r="F35" s="60">
        <v>3602481000</v>
      </c>
      <c r="G35" s="60">
        <v>109745346</v>
      </c>
      <c r="H35" s="60">
        <v>245379753</v>
      </c>
      <c r="I35" s="60">
        <v>196832325</v>
      </c>
      <c r="J35" s="60">
        <v>551957424</v>
      </c>
      <c r="K35" s="60">
        <v>240610490</v>
      </c>
      <c r="L35" s="60">
        <v>287427075</v>
      </c>
      <c r="M35" s="60">
        <v>132260902</v>
      </c>
      <c r="N35" s="60">
        <v>660298467</v>
      </c>
      <c r="O35" s="60">
        <v>117511596</v>
      </c>
      <c r="P35" s="60">
        <v>590463921</v>
      </c>
      <c r="Q35" s="60">
        <v>283770952</v>
      </c>
      <c r="R35" s="60">
        <v>991746469</v>
      </c>
      <c r="S35" s="60"/>
      <c r="T35" s="60"/>
      <c r="U35" s="60"/>
      <c r="V35" s="60"/>
      <c r="W35" s="60">
        <v>2204002360</v>
      </c>
      <c r="X35" s="60">
        <v>1931504414</v>
      </c>
      <c r="Y35" s="60">
        <v>272497946</v>
      </c>
      <c r="Z35" s="140">
        <v>14.11</v>
      </c>
      <c r="AA35" s="155">
        <v>3602481000</v>
      </c>
    </row>
    <row r="36" spans="1:27" ht="13.5">
      <c r="A36" s="138" t="s">
        <v>82</v>
      </c>
      <c r="B36" s="136"/>
      <c r="C36" s="155">
        <v>894176000</v>
      </c>
      <c r="D36" s="155"/>
      <c r="E36" s="156">
        <v>1065978163</v>
      </c>
      <c r="F36" s="60">
        <v>1025025250</v>
      </c>
      <c r="G36" s="60">
        <v>15876163</v>
      </c>
      <c r="H36" s="60">
        <v>71764255</v>
      </c>
      <c r="I36" s="60">
        <v>95693264</v>
      </c>
      <c r="J36" s="60">
        <v>183333682</v>
      </c>
      <c r="K36" s="60">
        <v>94849070</v>
      </c>
      <c r="L36" s="60">
        <v>113019999</v>
      </c>
      <c r="M36" s="60">
        <v>118927433</v>
      </c>
      <c r="N36" s="60">
        <v>326796502</v>
      </c>
      <c r="O36" s="60">
        <v>64431487</v>
      </c>
      <c r="P36" s="60">
        <v>97934782</v>
      </c>
      <c r="Q36" s="60">
        <v>81571033</v>
      </c>
      <c r="R36" s="60">
        <v>243937302</v>
      </c>
      <c r="S36" s="60"/>
      <c r="T36" s="60"/>
      <c r="U36" s="60"/>
      <c r="V36" s="60"/>
      <c r="W36" s="60">
        <v>754067486</v>
      </c>
      <c r="X36" s="60">
        <v>800489967</v>
      </c>
      <c r="Y36" s="60">
        <v>-46422481</v>
      </c>
      <c r="Z36" s="140">
        <v>-5.8</v>
      </c>
      <c r="AA36" s="155">
        <v>1025025250</v>
      </c>
    </row>
    <row r="37" spans="1:27" ht="13.5">
      <c r="A37" s="138" t="s">
        <v>83</v>
      </c>
      <c r="B37" s="136"/>
      <c r="C37" s="157">
        <v>1176774000</v>
      </c>
      <c r="D37" s="157"/>
      <c r="E37" s="158">
        <v>674716000</v>
      </c>
      <c r="F37" s="159">
        <v>693810000</v>
      </c>
      <c r="G37" s="159">
        <v>55143802</v>
      </c>
      <c r="H37" s="159">
        <v>71446657</v>
      </c>
      <c r="I37" s="159">
        <v>62693840</v>
      </c>
      <c r="J37" s="159">
        <v>189284299</v>
      </c>
      <c r="K37" s="159">
        <v>67370168</v>
      </c>
      <c r="L37" s="159">
        <v>87706141</v>
      </c>
      <c r="M37" s="159">
        <v>72721263</v>
      </c>
      <c r="N37" s="159">
        <v>227797572</v>
      </c>
      <c r="O37" s="159">
        <v>54228299</v>
      </c>
      <c r="P37" s="159">
        <v>44907029</v>
      </c>
      <c r="Q37" s="159">
        <v>75262198</v>
      </c>
      <c r="R37" s="159">
        <v>174397526</v>
      </c>
      <c r="S37" s="159"/>
      <c r="T37" s="159"/>
      <c r="U37" s="159"/>
      <c r="V37" s="159"/>
      <c r="W37" s="159">
        <v>591479397</v>
      </c>
      <c r="X37" s="159">
        <v>512217221</v>
      </c>
      <c r="Y37" s="159">
        <v>79262176</v>
      </c>
      <c r="Z37" s="141">
        <v>15.47</v>
      </c>
      <c r="AA37" s="157">
        <v>693810000</v>
      </c>
    </row>
    <row r="38" spans="1:27" ht="13.5">
      <c r="A38" s="135" t="s">
        <v>84</v>
      </c>
      <c r="B38" s="142"/>
      <c r="C38" s="153">
        <f aca="true" t="shared" si="7" ref="C38:Y38">SUM(C39:C41)</f>
        <v>2941658000</v>
      </c>
      <c r="D38" s="153">
        <f>SUM(D39:D41)</f>
        <v>0</v>
      </c>
      <c r="E38" s="154">
        <f t="shared" si="7"/>
        <v>4385847928</v>
      </c>
      <c r="F38" s="100">
        <f t="shared" si="7"/>
        <v>4955337410</v>
      </c>
      <c r="G38" s="100">
        <f t="shared" si="7"/>
        <v>162910674</v>
      </c>
      <c r="H38" s="100">
        <f t="shared" si="7"/>
        <v>288577626</v>
      </c>
      <c r="I38" s="100">
        <f t="shared" si="7"/>
        <v>290283055</v>
      </c>
      <c r="J38" s="100">
        <f t="shared" si="7"/>
        <v>741771355</v>
      </c>
      <c r="K38" s="100">
        <f t="shared" si="7"/>
        <v>301533780</v>
      </c>
      <c r="L38" s="100">
        <f t="shared" si="7"/>
        <v>299079428</v>
      </c>
      <c r="M38" s="100">
        <f t="shared" si="7"/>
        <v>223992390</v>
      </c>
      <c r="N38" s="100">
        <f t="shared" si="7"/>
        <v>824605598</v>
      </c>
      <c r="O38" s="100">
        <f t="shared" si="7"/>
        <v>201323520</v>
      </c>
      <c r="P38" s="100">
        <f t="shared" si="7"/>
        <v>256408848</v>
      </c>
      <c r="Q38" s="100">
        <f t="shared" si="7"/>
        <v>359313875</v>
      </c>
      <c r="R38" s="100">
        <f t="shared" si="7"/>
        <v>817046243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2383423196</v>
      </c>
      <c r="X38" s="100">
        <f t="shared" si="7"/>
        <v>3236805485</v>
      </c>
      <c r="Y38" s="100">
        <f t="shared" si="7"/>
        <v>-853382289</v>
      </c>
      <c r="Z38" s="137">
        <f>+IF(X38&lt;&gt;0,+(Y38/X38)*100,0)</f>
        <v>-26.364954364874354</v>
      </c>
      <c r="AA38" s="153">
        <f>SUM(AA39:AA41)</f>
        <v>4955337410</v>
      </c>
    </row>
    <row r="39" spans="1:27" ht="13.5">
      <c r="A39" s="138" t="s">
        <v>85</v>
      </c>
      <c r="B39" s="136"/>
      <c r="C39" s="155">
        <v>661446000</v>
      </c>
      <c r="D39" s="155"/>
      <c r="E39" s="156">
        <v>1567657000</v>
      </c>
      <c r="F39" s="60">
        <v>1666750000</v>
      </c>
      <c r="G39" s="60">
        <v>41802620</v>
      </c>
      <c r="H39" s="60">
        <v>60101154</v>
      </c>
      <c r="I39" s="60">
        <v>55873117</v>
      </c>
      <c r="J39" s="60">
        <v>157776891</v>
      </c>
      <c r="K39" s="60">
        <v>58574227</v>
      </c>
      <c r="L39" s="60">
        <v>34165526</v>
      </c>
      <c r="M39" s="60">
        <v>48663801</v>
      </c>
      <c r="N39" s="60">
        <v>141403554</v>
      </c>
      <c r="O39" s="60">
        <v>45444342</v>
      </c>
      <c r="P39" s="60">
        <v>53305549</v>
      </c>
      <c r="Q39" s="60">
        <v>140174045</v>
      </c>
      <c r="R39" s="60">
        <v>238923936</v>
      </c>
      <c r="S39" s="60"/>
      <c r="T39" s="60"/>
      <c r="U39" s="60"/>
      <c r="V39" s="60"/>
      <c r="W39" s="60">
        <v>538104381</v>
      </c>
      <c r="X39" s="60">
        <v>1137807635</v>
      </c>
      <c r="Y39" s="60">
        <v>-599703254</v>
      </c>
      <c r="Z39" s="140">
        <v>-52.71</v>
      </c>
      <c r="AA39" s="155">
        <v>1666750000</v>
      </c>
    </row>
    <row r="40" spans="1:27" ht="13.5">
      <c r="A40" s="138" t="s">
        <v>86</v>
      </c>
      <c r="B40" s="136"/>
      <c r="C40" s="155">
        <v>2095803000</v>
      </c>
      <c r="D40" s="155"/>
      <c r="E40" s="156">
        <v>2673898000</v>
      </c>
      <c r="F40" s="60">
        <v>3119020410</v>
      </c>
      <c r="G40" s="60">
        <v>129740174</v>
      </c>
      <c r="H40" s="60">
        <v>220174642</v>
      </c>
      <c r="I40" s="60">
        <v>226378824</v>
      </c>
      <c r="J40" s="60">
        <v>576293640</v>
      </c>
      <c r="K40" s="60">
        <v>232822642</v>
      </c>
      <c r="L40" s="60">
        <v>215748113</v>
      </c>
      <c r="M40" s="60">
        <v>167003407</v>
      </c>
      <c r="N40" s="60">
        <v>615574162</v>
      </c>
      <c r="O40" s="60">
        <v>203368673</v>
      </c>
      <c r="P40" s="60">
        <v>196941474</v>
      </c>
      <c r="Q40" s="60">
        <v>173733330</v>
      </c>
      <c r="R40" s="60">
        <v>574043477</v>
      </c>
      <c r="S40" s="60"/>
      <c r="T40" s="60"/>
      <c r="U40" s="60"/>
      <c r="V40" s="60"/>
      <c r="W40" s="60">
        <v>1765911279</v>
      </c>
      <c r="X40" s="60">
        <v>1989440151</v>
      </c>
      <c r="Y40" s="60">
        <v>-223528872</v>
      </c>
      <c r="Z40" s="140">
        <v>-11.24</v>
      </c>
      <c r="AA40" s="155">
        <v>3119020410</v>
      </c>
    </row>
    <row r="41" spans="1:27" ht="13.5">
      <c r="A41" s="138" t="s">
        <v>87</v>
      </c>
      <c r="B41" s="136"/>
      <c r="C41" s="155">
        <v>184409000</v>
      </c>
      <c r="D41" s="155"/>
      <c r="E41" s="156">
        <v>144292928</v>
      </c>
      <c r="F41" s="60">
        <v>169567000</v>
      </c>
      <c r="G41" s="60">
        <v>-8632120</v>
      </c>
      <c r="H41" s="60">
        <v>8301830</v>
      </c>
      <c r="I41" s="60">
        <v>8031114</v>
      </c>
      <c r="J41" s="60">
        <v>7700824</v>
      </c>
      <c r="K41" s="60">
        <v>10136911</v>
      </c>
      <c r="L41" s="60">
        <v>49165789</v>
      </c>
      <c r="M41" s="60">
        <v>8325182</v>
      </c>
      <c r="N41" s="60">
        <v>67627882</v>
      </c>
      <c r="O41" s="60">
        <v>-47489495</v>
      </c>
      <c r="P41" s="60">
        <v>6161825</v>
      </c>
      <c r="Q41" s="60">
        <v>45406500</v>
      </c>
      <c r="R41" s="60">
        <v>4078830</v>
      </c>
      <c r="S41" s="60"/>
      <c r="T41" s="60"/>
      <c r="U41" s="60"/>
      <c r="V41" s="60"/>
      <c r="W41" s="60">
        <v>79407536</v>
      </c>
      <c r="X41" s="60">
        <v>109557699</v>
      </c>
      <c r="Y41" s="60">
        <v>-30150163</v>
      </c>
      <c r="Z41" s="140">
        <v>-27.52</v>
      </c>
      <c r="AA41" s="155">
        <v>169567000</v>
      </c>
    </row>
    <row r="42" spans="1:27" ht="13.5">
      <c r="A42" s="135" t="s">
        <v>88</v>
      </c>
      <c r="B42" s="142"/>
      <c r="C42" s="153">
        <f aca="true" t="shared" si="8" ref="C42:Y42">SUM(C43:C46)</f>
        <v>19052131000</v>
      </c>
      <c r="D42" s="153">
        <f>SUM(D43:D46)</f>
        <v>0</v>
      </c>
      <c r="E42" s="154">
        <f t="shared" si="8"/>
        <v>20089331000</v>
      </c>
      <c r="F42" s="100">
        <f t="shared" si="8"/>
        <v>20890555000</v>
      </c>
      <c r="G42" s="100">
        <f t="shared" si="8"/>
        <v>2274433902</v>
      </c>
      <c r="H42" s="100">
        <f t="shared" si="8"/>
        <v>2138827430</v>
      </c>
      <c r="I42" s="100">
        <f t="shared" si="8"/>
        <v>1883663445</v>
      </c>
      <c r="J42" s="100">
        <f t="shared" si="8"/>
        <v>6296924777</v>
      </c>
      <c r="K42" s="100">
        <f t="shared" si="8"/>
        <v>1462306862</v>
      </c>
      <c r="L42" s="100">
        <f t="shared" si="8"/>
        <v>1741258542</v>
      </c>
      <c r="M42" s="100">
        <f t="shared" si="8"/>
        <v>1555642983</v>
      </c>
      <c r="N42" s="100">
        <f t="shared" si="8"/>
        <v>4759208387</v>
      </c>
      <c r="O42" s="100">
        <f t="shared" si="8"/>
        <v>1526029257</v>
      </c>
      <c r="P42" s="100">
        <f t="shared" si="8"/>
        <v>1431663405</v>
      </c>
      <c r="Q42" s="100">
        <f t="shared" si="8"/>
        <v>1854844895</v>
      </c>
      <c r="R42" s="100">
        <f t="shared" si="8"/>
        <v>4812537557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15868670721</v>
      </c>
      <c r="X42" s="100">
        <f t="shared" si="8"/>
        <v>14441425593</v>
      </c>
      <c r="Y42" s="100">
        <f t="shared" si="8"/>
        <v>1427245128</v>
      </c>
      <c r="Z42" s="137">
        <f>+IF(X42&lt;&gt;0,+(Y42/X42)*100,0)</f>
        <v>9.882993329216816</v>
      </c>
      <c r="AA42" s="153">
        <f>SUM(AA43:AA46)</f>
        <v>20890555000</v>
      </c>
    </row>
    <row r="43" spans="1:27" ht="13.5">
      <c r="A43" s="138" t="s">
        <v>89</v>
      </c>
      <c r="B43" s="136"/>
      <c r="C43" s="155">
        <v>11411481000</v>
      </c>
      <c r="D43" s="155"/>
      <c r="E43" s="156">
        <v>12550002000</v>
      </c>
      <c r="F43" s="60">
        <v>12857214000</v>
      </c>
      <c r="G43" s="60">
        <v>1578092011</v>
      </c>
      <c r="H43" s="60">
        <v>1445998901</v>
      </c>
      <c r="I43" s="60">
        <v>1200868990</v>
      </c>
      <c r="J43" s="60">
        <v>4224959902</v>
      </c>
      <c r="K43" s="60">
        <v>743488321</v>
      </c>
      <c r="L43" s="60">
        <v>1009414831</v>
      </c>
      <c r="M43" s="60">
        <v>843210921</v>
      </c>
      <c r="N43" s="60">
        <v>2596114073</v>
      </c>
      <c r="O43" s="60">
        <v>865780802</v>
      </c>
      <c r="P43" s="60">
        <v>772421816</v>
      </c>
      <c r="Q43" s="60">
        <v>1129397950</v>
      </c>
      <c r="R43" s="60">
        <v>2767600568</v>
      </c>
      <c r="S43" s="60"/>
      <c r="T43" s="60"/>
      <c r="U43" s="60"/>
      <c r="V43" s="60"/>
      <c r="W43" s="60">
        <v>9588674543</v>
      </c>
      <c r="X43" s="60">
        <v>8691756261</v>
      </c>
      <c r="Y43" s="60">
        <v>896918282</v>
      </c>
      <c r="Z43" s="140">
        <v>10.32</v>
      </c>
      <c r="AA43" s="155">
        <v>12857214000</v>
      </c>
    </row>
    <row r="44" spans="1:27" ht="13.5">
      <c r="A44" s="138" t="s">
        <v>90</v>
      </c>
      <c r="B44" s="136"/>
      <c r="C44" s="155">
        <v>5981684000</v>
      </c>
      <c r="D44" s="155"/>
      <c r="E44" s="156">
        <v>3543787200</v>
      </c>
      <c r="F44" s="60">
        <v>3759393600</v>
      </c>
      <c r="G44" s="60">
        <v>459544470</v>
      </c>
      <c r="H44" s="60">
        <v>451130481</v>
      </c>
      <c r="I44" s="60">
        <v>444598282</v>
      </c>
      <c r="J44" s="60">
        <v>1355273233</v>
      </c>
      <c r="K44" s="60">
        <v>473939099</v>
      </c>
      <c r="L44" s="60">
        <v>461676237</v>
      </c>
      <c r="M44" s="60">
        <v>450803349</v>
      </c>
      <c r="N44" s="60">
        <v>1386418685</v>
      </c>
      <c r="O44" s="60">
        <v>440282248</v>
      </c>
      <c r="P44" s="60">
        <v>428674920</v>
      </c>
      <c r="Q44" s="60">
        <v>465143865</v>
      </c>
      <c r="R44" s="60">
        <v>1334101033</v>
      </c>
      <c r="S44" s="60"/>
      <c r="T44" s="60"/>
      <c r="U44" s="60"/>
      <c r="V44" s="60"/>
      <c r="W44" s="60">
        <v>4075792951</v>
      </c>
      <c r="X44" s="60">
        <v>2682984050</v>
      </c>
      <c r="Y44" s="60">
        <v>1392808901</v>
      </c>
      <c r="Z44" s="140">
        <v>51.91</v>
      </c>
      <c r="AA44" s="155">
        <v>3759393600</v>
      </c>
    </row>
    <row r="45" spans="1:27" ht="13.5">
      <c r="A45" s="138" t="s">
        <v>91</v>
      </c>
      <c r="B45" s="136"/>
      <c r="C45" s="157"/>
      <c r="D45" s="157"/>
      <c r="E45" s="158">
        <v>2362524800</v>
      </c>
      <c r="F45" s="159">
        <v>2506262400</v>
      </c>
      <c r="G45" s="159">
        <v>102457559</v>
      </c>
      <c r="H45" s="159">
        <v>97603730</v>
      </c>
      <c r="I45" s="159">
        <v>99584597</v>
      </c>
      <c r="J45" s="159">
        <v>299645886</v>
      </c>
      <c r="K45" s="159">
        <v>113420955</v>
      </c>
      <c r="L45" s="159">
        <v>124460226</v>
      </c>
      <c r="M45" s="159">
        <v>112071178</v>
      </c>
      <c r="N45" s="159">
        <v>349952359</v>
      </c>
      <c r="O45" s="159">
        <v>102075795</v>
      </c>
      <c r="P45" s="159">
        <v>99445861</v>
      </c>
      <c r="Q45" s="159">
        <v>110461480</v>
      </c>
      <c r="R45" s="159">
        <v>311983136</v>
      </c>
      <c r="S45" s="159"/>
      <c r="T45" s="159"/>
      <c r="U45" s="159"/>
      <c r="V45" s="159"/>
      <c r="W45" s="159">
        <v>961581381</v>
      </c>
      <c r="X45" s="159">
        <v>1788656035</v>
      </c>
      <c r="Y45" s="159">
        <v>-827074654</v>
      </c>
      <c r="Z45" s="141">
        <v>-46.24</v>
      </c>
      <c r="AA45" s="157">
        <v>2506262400</v>
      </c>
    </row>
    <row r="46" spans="1:27" ht="13.5">
      <c r="A46" s="138" t="s">
        <v>92</v>
      </c>
      <c r="B46" s="136"/>
      <c r="C46" s="155">
        <v>1658966000</v>
      </c>
      <c r="D46" s="155"/>
      <c r="E46" s="156">
        <v>1633017000</v>
      </c>
      <c r="F46" s="60">
        <v>1767685000</v>
      </c>
      <c r="G46" s="60">
        <v>134339862</v>
      </c>
      <c r="H46" s="60">
        <v>144094318</v>
      </c>
      <c r="I46" s="60">
        <v>138611576</v>
      </c>
      <c r="J46" s="60">
        <v>417045756</v>
      </c>
      <c r="K46" s="60">
        <v>131458487</v>
      </c>
      <c r="L46" s="60">
        <v>145707248</v>
      </c>
      <c r="M46" s="60">
        <v>149557535</v>
      </c>
      <c r="N46" s="60">
        <v>426723270</v>
      </c>
      <c r="O46" s="60">
        <v>117890412</v>
      </c>
      <c r="P46" s="60">
        <v>131120808</v>
      </c>
      <c r="Q46" s="60">
        <v>149841600</v>
      </c>
      <c r="R46" s="60">
        <v>398852820</v>
      </c>
      <c r="S46" s="60"/>
      <c r="T46" s="60"/>
      <c r="U46" s="60"/>
      <c r="V46" s="60"/>
      <c r="W46" s="60">
        <v>1242621846</v>
      </c>
      <c r="X46" s="60">
        <v>1278029247</v>
      </c>
      <c r="Y46" s="60">
        <v>-35407401</v>
      </c>
      <c r="Z46" s="140">
        <v>-2.77</v>
      </c>
      <c r="AA46" s="155">
        <v>1767685000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34492071000</v>
      </c>
      <c r="D48" s="168">
        <f>+D28+D32+D38+D42+D47</f>
        <v>0</v>
      </c>
      <c r="E48" s="169">
        <f t="shared" si="9"/>
        <v>37311926329</v>
      </c>
      <c r="F48" s="73">
        <f t="shared" si="9"/>
        <v>39648291660</v>
      </c>
      <c r="G48" s="73">
        <f t="shared" si="9"/>
        <v>2973287241</v>
      </c>
      <c r="H48" s="73">
        <f t="shared" si="9"/>
        <v>3396621138</v>
      </c>
      <c r="I48" s="73">
        <f t="shared" si="9"/>
        <v>3195080754</v>
      </c>
      <c r="J48" s="73">
        <f t="shared" si="9"/>
        <v>9564989133</v>
      </c>
      <c r="K48" s="73">
        <f t="shared" si="9"/>
        <v>2754805744</v>
      </c>
      <c r="L48" s="73">
        <f t="shared" si="9"/>
        <v>3160155324</v>
      </c>
      <c r="M48" s="73">
        <f t="shared" si="9"/>
        <v>3090190155</v>
      </c>
      <c r="N48" s="73">
        <f t="shared" si="9"/>
        <v>9005151223</v>
      </c>
      <c r="O48" s="73">
        <f t="shared" si="9"/>
        <v>2356910095</v>
      </c>
      <c r="P48" s="73">
        <f t="shared" si="9"/>
        <v>3052358477</v>
      </c>
      <c r="Q48" s="73">
        <f t="shared" si="9"/>
        <v>3373350779</v>
      </c>
      <c r="R48" s="73">
        <f t="shared" si="9"/>
        <v>8782619351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27352759707</v>
      </c>
      <c r="X48" s="73">
        <f t="shared" si="9"/>
        <v>26775659156</v>
      </c>
      <c r="Y48" s="73">
        <f t="shared" si="9"/>
        <v>577100551</v>
      </c>
      <c r="Z48" s="170">
        <f>+IF(X48&lt;&gt;0,+(Y48/X48)*100,0)</f>
        <v>2.1553178117397755</v>
      </c>
      <c r="AA48" s="168">
        <f>+AA28+AA32+AA38+AA42+AA47</f>
        <v>39648291660</v>
      </c>
    </row>
    <row r="49" spans="1:27" ht="13.5">
      <c r="A49" s="148" t="s">
        <v>49</v>
      </c>
      <c r="B49" s="149"/>
      <c r="C49" s="171">
        <f aca="true" t="shared" si="10" ref="C49:Y49">+C25-C48</f>
        <v>4000010000</v>
      </c>
      <c r="D49" s="171">
        <f>+D25-D48</f>
        <v>0</v>
      </c>
      <c r="E49" s="172">
        <f t="shared" si="10"/>
        <v>4650074671</v>
      </c>
      <c r="F49" s="173">
        <f t="shared" si="10"/>
        <v>3901477620</v>
      </c>
      <c r="G49" s="173">
        <f t="shared" si="10"/>
        <v>-237781633</v>
      </c>
      <c r="H49" s="173">
        <f t="shared" si="10"/>
        <v>-204200279</v>
      </c>
      <c r="I49" s="173">
        <f t="shared" si="10"/>
        <v>304736907</v>
      </c>
      <c r="J49" s="173">
        <f t="shared" si="10"/>
        <v>-137245005</v>
      </c>
      <c r="K49" s="173">
        <f t="shared" si="10"/>
        <v>631730971</v>
      </c>
      <c r="L49" s="173">
        <f t="shared" si="10"/>
        <v>149742557</v>
      </c>
      <c r="M49" s="173">
        <f t="shared" si="10"/>
        <v>826885611</v>
      </c>
      <c r="N49" s="173">
        <f t="shared" si="10"/>
        <v>1608359139</v>
      </c>
      <c r="O49" s="173">
        <f t="shared" si="10"/>
        <v>604748170</v>
      </c>
      <c r="P49" s="173">
        <f t="shared" si="10"/>
        <v>303823866</v>
      </c>
      <c r="Q49" s="173">
        <f t="shared" si="10"/>
        <v>1503481772</v>
      </c>
      <c r="R49" s="173">
        <f t="shared" si="10"/>
        <v>2412053808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3883167942</v>
      </c>
      <c r="X49" s="173">
        <f>IF(F25=F48,0,X25-X48)</f>
        <v>3526598041</v>
      </c>
      <c r="Y49" s="173">
        <f t="shared" si="10"/>
        <v>356569901</v>
      </c>
      <c r="Z49" s="174">
        <f>+IF(X49&lt;&gt;0,+(Y49/X49)*100,0)</f>
        <v>10.110874470368936</v>
      </c>
      <c r="AA49" s="171">
        <f>+AA25-AA48</f>
        <v>3901477620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7549458000</v>
      </c>
      <c r="D5" s="155">
        <v>0</v>
      </c>
      <c r="E5" s="156">
        <v>7610948000</v>
      </c>
      <c r="F5" s="60">
        <v>7610948000</v>
      </c>
      <c r="G5" s="60">
        <v>533949916</v>
      </c>
      <c r="H5" s="60">
        <v>548096834</v>
      </c>
      <c r="I5" s="60">
        <v>549471250</v>
      </c>
      <c r="J5" s="60">
        <v>1631518000</v>
      </c>
      <c r="K5" s="60">
        <v>563781360</v>
      </c>
      <c r="L5" s="60">
        <v>585321555</v>
      </c>
      <c r="M5" s="60">
        <v>628454796</v>
      </c>
      <c r="N5" s="60">
        <v>1777557711</v>
      </c>
      <c r="O5" s="60">
        <v>837883474</v>
      </c>
      <c r="P5" s="60">
        <v>478045141</v>
      </c>
      <c r="Q5" s="60">
        <v>1056765040</v>
      </c>
      <c r="R5" s="60">
        <v>2372693655</v>
      </c>
      <c r="S5" s="60">
        <v>0</v>
      </c>
      <c r="T5" s="60">
        <v>0</v>
      </c>
      <c r="U5" s="60">
        <v>0</v>
      </c>
      <c r="V5" s="60">
        <v>0</v>
      </c>
      <c r="W5" s="60">
        <v>5781769366</v>
      </c>
      <c r="X5" s="60">
        <v>5708211003</v>
      </c>
      <c r="Y5" s="60">
        <v>73558363</v>
      </c>
      <c r="Z5" s="140">
        <v>1.29</v>
      </c>
      <c r="AA5" s="155">
        <v>7610948000</v>
      </c>
    </row>
    <row r="6" spans="1:27" ht="13.5">
      <c r="A6" s="181" t="s">
        <v>102</v>
      </c>
      <c r="B6" s="182"/>
      <c r="C6" s="155">
        <v>123673000</v>
      </c>
      <c r="D6" s="155">
        <v>0</v>
      </c>
      <c r="E6" s="156">
        <v>103246000</v>
      </c>
      <c r="F6" s="60">
        <v>110003000</v>
      </c>
      <c r="G6" s="60">
        <v>10930970</v>
      </c>
      <c r="H6" s="60">
        <v>4131828</v>
      </c>
      <c r="I6" s="60">
        <v>7068330</v>
      </c>
      <c r="J6" s="60">
        <v>22131128</v>
      </c>
      <c r="K6" s="60">
        <v>8615742</v>
      </c>
      <c r="L6" s="60">
        <v>7915818</v>
      </c>
      <c r="M6" s="60">
        <v>1760125</v>
      </c>
      <c r="N6" s="60">
        <v>18291685</v>
      </c>
      <c r="O6" s="60">
        <v>10131245</v>
      </c>
      <c r="P6" s="60">
        <v>4213573</v>
      </c>
      <c r="Q6" s="60">
        <v>16221866</v>
      </c>
      <c r="R6" s="60">
        <v>30566684</v>
      </c>
      <c r="S6" s="60">
        <v>0</v>
      </c>
      <c r="T6" s="60">
        <v>0</v>
      </c>
      <c r="U6" s="60">
        <v>0</v>
      </c>
      <c r="V6" s="60">
        <v>0</v>
      </c>
      <c r="W6" s="60">
        <v>70989497</v>
      </c>
      <c r="X6" s="60">
        <v>77434497</v>
      </c>
      <c r="Y6" s="60">
        <v>-6445000</v>
      </c>
      <c r="Z6" s="140">
        <v>-8.32</v>
      </c>
      <c r="AA6" s="155">
        <v>110003000</v>
      </c>
    </row>
    <row r="7" spans="1:27" ht="13.5">
      <c r="A7" s="183" t="s">
        <v>103</v>
      </c>
      <c r="B7" s="182"/>
      <c r="C7" s="155">
        <v>11538407000</v>
      </c>
      <c r="D7" s="155">
        <v>0</v>
      </c>
      <c r="E7" s="156">
        <v>13573620000</v>
      </c>
      <c r="F7" s="60">
        <v>13573620000</v>
      </c>
      <c r="G7" s="60">
        <v>1145433343</v>
      </c>
      <c r="H7" s="60">
        <v>1151532201</v>
      </c>
      <c r="I7" s="60">
        <v>926952456</v>
      </c>
      <c r="J7" s="60">
        <v>3223918000</v>
      </c>
      <c r="K7" s="60">
        <v>1051658681</v>
      </c>
      <c r="L7" s="60">
        <v>917096511</v>
      </c>
      <c r="M7" s="60">
        <v>964321192</v>
      </c>
      <c r="N7" s="60">
        <v>2933076384</v>
      </c>
      <c r="O7" s="60">
        <v>946583244</v>
      </c>
      <c r="P7" s="60">
        <v>770050459</v>
      </c>
      <c r="Q7" s="60">
        <v>1110271876</v>
      </c>
      <c r="R7" s="60">
        <v>2826905579</v>
      </c>
      <c r="S7" s="60">
        <v>0</v>
      </c>
      <c r="T7" s="60">
        <v>0</v>
      </c>
      <c r="U7" s="60">
        <v>0</v>
      </c>
      <c r="V7" s="60">
        <v>0</v>
      </c>
      <c r="W7" s="60">
        <v>8983899963</v>
      </c>
      <c r="X7" s="60">
        <v>9638562300</v>
      </c>
      <c r="Y7" s="60">
        <v>-654662337</v>
      </c>
      <c r="Z7" s="140">
        <v>-6.79</v>
      </c>
      <c r="AA7" s="155">
        <v>13573620000</v>
      </c>
    </row>
    <row r="8" spans="1:27" ht="13.5">
      <c r="A8" s="183" t="s">
        <v>104</v>
      </c>
      <c r="B8" s="182"/>
      <c r="C8" s="155">
        <v>4126244000</v>
      </c>
      <c r="D8" s="155">
        <v>0</v>
      </c>
      <c r="E8" s="156">
        <v>4618593000</v>
      </c>
      <c r="F8" s="60">
        <v>4398660000</v>
      </c>
      <c r="G8" s="60">
        <v>405805953</v>
      </c>
      <c r="H8" s="60">
        <v>345350801</v>
      </c>
      <c r="I8" s="60">
        <v>367420246</v>
      </c>
      <c r="J8" s="60">
        <v>1118577000</v>
      </c>
      <c r="K8" s="60">
        <v>505190235</v>
      </c>
      <c r="L8" s="60">
        <v>439961604</v>
      </c>
      <c r="M8" s="60">
        <v>324264670</v>
      </c>
      <c r="N8" s="60">
        <v>1269416509</v>
      </c>
      <c r="O8" s="60">
        <v>352193030</v>
      </c>
      <c r="P8" s="60">
        <v>302538124</v>
      </c>
      <c r="Q8" s="60">
        <v>399771428</v>
      </c>
      <c r="R8" s="60">
        <v>1054502582</v>
      </c>
      <c r="S8" s="60">
        <v>0</v>
      </c>
      <c r="T8" s="60">
        <v>0</v>
      </c>
      <c r="U8" s="60">
        <v>0</v>
      </c>
      <c r="V8" s="60">
        <v>0</v>
      </c>
      <c r="W8" s="60">
        <v>3442496091</v>
      </c>
      <c r="X8" s="60">
        <v>3497248000</v>
      </c>
      <c r="Y8" s="60">
        <v>-54751909</v>
      </c>
      <c r="Z8" s="140">
        <v>-1.57</v>
      </c>
      <c r="AA8" s="155">
        <v>4398660000</v>
      </c>
    </row>
    <row r="9" spans="1:27" ht="13.5">
      <c r="A9" s="183" t="s">
        <v>105</v>
      </c>
      <c r="B9" s="182"/>
      <c r="C9" s="155">
        <v>2292731000</v>
      </c>
      <c r="D9" s="155">
        <v>0</v>
      </c>
      <c r="E9" s="156">
        <v>2712507000</v>
      </c>
      <c r="F9" s="60">
        <v>2932440000</v>
      </c>
      <c r="G9" s="60">
        <v>183636945</v>
      </c>
      <c r="H9" s="60">
        <v>223359840</v>
      </c>
      <c r="I9" s="60">
        <v>220589215</v>
      </c>
      <c r="J9" s="60">
        <v>627586000</v>
      </c>
      <c r="K9" s="60">
        <v>327480083</v>
      </c>
      <c r="L9" s="60">
        <v>266265551</v>
      </c>
      <c r="M9" s="60">
        <v>213509656</v>
      </c>
      <c r="N9" s="60">
        <v>807255290</v>
      </c>
      <c r="O9" s="60">
        <v>240166770</v>
      </c>
      <c r="P9" s="60">
        <v>204097566</v>
      </c>
      <c r="Q9" s="60">
        <v>272601204</v>
      </c>
      <c r="R9" s="60">
        <v>716865540</v>
      </c>
      <c r="S9" s="60">
        <v>0</v>
      </c>
      <c r="T9" s="60">
        <v>0</v>
      </c>
      <c r="U9" s="60">
        <v>0</v>
      </c>
      <c r="V9" s="60">
        <v>0</v>
      </c>
      <c r="W9" s="60">
        <v>2151706830</v>
      </c>
      <c r="X9" s="60">
        <v>2053940000</v>
      </c>
      <c r="Y9" s="60">
        <v>97766830</v>
      </c>
      <c r="Z9" s="140">
        <v>4.76</v>
      </c>
      <c r="AA9" s="155">
        <v>2932440000</v>
      </c>
    </row>
    <row r="10" spans="1:27" ht="13.5">
      <c r="A10" s="183" t="s">
        <v>106</v>
      </c>
      <c r="B10" s="182"/>
      <c r="C10" s="155">
        <v>1137713000</v>
      </c>
      <c r="D10" s="155">
        <v>0</v>
      </c>
      <c r="E10" s="156">
        <v>1060922000</v>
      </c>
      <c r="F10" s="54">
        <v>1236048000</v>
      </c>
      <c r="G10" s="54">
        <v>98284346</v>
      </c>
      <c r="H10" s="54">
        <v>115864028</v>
      </c>
      <c r="I10" s="54">
        <v>81295626</v>
      </c>
      <c r="J10" s="54">
        <v>295444000</v>
      </c>
      <c r="K10" s="54">
        <v>99615000</v>
      </c>
      <c r="L10" s="54">
        <v>106357991</v>
      </c>
      <c r="M10" s="54">
        <v>94072300</v>
      </c>
      <c r="N10" s="54">
        <v>300045291</v>
      </c>
      <c r="O10" s="54">
        <v>108642418</v>
      </c>
      <c r="P10" s="54">
        <v>108764704</v>
      </c>
      <c r="Q10" s="54">
        <v>87763477</v>
      </c>
      <c r="R10" s="54">
        <v>305170599</v>
      </c>
      <c r="S10" s="54">
        <v>0</v>
      </c>
      <c r="T10" s="54">
        <v>0</v>
      </c>
      <c r="U10" s="54">
        <v>0</v>
      </c>
      <c r="V10" s="54">
        <v>0</v>
      </c>
      <c r="W10" s="54">
        <v>900659890</v>
      </c>
      <c r="X10" s="54">
        <v>795453000</v>
      </c>
      <c r="Y10" s="54">
        <v>105206890</v>
      </c>
      <c r="Z10" s="184">
        <v>13.23</v>
      </c>
      <c r="AA10" s="130">
        <v>1236048000</v>
      </c>
    </row>
    <row r="11" spans="1:27" ht="13.5">
      <c r="A11" s="183" t="s">
        <v>107</v>
      </c>
      <c r="B11" s="185"/>
      <c r="C11" s="155">
        <v>323526000</v>
      </c>
      <c r="D11" s="155">
        <v>0</v>
      </c>
      <c r="E11" s="156">
        <v>467740000</v>
      </c>
      <c r="F11" s="60">
        <v>385942000</v>
      </c>
      <c r="G11" s="60">
        <v>28182654</v>
      </c>
      <c r="H11" s="60">
        <v>31991783</v>
      </c>
      <c r="I11" s="60">
        <v>53431563</v>
      </c>
      <c r="J11" s="60">
        <v>113606000</v>
      </c>
      <c r="K11" s="60">
        <v>28539108</v>
      </c>
      <c r="L11" s="60">
        <v>31003126</v>
      </c>
      <c r="M11" s="60">
        <v>38981426</v>
      </c>
      <c r="N11" s="60">
        <v>98523660</v>
      </c>
      <c r="O11" s="60">
        <v>26158135</v>
      </c>
      <c r="P11" s="60">
        <v>26833477</v>
      </c>
      <c r="Q11" s="60">
        <v>55350219</v>
      </c>
      <c r="R11" s="60">
        <v>108341831</v>
      </c>
      <c r="S11" s="60">
        <v>0</v>
      </c>
      <c r="T11" s="60">
        <v>0</v>
      </c>
      <c r="U11" s="60">
        <v>0</v>
      </c>
      <c r="V11" s="60">
        <v>0</v>
      </c>
      <c r="W11" s="60">
        <v>320471491</v>
      </c>
      <c r="X11" s="60">
        <v>341541000</v>
      </c>
      <c r="Y11" s="60">
        <v>-21069509</v>
      </c>
      <c r="Z11" s="140">
        <v>-6.17</v>
      </c>
      <c r="AA11" s="155">
        <v>385942000</v>
      </c>
    </row>
    <row r="12" spans="1:27" ht="13.5">
      <c r="A12" s="183" t="s">
        <v>108</v>
      </c>
      <c r="B12" s="185"/>
      <c r="C12" s="155">
        <v>221714000</v>
      </c>
      <c r="D12" s="155">
        <v>0</v>
      </c>
      <c r="E12" s="156">
        <v>293594000</v>
      </c>
      <c r="F12" s="60">
        <v>269185000</v>
      </c>
      <c r="G12" s="60">
        <v>14591575</v>
      </c>
      <c r="H12" s="60">
        <v>14559817</v>
      </c>
      <c r="I12" s="60">
        <v>16073608</v>
      </c>
      <c r="J12" s="60">
        <v>45225000</v>
      </c>
      <c r="K12" s="60">
        <v>25186294</v>
      </c>
      <c r="L12" s="60">
        <v>14829507</v>
      </c>
      <c r="M12" s="60">
        <v>21212914</v>
      </c>
      <c r="N12" s="60">
        <v>61228715</v>
      </c>
      <c r="O12" s="60">
        <v>19801579</v>
      </c>
      <c r="P12" s="60">
        <v>17374526</v>
      </c>
      <c r="Q12" s="60">
        <v>27382897</v>
      </c>
      <c r="R12" s="60">
        <v>64559002</v>
      </c>
      <c r="S12" s="60">
        <v>0</v>
      </c>
      <c r="T12" s="60">
        <v>0</v>
      </c>
      <c r="U12" s="60">
        <v>0</v>
      </c>
      <c r="V12" s="60">
        <v>0</v>
      </c>
      <c r="W12" s="60">
        <v>171012717</v>
      </c>
      <c r="X12" s="60">
        <v>160257250</v>
      </c>
      <c r="Y12" s="60">
        <v>10755467</v>
      </c>
      <c r="Z12" s="140">
        <v>6.71</v>
      </c>
      <c r="AA12" s="155">
        <v>269185000</v>
      </c>
    </row>
    <row r="13" spans="1:27" ht="13.5">
      <c r="A13" s="181" t="s">
        <v>109</v>
      </c>
      <c r="B13" s="185"/>
      <c r="C13" s="155">
        <v>336019000</v>
      </c>
      <c r="D13" s="155">
        <v>0</v>
      </c>
      <c r="E13" s="156">
        <v>420118000</v>
      </c>
      <c r="F13" s="60">
        <v>419785000</v>
      </c>
      <c r="G13" s="60">
        <v>83144348</v>
      </c>
      <c r="H13" s="60">
        <v>27579219</v>
      </c>
      <c r="I13" s="60">
        <v>22869433</v>
      </c>
      <c r="J13" s="60">
        <v>133593000</v>
      </c>
      <c r="K13" s="60">
        <v>-46447953</v>
      </c>
      <c r="L13" s="60">
        <v>17047532</v>
      </c>
      <c r="M13" s="60">
        <v>257789810</v>
      </c>
      <c r="N13" s="60">
        <v>228389389</v>
      </c>
      <c r="O13" s="60">
        <v>-18451989</v>
      </c>
      <c r="P13" s="60">
        <v>9681272</v>
      </c>
      <c r="Q13" s="60">
        <v>104141471</v>
      </c>
      <c r="R13" s="60">
        <v>95370754</v>
      </c>
      <c r="S13" s="60">
        <v>0</v>
      </c>
      <c r="T13" s="60">
        <v>0</v>
      </c>
      <c r="U13" s="60">
        <v>0</v>
      </c>
      <c r="V13" s="60">
        <v>0</v>
      </c>
      <c r="W13" s="60">
        <v>457353143</v>
      </c>
      <c r="X13" s="60">
        <v>315088497</v>
      </c>
      <c r="Y13" s="60">
        <v>142264646</v>
      </c>
      <c r="Z13" s="140">
        <v>45.15</v>
      </c>
      <c r="AA13" s="155">
        <v>419785000</v>
      </c>
    </row>
    <row r="14" spans="1:27" ht="13.5">
      <c r="A14" s="181" t="s">
        <v>110</v>
      </c>
      <c r="B14" s="185"/>
      <c r="C14" s="155">
        <v>94003000</v>
      </c>
      <c r="D14" s="155">
        <v>0</v>
      </c>
      <c r="E14" s="156">
        <v>107685000</v>
      </c>
      <c r="F14" s="60">
        <v>110061000</v>
      </c>
      <c r="G14" s="60">
        <v>10438975</v>
      </c>
      <c r="H14" s="60">
        <v>7241968</v>
      </c>
      <c r="I14" s="60">
        <v>8369057</v>
      </c>
      <c r="J14" s="60">
        <v>26050000</v>
      </c>
      <c r="K14" s="60">
        <v>6330807</v>
      </c>
      <c r="L14" s="60">
        <v>7209818</v>
      </c>
      <c r="M14" s="60">
        <v>14534362</v>
      </c>
      <c r="N14" s="60">
        <v>28074987</v>
      </c>
      <c r="O14" s="60">
        <v>17552911</v>
      </c>
      <c r="P14" s="60">
        <v>6360392</v>
      </c>
      <c r="Q14" s="60">
        <v>15935138</v>
      </c>
      <c r="R14" s="60">
        <v>39848441</v>
      </c>
      <c r="S14" s="60">
        <v>0</v>
      </c>
      <c r="T14" s="60">
        <v>0</v>
      </c>
      <c r="U14" s="60">
        <v>0</v>
      </c>
      <c r="V14" s="60">
        <v>0</v>
      </c>
      <c r="W14" s="60">
        <v>93973428</v>
      </c>
      <c r="X14" s="60">
        <v>81322000</v>
      </c>
      <c r="Y14" s="60">
        <v>12651428</v>
      </c>
      <c r="Z14" s="140">
        <v>15.56</v>
      </c>
      <c r="AA14" s="155">
        <v>110061000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16679029</v>
      </c>
      <c r="P15" s="60">
        <v>0</v>
      </c>
      <c r="Q15" s="60">
        <v>-16679000</v>
      </c>
      <c r="R15" s="60">
        <v>29</v>
      </c>
      <c r="S15" s="60">
        <v>0</v>
      </c>
      <c r="T15" s="60">
        <v>0</v>
      </c>
      <c r="U15" s="60">
        <v>0</v>
      </c>
      <c r="V15" s="60">
        <v>0</v>
      </c>
      <c r="W15" s="60">
        <v>29</v>
      </c>
      <c r="X15" s="60"/>
      <c r="Y15" s="60">
        <v>29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190185000</v>
      </c>
      <c r="D16" s="155">
        <v>0</v>
      </c>
      <c r="E16" s="156">
        <v>466534000</v>
      </c>
      <c r="F16" s="60">
        <v>1345970000</v>
      </c>
      <c r="G16" s="60">
        <v>11740531</v>
      </c>
      <c r="H16" s="60">
        <v>17532985</v>
      </c>
      <c r="I16" s="60">
        <v>22068484</v>
      </c>
      <c r="J16" s="60">
        <v>51342000</v>
      </c>
      <c r="K16" s="60">
        <v>10044572</v>
      </c>
      <c r="L16" s="60">
        <v>10539949</v>
      </c>
      <c r="M16" s="60">
        <v>579484041</v>
      </c>
      <c r="N16" s="60">
        <v>600068562</v>
      </c>
      <c r="O16" s="60">
        <v>10189779</v>
      </c>
      <c r="P16" s="60">
        <v>158388917</v>
      </c>
      <c r="Q16" s="60">
        <v>103473888</v>
      </c>
      <c r="R16" s="60">
        <v>272052584</v>
      </c>
      <c r="S16" s="60">
        <v>0</v>
      </c>
      <c r="T16" s="60">
        <v>0</v>
      </c>
      <c r="U16" s="60">
        <v>0</v>
      </c>
      <c r="V16" s="60">
        <v>0</v>
      </c>
      <c r="W16" s="60">
        <v>923463146</v>
      </c>
      <c r="X16" s="60">
        <v>350198003</v>
      </c>
      <c r="Y16" s="60">
        <v>573265143</v>
      </c>
      <c r="Z16" s="140">
        <v>163.7</v>
      </c>
      <c r="AA16" s="155">
        <v>1345970000</v>
      </c>
    </row>
    <row r="17" spans="1:27" ht="13.5">
      <c r="A17" s="181" t="s">
        <v>113</v>
      </c>
      <c r="B17" s="185"/>
      <c r="C17" s="155">
        <v>1170000</v>
      </c>
      <c r="D17" s="155">
        <v>0</v>
      </c>
      <c r="E17" s="156">
        <v>707000</v>
      </c>
      <c r="F17" s="60">
        <v>707000</v>
      </c>
      <c r="G17" s="60">
        <v>73242</v>
      </c>
      <c r="H17" s="60">
        <v>73119</v>
      </c>
      <c r="I17" s="60">
        <v>115639</v>
      </c>
      <c r="J17" s="60">
        <v>262000</v>
      </c>
      <c r="K17" s="60">
        <v>98498</v>
      </c>
      <c r="L17" s="60">
        <v>56102</v>
      </c>
      <c r="M17" s="60">
        <v>43326</v>
      </c>
      <c r="N17" s="60">
        <v>197926</v>
      </c>
      <c r="O17" s="60">
        <v>84698</v>
      </c>
      <c r="P17" s="60">
        <v>73002</v>
      </c>
      <c r="Q17" s="60">
        <v>151529</v>
      </c>
      <c r="R17" s="60">
        <v>309229</v>
      </c>
      <c r="S17" s="60">
        <v>0</v>
      </c>
      <c r="T17" s="60">
        <v>0</v>
      </c>
      <c r="U17" s="60">
        <v>0</v>
      </c>
      <c r="V17" s="60">
        <v>0</v>
      </c>
      <c r="W17" s="60">
        <v>769155</v>
      </c>
      <c r="X17" s="60">
        <v>522000</v>
      </c>
      <c r="Y17" s="60">
        <v>247155</v>
      </c>
      <c r="Z17" s="140">
        <v>47.35</v>
      </c>
      <c r="AA17" s="155">
        <v>707000</v>
      </c>
    </row>
    <row r="18" spans="1:27" ht="13.5">
      <c r="A18" s="183" t="s">
        <v>114</v>
      </c>
      <c r="B18" s="182"/>
      <c r="C18" s="155">
        <v>515199000</v>
      </c>
      <c r="D18" s="155">
        <v>0</v>
      </c>
      <c r="E18" s="156">
        <v>584677000</v>
      </c>
      <c r="F18" s="60">
        <v>613668000</v>
      </c>
      <c r="G18" s="60">
        <v>44910094</v>
      </c>
      <c r="H18" s="60">
        <v>42884658</v>
      </c>
      <c r="I18" s="60">
        <v>46577248</v>
      </c>
      <c r="J18" s="60">
        <v>134372000</v>
      </c>
      <c r="K18" s="60">
        <v>49997771</v>
      </c>
      <c r="L18" s="60">
        <v>45338073</v>
      </c>
      <c r="M18" s="60">
        <v>43840113</v>
      </c>
      <c r="N18" s="60">
        <v>139175957</v>
      </c>
      <c r="O18" s="60">
        <v>40460237</v>
      </c>
      <c r="P18" s="60">
        <v>41640907</v>
      </c>
      <c r="Q18" s="60">
        <v>48152990</v>
      </c>
      <c r="R18" s="60">
        <v>130254134</v>
      </c>
      <c r="S18" s="60">
        <v>0</v>
      </c>
      <c r="T18" s="60">
        <v>0</v>
      </c>
      <c r="U18" s="60">
        <v>0</v>
      </c>
      <c r="V18" s="60">
        <v>0</v>
      </c>
      <c r="W18" s="60">
        <v>403802091</v>
      </c>
      <c r="X18" s="60">
        <v>425368647</v>
      </c>
      <c r="Y18" s="60">
        <v>-21566556</v>
      </c>
      <c r="Z18" s="140">
        <v>-5.07</v>
      </c>
      <c r="AA18" s="155">
        <v>613668000</v>
      </c>
    </row>
    <row r="19" spans="1:27" ht="13.5">
      <c r="A19" s="181" t="s">
        <v>34</v>
      </c>
      <c r="B19" s="185"/>
      <c r="C19" s="155">
        <v>5261134000</v>
      </c>
      <c r="D19" s="155">
        <v>0</v>
      </c>
      <c r="E19" s="156">
        <v>5690916000</v>
      </c>
      <c r="F19" s="60">
        <v>5981152000</v>
      </c>
      <c r="G19" s="60">
        <v>226282770</v>
      </c>
      <c r="H19" s="60">
        <v>239456569</v>
      </c>
      <c r="I19" s="60">
        <v>862004661</v>
      </c>
      <c r="J19" s="60">
        <v>1327744000</v>
      </c>
      <c r="K19" s="60">
        <v>438684233</v>
      </c>
      <c r="L19" s="60">
        <v>478235542</v>
      </c>
      <c r="M19" s="60">
        <v>398702118</v>
      </c>
      <c r="N19" s="60">
        <v>1315621893</v>
      </c>
      <c r="O19" s="60">
        <v>416886682</v>
      </c>
      <c r="P19" s="60">
        <v>660730617</v>
      </c>
      <c r="Q19" s="60">
        <v>947075431</v>
      </c>
      <c r="R19" s="60">
        <v>2024692730</v>
      </c>
      <c r="S19" s="60">
        <v>0</v>
      </c>
      <c r="T19" s="60">
        <v>0</v>
      </c>
      <c r="U19" s="60">
        <v>0</v>
      </c>
      <c r="V19" s="60">
        <v>0</v>
      </c>
      <c r="W19" s="60">
        <v>4668058623</v>
      </c>
      <c r="X19" s="60">
        <v>4291264003</v>
      </c>
      <c r="Y19" s="60">
        <v>376794620</v>
      </c>
      <c r="Z19" s="140">
        <v>8.78</v>
      </c>
      <c r="AA19" s="155">
        <v>5981152000</v>
      </c>
    </row>
    <row r="20" spans="1:27" ht="13.5">
      <c r="A20" s="181" t="s">
        <v>35</v>
      </c>
      <c r="B20" s="185"/>
      <c r="C20" s="155">
        <v>2101215000</v>
      </c>
      <c r="D20" s="155">
        <v>0</v>
      </c>
      <c r="E20" s="156">
        <v>1575476000</v>
      </c>
      <c r="F20" s="54">
        <v>1520349280</v>
      </c>
      <c r="G20" s="54">
        <v>235620507</v>
      </c>
      <c r="H20" s="54">
        <v>190062886</v>
      </c>
      <c r="I20" s="54">
        <v>207462607</v>
      </c>
      <c r="J20" s="54">
        <v>633146000</v>
      </c>
      <c r="K20" s="54">
        <v>165338194</v>
      </c>
      <c r="L20" s="54">
        <v>130840018</v>
      </c>
      <c r="M20" s="54">
        <v>244280052</v>
      </c>
      <c r="N20" s="54">
        <v>540458264</v>
      </c>
      <c r="O20" s="54">
        <v>-164491453</v>
      </c>
      <c r="P20" s="54">
        <v>401930816</v>
      </c>
      <c r="Q20" s="54">
        <v>168176062</v>
      </c>
      <c r="R20" s="54">
        <v>405615425</v>
      </c>
      <c r="S20" s="54">
        <v>0</v>
      </c>
      <c r="T20" s="54">
        <v>0</v>
      </c>
      <c r="U20" s="54">
        <v>0</v>
      </c>
      <c r="V20" s="54">
        <v>0</v>
      </c>
      <c r="W20" s="54">
        <v>1579219689</v>
      </c>
      <c r="X20" s="54">
        <v>729236003</v>
      </c>
      <c r="Y20" s="54">
        <v>849983686</v>
      </c>
      <c r="Z20" s="184">
        <v>116.56</v>
      </c>
      <c r="AA20" s="130">
        <v>1520349280</v>
      </c>
    </row>
    <row r="21" spans="1:27" ht="13.5">
      <c r="A21" s="181" t="s">
        <v>115</v>
      </c>
      <c r="B21" s="185"/>
      <c r="C21" s="155">
        <v>102000</v>
      </c>
      <c r="D21" s="155">
        <v>0</v>
      </c>
      <c r="E21" s="156">
        <v>20000000</v>
      </c>
      <c r="F21" s="60">
        <v>20000000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27000</v>
      </c>
      <c r="R21" s="60">
        <v>27000</v>
      </c>
      <c r="S21" s="60">
        <v>0</v>
      </c>
      <c r="T21" s="60">
        <v>0</v>
      </c>
      <c r="U21" s="60">
        <v>0</v>
      </c>
      <c r="V21" s="60">
        <v>0</v>
      </c>
      <c r="W21" s="82">
        <v>27000</v>
      </c>
      <c r="X21" s="60"/>
      <c r="Y21" s="60">
        <v>27000</v>
      </c>
      <c r="Z21" s="140">
        <v>0</v>
      </c>
      <c r="AA21" s="155">
        <v>20000000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35812493000</v>
      </c>
      <c r="D22" s="188">
        <f>SUM(D5:D21)</f>
        <v>0</v>
      </c>
      <c r="E22" s="189">
        <f t="shared" si="0"/>
        <v>39307283000</v>
      </c>
      <c r="F22" s="190">
        <f t="shared" si="0"/>
        <v>40528538280</v>
      </c>
      <c r="G22" s="190">
        <f t="shared" si="0"/>
        <v>3033026169</v>
      </c>
      <c r="H22" s="190">
        <f t="shared" si="0"/>
        <v>2959718536</v>
      </c>
      <c r="I22" s="190">
        <f t="shared" si="0"/>
        <v>3391769423</v>
      </c>
      <c r="J22" s="190">
        <f t="shared" si="0"/>
        <v>9384514128</v>
      </c>
      <c r="K22" s="190">
        <f t="shared" si="0"/>
        <v>3234112625</v>
      </c>
      <c r="L22" s="190">
        <f t="shared" si="0"/>
        <v>3058018697</v>
      </c>
      <c r="M22" s="190">
        <f t="shared" si="0"/>
        <v>3825250901</v>
      </c>
      <c r="N22" s="190">
        <f t="shared" si="0"/>
        <v>10117382223</v>
      </c>
      <c r="O22" s="190">
        <f t="shared" si="0"/>
        <v>2860469789</v>
      </c>
      <c r="P22" s="190">
        <f t="shared" si="0"/>
        <v>3190723493</v>
      </c>
      <c r="Q22" s="190">
        <f t="shared" si="0"/>
        <v>4396582516</v>
      </c>
      <c r="R22" s="190">
        <f t="shared" si="0"/>
        <v>10447775798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29949672149</v>
      </c>
      <c r="X22" s="190">
        <f t="shared" si="0"/>
        <v>28465646203</v>
      </c>
      <c r="Y22" s="190">
        <f t="shared" si="0"/>
        <v>1484025946</v>
      </c>
      <c r="Z22" s="191">
        <f>+IF(X22&lt;&gt;0,+(Y22/X22)*100,0)</f>
        <v>5.213392787280544</v>
      </c>
      <c r="AA22" s="188">
        <f>SUM(AA5:AA21)</f>
        <v>40528538280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8062522000</v>
      </c>
      <c r="D25" s="155">
        <v>0</v>
      </c>
      <c r="E25" s="156">
        <v>8740591768</v>
      </c>
      <c r="F25" s="60">
        <v>8975981660</v>
      </c>
      <c r="G25" s="60">
        <v>690527049</v>
      </c>
      <c r="H25" s="60">
        <v>688095098</v>
      </c>
      <c r="I25" s="60">
        <v>672067853</v>
      </c>
      <c r="J25" s="60">
        <v>2050690000</v>
      </c>
      <c r="K25" s="60">
        <v>750378533</v>
      </c>
      <c r="L25" s="60">
        <v>912743540</v>
      </c>
      <c r="M25" s="60">
        <v>806718143</v>
      </c>
      <c r="N25" s="60">
        <v>2469840216</v>
      </c>
      <c r="O25" s="60">
        <v>654657877</v>
      </c>
      <c r="P25" s="60">
        <v>712981682</v>
      </c>
      <c r="Q25" s="60">
        <v>707690330</v>
      </c>
      <c r="R25" s="60">
        <v>2075329889</v>
      </c>
      <c r="S25" s="60">
        <v>0</v>
      </c>
      <c r="T25" s="60">
        <v>0</v>
      </c>
      <c r="U25" s="60">
        <v>0</v>
      </c>
      <c r="V25" s="60">
        <v>0</v>
      </c>
      <c r="W25" s="60">
        <v>6595860105</v>
      </c>
      <c r="X25" s="60">
        <v>6679464355</v>
      </c>
      <c r="Y25" s="60">
        <v>-83604250</v>
      </c>
      <c r="Z25" s="140">
        <v>-1.25</v>
      </c>
      <c r="AA25" s="155">
        <v>8975981660</v>
      </c>
    </row>
    <row r="26" spans="1:27" ht="13.5">
      <c r="A26" s="183" t="s">
        <v>38</v>
      </c>
      <c r="B26" s="182"/>
      <c r="C26" s="155">
        <v>120639000</v>
      </c>
      <c r="D26" s="155">
        <v>0</v>
      </c>
      <c r="E26" s="156">
        <v>134301000</v>
      </c>
      <c r="F26" s="60">
        <v>134301000</v>
      </c>
      <c r="G26" s="60">
        <v>9926811</v>
      </c>
      <c r="H26" s="60">
        <v>10033429</v>
      </c>
      <c r="I26" s="60">
        <v>10016760</v>
      </c>
      <c r="J26" s="60">
        <v>29977000</v>
      </c>
      <c r="K26" s="60">
        <v>10034658</v>
      </c>
      <c r="L26" s="60">
        <v>93761</v>
      </c>
      <c r="M26" s="60">
        <v>19815643</v>
      </c>
      <c r="N26" s="60">
        <v>29944062</v>
      </c>
      <c r="O26" s="60">
        <v>10039825</v>
      </c>
      <c r="P26" s="60">
        <v>10015710</v>
      </c>
      <c r="Q26" s="60">
        <v>10041414</v>
      </c>
      <c r="R26" s="60">
        <v>30096949</v>
      </c>
      <c r="S26" s="60">
        <v>0</v>
      </c>
      <c r="T26" s="60">
        <v>0</v>
      </c>
      <c r="U26" s="60">
        <v>0</v>
      </c>
      <c r="V26" s="60">
        <v>0</v>
      </c>
      <c r="W26" s="60">
        <v>90018011</v>
      </c>
      <c r="X26" s="60">
        <v>100725750</v>
      </c>
      <c r="Y26" s="60">
        <v>-10707739</v>
      </c>
      <c r="Z26" s="140">
        <v>-10.63</v>
      </c>
      <c r="AA26" s="155">
        <v>134301000</v>
      </c>
    </row>
    <row r="27" spans="1:27" ht="13.5">
      <c r="A27" s="183" t="s">
        <v>118</v>
      </c>
      <c r="B27" s="182"/>
      <c r="C27" s="155">
        <v>2164019000</v>
      </c>
      <c r="D27" s="155">
        <v>0</v>
      </c>
      <c r="E27" s="156">
        <v>1481233000</v>
      </c>
      <c r="F27" s="60">
        <v>2901416000</v>
      </c>
      <c r="G27" s="60">
        <v>183580539</v>
      </c>
      <c r="H27" s="60">
        <v>133328638</v>
      </c>
      <c r="I27" s="60">
        <v>399968823</v>
      </c>
      <c r="J27" s="60">
        <v>716878000</v>
      </c>
      <c r="K27" s="60">
        <v>80758336</v>
      </c>
      <c r="L27" s="60">
        <v>331573228</v>
      </c>
      <c r="M27" s="60">
        <v>313272401</v>
      </c>
      <c r="N27" s="60">
        <v>725603965</v>
      </c>
      <c r="O27" s="60">
        <v>213143889</v>
      </c>
      <c r="P27" s="60">
        <v>571290350</v>
      </c>
      <c r="Q27" s="60">
        <v>171660481</v>
      </c>
      <c r="R27" s="60">
        <v>956094720</v>
      </c>
      <c r="S27" s="60">
        <v>0</v>
      </c>
      <c r="T27" s="60">
        <v>0</v>
      </c>
      <c r="U27" s="60">
        <v>0</v>
      </c>
      <c r="V27" s="60">
        <v>0</v>
      </c>
      <c r="W27" s="60">
        <v>2398576685</v>
      </c>
      <c r="X27" s="60">
        <v>1113945747</v>
      </c>
      <c r="Y27" s="60">
        <v>1284630938</v>
      </c>
      <c r="Z27" s="140">
        <v>115.32</v>
      </c>
      <c r="AA27" s="155">
        <v>2901416000</v>
      </c>
    </row>
    <row r="28" spans="1:27" ht="13.5">
      <c r="A28" s="183" t="s">
        <v>39</v>
      </c>
      <c r="B28" s="182"/>
      <c r="C28" s="155">
        <v>2044042000</v>
      </c>
      <c r="D28" s="155">
        <v>0</v>
      </c>
      <c r="E28" s="156">
        <v>2795813000</v>
      </c>
      <c r="F28" s="60">
        <v>2795813000</v>
      </c>
      <c r="G28" s="60">
        <v>161023959</v>
      </c>
      <c r="H28" s="60">
        <v>164770776</v>
      </c>
      <c r="I28" s="60">
        <v>162002265</v>
      </c>
      <c r="J28" s="60">
        <v>487797000</v>
      </c>
      <c r="K28" s="60">
        <v>159972232</v>
      </c>
      <c r="L28" s="60">
        <v>159001971</v>
      </c>
      <c r="M28" s="60">
        <v>205378162</v>
      </c>
      <c r="N28" s="60">
        <v>524352365</v>
      </c>
      <c r="O28" s="60">
        <v>168770626</v>
      </c>
      <c r="P28" s="60">
        <v>167725316</v>
      </c>
      <c r="Q28" s="60">
        <v>233922556</v>
      </c>
      <c r="R28" s="60">
        <v>570418498</v>
      </c>
      <c r="S28" s="60">
        <v>0</v>
      </c>
      <c r="T28" s="60">
        <v>0</v>
      </c>
      <c r="U28" s="60">
        <v>0</v>
      </c>
      <c r="V28" s="60">
        <v>0</v>
      </c>
      <c r="W28" s="60">
        <v>1582567863</v>
      </c>
      <c r="X28" s="60">
        <v>2078347500</v>
      </c>
      <c r="Y28" s="60">
        <v>-495779637</v>
      </c>
      <c r="Z28" s="140">
        <v>-23.85</v>
      </c>
      <c r="AA28" s="155">
        <v>2795813000</v>
      </c>
    </row>
    <row r="29" spans="1:27" ht="13.5">
      <c r="A29" s="183" t="s">
        <v>40</v>
      </c>
      <c r="B29" s="182"/>
      <c r="C29" s="155">
        <v>1418663000</v>
      </c>
      <c r="D29" s="155">
        <v>0</v>
      </c>
      <c r="E29" s="156">
        <v>1809644000</v>
      </c>
      <c r="F29" s="60">
        <v>1770696000</v>
      </c>
      <c r="G29" s="60">
        <v>121238250</v>
      </c>
      <c r="H29" s="60">
        <v>122226525</v>
      </c>
      <c r="I29" s="60">
        <v>119298225</v>
      </c>
      <c r="J29" s="60">
        <v>362763000</v>
      </c>
      <c r="K29" s="60">
        <v>130147513</v>
      </c>
      <c r="L29" s="60">
        <v>121996792</v>
      </c>
      <c r="M29" s="60">
        <v>121056977</v>
      </c>
      <c r="N29" s="60">
        <v>373201282</v>
      </c>
      <c r="O29" s="60">
        <v>116629345</v>
      </c>
      <c r="P29" s="60">
        <v>104515172</v>
      </c>
      <c r="Q29" s="60">
        <v>127724284</v>
      </c>
      <c r="R29" s="60">
        <v>348868801</v>
      </c>
      <c r="S29" s="60">
        <v>0</v>
      </c>
      <c r="T29" s="60">
        <v>0</v>
      </c>
      <c r="U29" s="60">
        <v>0</v>
      </c>
      <c r="V29" s="60">
        <v>0</v>
      </c>
      <c r="W29" s="60">
        <v>1084833083</v>
      </c>
      <c r="X29" s="60">
        <v>1358005250</v>
      </c>
      <c r="Y29" s="60">
        <v>-273172167</v>
      </c>
      <c r="Z29" s="140">
        <v>-20.12</v>
      </c>
      <c r="AA29" s="155">
        <v>1770696000</v>
      </c>
    </row>
    <row r="30" spans="1:27" ht="13.5">
      <c r="A30" s="183" t="s">
        <v>119</v>
      </c>
      <c r="B30" s="182"/>
      <c r="C30" s="155">
        <v>11628740000</v>
      </c>
      <c r="D30" s="155">
        <v>0</v>
      </c>
      <c r="E30" s="156">
        <v>12477870000</v>
      </c>
      <c r="F30" s="60">
        <v>12337554000</v>
      </c>
      <c r="G30" s="60">
        <v>1634265037</v>
      </c>
      <c r="H30" s="60">
        <v>1461455285</v>
      </c>
      <c r="I30" s="60">
        <v>1108313225</v>
      </c>
      <c r="J30" s="60">
        <v>4204033547</v>
      </c>
      <c r="K30" s="60">
        <v>891147417</v>
      </c>
      <c r="L30" s="60">
        <v>859241491</v>
      </c>
      <c r="M30" s="60">
        <v>808250839</v>
      </c>
      <c r="N30" s="60">
        <v>2558639747</v>
      </c>
      <c r="O30" s="60">
        <v>859819923</v>
      </c>
      <c r="P30" s="60">
        <v>841067716</v>
      </c>
      <c r="Q30" s="60">
        <v>814719561</v>
      </c>
      <c r="R30" s="60">
        <v>2515607200</v>
      </c>
      <c r="S30" s="60">
        <v>0</v>
      </c>
      <c r="T30" s="60">
        <v>0</v>
      </c>
      <c r="U30" s="60">
        <v>0</v>
      </c>
      <c r="V30" s="60">
        <v>0</v>
      </c>
      <c r="W30" s="60">
        <v>9278280494</v>
      </c>
      <c r="X30" s="60">
        <v>9018456011</v>
      </c>
      <c r="Y30" s="60">
        <v>259824483</v>
      </c>
      <c r="Z30" s="140">
        <v>2.88</v>
      </c>
      <c r="AA30" s="155">
        <v>12337554000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44945000</v>
      </c>
      <c r="F31" s="60">
        <v>44945000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33708672</v>
      </c>
      <c r="Y31" s="60">
        <v>-33708672</v>
      </c>
      <c r="Z31" s="140">
        <v>-100</v>
      </c>
      <c r="AA31" s="155">
        <v>44945000</v>
      </c>
    </row>
    <row r="32" spans="1:27" ht="13.5">
      <c r="A32" s="183" t="s">
        <v>121</v>
      </c>
      <c r="B32" s="182"/>
      <c r="C32" s="155">
        <v>3079810000</v>
      </c>
      <c r="D32" s="155">
        <v>0</v>
      </c>
      <c r="E32" s="156">
        <v>3850659291</v>
      </c>
      <c r="F32" s="60">
        <v>4367731000</v>
      </c>
      <c r="G32" s="60">
        <v>22226205</v>
      </c>
      <c r="H32" s="60">
        <v>302234522</v>
      </c>
      <c r="I32" s="60">
        <v>348091273</v>
      </c>
      <c r="J32" s="60">
        <v>672552000</v>
      </c>
      <c r="K32" s="60">
        <v>268863880</v>
      </c>
      <c r="L32" s="60">
        <v>408072207</v>
      </c>
      <c r="M32" s="60">
        <v>224700097</v>
      </c>
      <c r="N32" s="60">
        <v>901636184</v>
      </c>
      <c r="O32" s="60">
        <v>143080824</v>
      </c>
      <c r="P32" s="60">
        <v>263106452</v>
      </c>
      <c r="Q32" s="60">
        <v>411222483</v>
      </c>
      <c r="R32" s="60">
        <v>817409759</v>
      </c>
      <c r="S32" s="60">
        <v>0</v>
      </c>
      <c r="T32" s="60">
        <v>0</v>
      </c>
      <c r="U32" s="60">
        <v>0</v>
      </c>
      <c r="V32" s="60">
        <v>0</v>
      </c>
      <c r="W32" s="60">
        <v>2391597943</v>
      </c>
      <c r="X32" s="60">
        <v>2729413575</v>
      </c>
      <c r="Y32" s="60">
        <v>-337815632</v>
      </c>
      <c r="Z32" s="140">
        <v>-12.38</v>
      </c>
      <c r="AA32" s="155">
        <v>4367731000</v>
      </c>
    </row>
    <row r="33" spans="1:27" ht="13.5">
      <c r="A33" s="183" t="s">
        <v>42</v>
      </c>
      <c r="B33" s="182"/>
      <c r="C33" s="155">
        <v>324530000</v>
      </c>
      <c r="D33" s="155">
        <v>0</v>
      </c>
      <c r="E33" s="156">
        <v>299689000</v>
      </c>
      <c r="F33" s="60">
        <v>365476000</v>
      </c>
      <c r="G33" s="60">
        <v>-14156802</v>
      </c>
      <c r="H33" s="60">
        <v>23353414</v>
      </c>
      <c r="I33" s="60">
        <v>47969950</v>
      </c>
      <c r="J33" s="60">
        <v>57166562</v>
      </c>
      <c r="K33" s="60">
        <v>47499758</v>
      </c>
      <c r="L33" s="60">
        <v>47151566</v>
      </c>
      <c r="M33" s="60">
        <v>79148785</v>
      </c>
      <c r="N33" s="60">
        <v>173800109</v>
      </c>
      <c r="O33" s="60">
        <v>14019126</v>
      </c>
      <c r="P33" s="60">
        <v>38228765</v>
      </c>
      <c r="Q33" s="60">
        <v>43260990</v>
      </c>
      <c r="R33" s="60">
        <v>95508881</v>
      </c>
      <c r="S33" s="60">
        <v>0</v>
      </c>
      <c r="T33" s="60">
        <v>0</v>
      </c>
      <c r="U33" s="60">
        <v>0</v>
      </c>
      <c r="V33" s="60">
        <v>0</v>
      </c>
      <c r="W33" s="60">
        <v>326475552</v>
      </c>
      <c r="X33" s="60">
        <v>222421747</v>
      </c>
      <c r="Y33" s="60">
        <v>104053805</v>
      </c>
      <c r="Z33" s="140">
        <v>46.78</v>
      </c>
      <c r="AA33" s="155">
        <v>365476000</v>
      </c>
    </row>
    <row r="34" spans="1:27" ht="13.5">
      <c r="A34" s="183" t="s">
        <v>43</v>
      </c>
      <c r="B34" s="182"/>
      <c r="C34" s="155">
        <v>4736796000</v>
      </c>
      <c r="D34" s="155">
        <v>0</v>
      </c>
      <c r="E34" s="156">
        <v>5148375270</v>
      </c>
      <c r="F34" s="60">
        <v>5595921000</v>
      </c>
      <c r="G34" s="60">
        <v>161346353</v>
      </c>
      <c r="H34" s="60">
        <v>488569834</v>
      </c>
      <c r="I34" s="60">
        <v>324614813</v>
      </c>
      <c r="J34" s="60">
        <v>974531000</v>
      </c>
      <c r="K34" s="60">
        <v>412210192</v>
      </c>
      <c r="L34" s="60">
        <v>318053070</v>
      </c>
      <c r="M34" s="60">
        <v>508644575</v>
      </c>
      <c r="N34" s="60">
        <v>1238907837</v>
      </c>
      <c r="O34" s="60">
        <v>173771687</v>
      </c>
      <c r="P34" s="60">
        <v>340544065</v>
      </c>
      <c r="Q34" s="60">
        <v>618207397</v>
      </c>
      <c r="R34" s="60">
        <v>1132523149</v>
      </c>
      <c r="S34" s="60">
        <v>0</v>
      </c>
      <c r="T34" s="60">
        <v>0</v>
      </c>
      <c r="U34" s="60">
        <v>0</v>
      </c>
      <c r="V34" s="60">
        <v>0</v>
      </c>
      <c r="W34" s="60">
        <v>3345961986</v>
      </c>
      <c r="X34" s="60">
        <v>3419785544</v>
      </c>
      <c r="Y34" s="60">
        <v>-73823558</v>
      </c>
      <c r="Z34" s="140">
        <v>-2.16</v>
      </c>
      <c r="AA34" s="155">
        <v>5595921000</v>
      </c>
    </row>
    <row r="35" spans="1:27" ht="13.5">
      <c r="A35" s="181" t="s">
        <v>122</v>
      </c>
      <c r="B35" s="185"/>
      <c r="C35" s="155">
        <v>523719000</v>
      </c>
      <c r="D35" s="155">
        <v>0</v>
      </c>
      <c r="E35" s="156">
        <v>0</v>
      </c>
      <c r="F35" s="60">
        <v>20000</v>
      </c>
      <c r="G35" s="60">
        <v>-10450</v>
      </c>
      <c r="H35" s="60">
        <v>192741</v>
      </c>
      <c r="I35" s="60">
        <v>110709</v>
      </c>
      <c r="J35" s="60">
        <v>293000</v>
      </c>
      <c r="K35" s="60">
        <v>10302</v>
      </c>
      <c r="L35" s="60">
        <v>16692</v>
      </c>
      <c r="M35" s="60">
        <v>423799</v>
      </c>
      <c r="N35" s="60">
        <v>450793</v>
      </c>
      <c r="O35" s="60">
        <v>526386</v>
      </c>
      <c r="P35" s="60">
        <v>976320</v>
      </c>
      <c r="Q35" s="60">
        <v>414895</v>
      </c>
      <c r="R35" s="60">
        <v>1917601</v>
      </c>
      <c r="S35" s="60">
        <v>0</v>
      </c>
      <c r="T35" s="60">
        <v>0</v>
      </c>
      <c r="U35" s="60">
        <v>0</v>
      </c>
      <c r="V35" s="60">
        <v>0</v>
      </c>
      <c r="W35" s="60">
        <v>2661394</v>
      </c>
      <c r="X35" s="60"/>
      <c r="Y35" s="60">
        <v>2661394</v>
      </c>
      <c r="Z35" s="140">
        <v>0</v>
      </c>
      <c r="AA35" s="155">
        <v>20000</v>
      </c>
    </row>
    <row r="36" spans="1:27" ht="12.75">
      <c r="A36" s="193" t="s">
        <v>44</v>
      </c>
      <c r="B36" s="187"/>
      <c r="C36" s="188">
        <f aca="true" t="shared" si="1" ref="C36:Y36">SUM(C25:C35)</f>
        <v>34103480000</v>
      </c>
      <c r="D36" s="188">
        <f>SUM(D25:D35)</f>
        <v>0</v>
      </c>
      <c r="E36" s="189">
        <f t="shared" si="1"/>
        <v>36783121329</v>
      </c>
      <c r="F36" s="190">
        <f t="shared" si="1"/>
        <v>39289854660</v>
      </c>
      <c r="G36" s="190">
        <f t="shared" si="1"/>
        <v>2969966951</v>
      </c>
      <c r="H36" s="190">
        <f t="shared" si="1"/>
        <v>3394260262</v>
      </c>
      <c r="I36" s="190">
        <f t="shared" si="1"/>
        <v>3192453896</v>
      </c>
      <c r="J36" s="190">
        <f t="shared" si="1"/>
        <v>9556681109</v>
      </c>
      <c r="K36" s="190">
        <f t="shared" si="1"/>
        <v>2751022821</v>
      </c>
      <c r="L36" s="190">
        <f t="shared" si="1"/>
        <v>3157944318</v>
      </c>
      <c r="M36" s="190">
        <f t="shared" si="1"/>
        <v>3087409421</v>
      </c>
      <c r="N36" s="190">
        <f t="shared" si="1"/>
        <v>8996376560</v>
      </c>
      <c r="O36" s="190">
        <f t="shared" si="1"/>
        <v>2354459508</v>
      </c>
      <c r="P36" s="190">
        <f t="shared" si="1"/>
        <v>3050451548</v>
      </c>
      <c r="Q36" s="190">
        <f t="shared" si="1"/>
        <v>3138864391</v>
      </c>
      <c r="R36" s="190">
        <f t="shared" si="1"/>
        <v>8543775447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27096833116</v>
      </c>
      <c r="X36" s="190">
        <f t="shared" si="1"/>
        <v>26754274151</v>
      </c>
      <c r="Y36" s="190">
        <f t="shared" si="1"/>
        <v>342558965</v>
      </c>
      <c r="Z36" s="191">
        <f>+IF(X36&lt;&gt;0,+(Y36/X36)*100,0)</f>
        <v>1.2803896792961438</v>
      </c>
      <c r="AA36" s="188">
        <f>SUM(AA25:AA35)</f>
        <v>39289854660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1709013000</v>
      </c>
      <c r="D38" s="199">
        <f>+D22-D36</f>
        <v>0</v>
      </c>
      <c r="E38" s="200">
        <f t="shared" si="2"/>
        <v>2524161671</v>
      </c>
      <c r="F38" s="106">
        <f t="shared" si="2"/>
        <v>1238683620</v>
      </c>
      <c r="G38" s="106">
        <f t="shared" si="2"/>
        <v>63059218</v>
      </c>
      <c r="H38" s="106">
        <f t="shared" si="2"/>
        <v>-434541726</v>
      </c>
      <c r="I38" s="106">
        <f t="shared" si="2"/>
        <v>199315527</v>
      </c>
      <c r="J38" s="106">
        <f t="shared" si="2"/>
        <v>-172166981</v>
      </c>
      <c r="K38" s="106">
        <f t="shared" si="2"/>
        <v>483089804</v>
      </c>
      <c r="L38" s="106">
        <f t="shared" si="2"/>
        <v>-99925621</v>
      </c>
      <c r="M38" s="106">
        <f t="shared" si="2"/>
        <v>737841480</v>
      </c>
      <c r="N38" s="106">
        <f t="shared" si="2"/>
        <v>1121005663</v>
      </c>
      <c r="O38" s="106">
        <f t="shared" si="2"/>
        <v>506010281</v>
      </c>
      <c r="P38" s="106">
        <f t="shared" si="2"/>
        <v>140271945</v>
      </c>
      <c r="Q38" s="106">
        <f t="shared" si="2"/>
        <v>1257718125</v>
      </c>
      <c r="R38" s="106">
        <f t="shared" si="2"/>
        <v>1904000351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2852839033</v>
      </c>
      <c r="X38" s="106">
        <f>IF(F22=F36,0,X22-X36)</f>
        <v>1711372052</v>
      </c>
      <c r="Y38" s="106">
        <f t="shared" si="2"/>
        <v>1141466981</v>
      </c>
      <c r="Z38" s="201">
        <f>+IF(X38&lt;&gt;0,+(Y38/X38)*100,0)</f>
        <v>66.69893782979693</v>
      </c>
      <c r="AA38" s="199">
        <f>+AA22-AA36</f>
        <v>1238683620</v>
      </c>
    </row>
    <row r="39" spans="1:27" ht="13.5">
      <c r="A39" s="181" t="s">
        <v>46</v>
      </c>
      <c r="B39" s="185"/>
      <c r="C39" s="155">
        <v>2679588000</v>
      </c>
      <c r="D39" s="155">
        <v>0</v>
      </c>
      <c r="E39" s="156">
        <v>2654718000</v>
      </c>
      <c r="F39" s="60">
        <v>3021231000</v>
      </c>
      <c r="G39" s="60">
        <v>-297520561</v>
      </c>
      <c r="H39" s="60">
        <v>232702323</v>
      </c>
      <c r="I39" s="60">
        <v>108048238</v>
      </c>
      <c r="J39" s="60">
        <v>43230000</v>
      </c>
      <c r="K39" s="60">
        <v>152424090</v>
      </c>
      <c r="L39" s="60">
        <v>251947999</v>
      </c>
      <c r="M39" s="60">
        <v>91756050</v>
      </c>
      <c r="N39" s="60">
        <v>496128139</v>
      </c>
      <c r="O39" s="60">
        <v>101188476</v>
      </c>
      <c r="P39" s="60">
        <v>165458850</v>
      </c>
      <c r="Q39" s="60">
        <v>480250035</v>
      </c>
      <c r="R39" s="60">
        <v>746897361</v>
      </c>
      <c r="S39" s="60">
        <v>0</v>
      </c>
      <c r="T39" s="60">
        <v>0</v>
      </c>
      <c r="U39" s="60">
        <v>0</v>
      </c>
      <c r="V39" s="60">
        <v>0</v>
      </c>
      <c r="W39" s="60">
        <v>1286255500</v>
      </c>
      <c r="X39" s="60">
        <v>1438998003</v>
      </c>
      <c r="Y39" s="60">
        <v>-152742503</v>
      </c>
      <c r="Z39" s="140">
        <v>-10.61</v>
      </c>
      <c r="AA39" s="155">
        <v>3021231000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397613000</v>
      </c>
      <c r="Y40" s="54">
        <v>-397613000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-68815</v>
      </c>
      <c r="M41" s="60">
        <v>68815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4388601000</v>
      </c>
      <c r="D42" s="206">
        <f>SUM(D38:D41)</f>
        <v>0</v>
      </c>
      <c r="E42" s="207">
        <f t="shared" si="3"/>
        <v>5178879671</v>
      </c>
      <c r="F42" s="88">
        <f t="shared" si="3"/>
        <v>4259914620</v>
      </c>
      <c r="G42" s="88">
        <f t="shared" si="3"/>
        <v>-234461343</v>
      </c>
      <c r="H42" s="88">
        <f t="shared" si="3"/>
        <v>-201839403</v>
      </c>
      <c r="I42" s="88">
        <f t="shared" si="3"/>
        <v>307363765</v>
      </c>
      <c r="J42" s="88">
        <f t="shared" si="3"/>
        <v>-128936981</v>
      </c>
      <c r="K42" s="88">
        <f t="shared" si="3"/>
        <v>635513894</v>
      </c>
      <c r="L42" s="88">
        <f t="shared" si="3"/>
        <v>151953563</v>
      </c>
      <c r="M42" s="88">
        <f t="shared" si="3"/>
        <v>829666345</v>
      </c>
      <c r="N42" s="88">
        <f t="shared" si="3"/>
        <v>1617133802</v>
      </c>
      <c r="O42" s="88">
        <f t="shared" si="3"/>
        <v>607198757</v>
      </c>
      <c r="P42" s="88">
        <f t="shared" si="3"/>
        <v>305730795</v>
      </c>
      <c r="Q42" s="88">
        <f t="shared" si="3"/>
        <v>1737968160</v>
      </c>
      <c r="R42" s="88">
        <f t="shared" si="3"/>
        <v>2650897712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4139094533</v>
      </c>
      <c r="X42" s="88">
        <f t="shared" si="3"/>
        <v>3547983055</v>
      </c>
      <c r="Y42" s="88">
        <f t="shared" si="3"/>
        <v>591111478</v>
      </c>
      <c r="Z42" s="208">
        <f>+IF(X42&lt;&gt;0,+(Y42/X42)*100,0)</f>
        <v>16.660493267209247</v>
      </c>
      <c r="AA42" s="206">
        <f>SUM(AA38:AA41)</f>
        <v>4259914620</v>
      </c>
    </row>
    <row r="43" spans="1:27" ht="13.5">
      <c r="A43" s="181" t="s">
        <v>125</v>
      </c>
      <c r="B43" s="185"/>
      <c r="C43" s="157">
        <v>388591000</v>
      </c>
      <c r="D43" s="157">
        <v>0</v>
      </c>
      <c r="E43" s="158">
        <v>528805000</v>
      </c>
      <c r="F43" s="159">
        <v>358437000</v>
      </c>
      <c r="G43" s="159">
        <v>3320290</v>
      </c>
      <c r="H43" s="159">
        <v>2360876</v>
      </c>
      <c r="I43" s="159">
        <v>2626858</v>
      </c>
      <c r="J43" s="159">
        <v>8308024</v>
      </c>
      <c r="K43" s="159">
        <v>3782923</v>
      </c>
      <c r="L43" s="159">
        <v>2211006</v>
      </c>
      <c r="M43" s="159">
        <v>2780734</v>
      </c>
      <c r="N43" s="159">
        <v>8774663</v>
      </c>
      <c r="O43" s="159">
        <v>2450587</v>
      </c>
      <c r="P43" s="159">
        <v>1906929</v>
      </c>
      <c r="Q43" s="159">
        <v>234486388</v>
      </c>
      <c r="R43" s="159">
        <v>238843904</v>
      </c>
      <c r="S43" s="159">
        <v>0</v>
      </c>
      <c r="T43" s="159">
        <v>0</v>
      </c>
      <c r="U43" s="159">
        <v>0</v>
      </c>
      <c r="V43" s="159">
        <v>0</v>
      </c>
      <c r="W43" s="159">
        <v>255926591</v>
      </c>
      <c r="X43" s="159">
        <v>21385003</v>
      </c>
      <c r="Y43" s="159">
        <v>234541588</v>
      </c>
      <c r="Z43" s="141">
        <v>1096.76</v>
      </c>
      <c r="AA43" s="157">
        <v>358437000</v>
      </c>
    </row>
    <row r="44" spans="1:27" ht="13.5">
      <c r="A44" s="209" t="s">
        <v>126</v>
      </c>
      <c r="B44" s="185"/>
      <c r="C44" s="210">
        <f aca="true" t="shared" si="4" ref="C44:Y44">+C42-C43</f>
        <v>4000010000</v>
      </c>
      <c r="D44" s="210">
        <f>+D42-D43</f>
        <v>0</v>
      </c>
      <c r="E44" s="211">
        <f t="shared" si="4"/>
        <v>4650074671</v>
      </c>
      <c r="F44" s="77">
        <f t="shared" si="4"/>
        <v>3901477620</v>
      </c>
      <c r="G44" s="77">
        <f t="shared" si="4"/>
        <v>-237781633</v>
      </c>
      <c r="H44" s="77">
        <f t="shared" si="4"/>
        <v>-204200279</v>
      </c>
      <c r="I44" s="77">
        <f t="shared" si="4"/>
        <v>304736907</v>
      </c>
      <c r="J44" s="77">
        <f t="shared" si="4"/>
        <v>-137245005</v>
      </c>
      <c r="K44" s="77">
        <f t="shared" si="4"/>
        <v>631730971</v>
      </c>
      <c r="L44" s="77">
        <f t="shared" si="4"/>
        <v>149742557</v>
      </c>
      <c r="M44" s="77">
        <f t="shared" si="4"/>
        <v>826885611</v>
      </c>
      <c r="N44" s="77">
        <f t="shared" si="4"/>
        <v>1608359139</v>
      </c>
      <c r="O44" s="77">
        <f t="shared" si="4"/>
        <v>604748170</v>
      </c>
      <c r="P44" s="77">
        <f t="shared" si="4"/>
        <v>303823866</v>
      </c>
      <c r="Q44" s="77">
        <f t="shared" si="4"/>
        <v>1503481772</v>
      </c>
      <c r="R44" s="77">
        <f t="shared" si="4"/>
        <v>2412053808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3883167942</v>
      </c>
      <c r="X44" s="77">
        <f t="shared" si="4"/>
        <v>3526598052</v>
      </c>
      <c r="Y44" s="77">
        <f t="shared" si="4"/>
        <v>356569890</v>
      </c>
      <c r="Z44" s="212">
        <f>+IF(X44&lt;&gt;0,+(Y44/X44)*100,0)</f>
        <v>10.110874126916237</v>
      </c>
      <c r="AA44" s="210">
        <f>+AA42-AA43</f>
        <v>3901477620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4000010000</v>
      </c>
      <c r="D46" s="206">
        <f>SUM(D44:D45)</f>
        <v>0</v>
      </c>
      <c r="E46" s="207">
        <f t="shared" si="5"/>
        <v>4650074671</v>
      </c>
      <c r="F46" s="88">
        <f t="shared" si="5"/>
        <v>3901477620</v>
      </c>
      <c r="G46" s="88">
        <f t="shared" si="5"/>
        <v>-237781633</v>
      </c>
      <c r="H46" s="88">
        <f t="shared" si="5"/>
        <v>-204200279</v>
      </c>
      <c r="I46" s="88">
        <f t="shared" si="5"/>
        <v>304736907</v>
      </c>
      <c r="J46" s="88">
        <f t="shared" si="5"/>
        <v>-137245005</v>
      </c>
      <c r="K46" s="88">
        <f t="shared" si="5"/>
        <v>631730971</v>
      </c>
      <c r="L46" s="88">
        <f t="shared" si="5"/>
        <v>149742557</v>
      </c>
      <c r="M46" s="88">
        <f t="shared" si="5"/>
        <v>826885611</v>
      </c>
      <c r="N46" s="88">
        <f t="shared" si="5"/>
        <v>1608359139</v>
      </c>
      <c r="O46" s="88">
        <f t="shared" si="5"/>
        <v>604748170</v>
      </c>
      <c r="P46" s="88">
        <f t="shared" si="5"/>
        <v>303823866</v>
      </c>
      <c r="Q46" s="88">
        <f t="shared" si="5"/>
        <v>1503481772</v>
      </c>
      <c r="R46" s="88">
        <f t="shared" si="5"/>
        <v>2412053808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3883167942</v>
      </c>
      <c r="X46" s="88">
        <f t="shared" si="5"/>
        <v>3526598052</v>
      </c>
      <c r="Y46" s="88">
        <f t="shared" si="5"/>
        <v>356569890</v>
      </c>
      <c r="Z46" s="208">
        <f>+IF(X46&lt;&gt;0,+(Y46/X46)*100,0)</f>
        <v>10.110874126916237</v>
      </c>
      <c r="AA46" s="206">
        <f>SUM(AA44:AA45)</f>
        <v>3901477620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4000010000</v>
      </c>
      <c r="D48" s="217">
        <f>SUM(D46:D47)</f>
        <v>0</v>
      </c>
      <c r="E48" s="218">
        <f t="shared" si="6"/>
        <v>4650074671</v>
      </c>
      <c r="F48" s="219">
        <f t="shared" si="6"/>
        <v>3901477620</v>
      </c>
      <c r="G48" s="219">
        <f t="shared" si="6"/>
        <v>-237781633</v>
      </c>
      <c r="H48" s="220">
        <f t="shared" si="6"/>
        <v>-204200279</v>
      </c>
      <c r="I48" s="220">
        <f t="shared" si="6"/>
        <v>304736907</v>
      </c>
      <c r="J48" s="220">
        <f t="shared" si="6"/>
        <v>-137245005</v>
      </c>
      <c r="K48" s="220">
        <f t="shared" si="6"/>
        <v>631730971</v>
      </c>
      <c r="L48" s="220">
        <f t="shared" si="6"/>
        <v>149742557</v>
      </c>
      <c r="M48" s="219">
        <f t="shared" si="6"/>
        <v>826885611</v>
      </c>
      <c r="N48" s="219">
        <f t="shared" si="6"/>
        <v>1608359139</v>
      </c>
      <c r="O48" s="220">
        <f t="shared" si="6"/>
        <v>604748170</v>
      </c>
      <c r="P48" s="220">
        <f t="shared" si="6"/>
        <v>303823866</v>
      </c>
      <c r="Q48" s="220">
        <f t="shared" si="6"/>
        <v>1503481772</v>
      </c>
      <c r="R48" s="220">
        <f t="shared" si="6"/>
        <v>2412053808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3883167942</v>
      </c>
      <c r="X48" s="220">
        <f t="shared" si="6"/>
        <v>3526598052</v>
      </c>
      <c r="Y48" s="220">
        <f t="shared" si="6"/>
        <v>356569890</v>
      </c>
      <c r="Z48" s="221">
        <f>+IF(X48&lt;&gt;0,+(Y48/X48)*100,0)</f>
        <v>10.110874126916237</v>
      </c>
      <c r="AA48" s="222">
        <f>SUM(AA46:AA47)</f>
        <v>3901477620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710912000</v>
      </c>
      <c r="D5" s="153">
        <f>SUM(D6:D8)</f>
        <v>0</v>
      </c>
      <c r="E5" s="154">
        <f t="shared" si="0"/>
        <v>1838847000</v>
      </c>
      <c r="F5" s="100">
        <f t="shared" si="0"/>
        <v>2149033000</v>
      </c>
      <c r="G5" s="100">
        <f t="shared" si="0"/>
        <v>-198142</v>
      </c>
      <c r="H5" s="100">
        <f t="shared" si="0"/>
        <v>-1946529</v>
      </c>
      <c r="I5" s="100">
        <f t="shared" si="0"/>
        <v>-34622584</v>
      </c>
      <c r="J5" s="100">
        <f t="shared" si="0"/>
        <v>-36767255</v>
      </c>
      <c r="K5" s="100">
        <f t="shared" si="0"/>
        <v>5839165</v>
      </c>
      <c r="L5" s="100">
        <f t="shared" si="0"/>
        <v>23012409</v>
      </c>
      <c r="M5" s="100">
        <f t="shared" si="0"/>
        <v>67569760</v>
      </c>
      <c r="N5" s="100">
        <f t="shared" si="0"/>
        <v>96421334</v>
      </c>
      <c r="O5" s="100">
        <f t="shared" si="0"/>
        <v>31236803</v>
      </c>
      <c r="P5" s="100">
        <f t="shared" si="0"/>
        <v>46816577</v>
      </c>
      <c r="Q5" s="100">
        <f t="shared" si="0"/>
        <v>79221541</v>
      </c>
      <c r="R5" s="100">
        <f t="shared" si="0"/>
        <v>157274921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216929000</v>
      </c>
      <c r="X5" s="100">
        <f t="shared" si="0"/>
        <v>1143822000</v>
      </c>
      <c r="Y5" s="100">
        <f t="shared" si="0"/>
        <v>-926893000</v>
      </c>
      <c r="Z5" s="137">
        <f>+IF(X5&lt;&gt;0,+(Y5/X5)*100,0)</f>
        <v>-81.03472393431845</v>
      </c>
      <c r="AA5" s="153">
        <f>SUM(AA6:AA8)</f>
        <v>2149033000</v>
      </c>
    </row>
    <row r="6" spans="1:27" ht="13.5">
      <c r="A6" s="138" t="s">
        <v>75</v>
      </c>
      <c r="B6" s="136"/>
      <c r="C6" s="155">
        <v>38961000</v>
      </c>
      <c r="D6" s="155"/>
      <c r="E6" s="156">
        <v>143880000</v>
      </c>
      <c r="F6" s="60">
        <v>153948000</v>
      </c>
      <c r="G6" s="60"/>
      <c r="H6" s="60">
        <v>-7757</v>
      </c>
      <c r="I6" s="60">
        <v>-1439929</v>
      </c>
      <c r="J6" s="60">
        <v>-1447686</v>
      </c>
      <c r="K6" s="60">
        <v>911318</v>
      </c>
      <c r="L6" s="60">
        <v>1336057</v>
      </c>
      <c r="M6" s="60">
        <v>863311</v>
      </c>
      <c r="N6" s="60">
        <v>3110686</v>
      </c>
      <c r="O6" s="60">
        <v>1579430</v>
      </c>
      <c r="P6" s="60">
        <v>1940971</v>
      </c>
      <c r="Q6" s="60">
        <v>4122599</v>
      </c>
      <c r="R6" s="60">
        <v>7643000</v>
      </c>
      <c r="S6" s="60"/>
      <c r="T6" s="60"/>
      <c r="U6" s="60"/>
      <c r="V6" s="60"/>
      <c r="W6" s="60">
        <v>9306000</v>
      </c>
      <c r="X6" s="60">
        <v>91923000</v>
      </c>
      <c r="Y6" s="60">
        <v>-82617000</v>
      </c>
      <c r="Z6" s="140">
        <v>-89.88</v>
      </c>
      <c r="AA6" s="62">
        <v>153948000</v>
      </c>
    </row>
    <row r="7" spans="1:27" ht="13.5">
      <c r="A7" s="138" t="s">
        <v>76</v>
      </c>
      <c r="B7" s="136"/>
      <c r="C7" s="157">
        <v>4209000</v>
      </c>
      <c r="D7" s="157"/>
      <c r="E7" s="158">
        <v>3199000</v>
      </c>
      <c r="F7" s="159">
        <v>3306000</v>
      </c>
      <c r="G7" s="159">
        <v>-198142</v>
      </c>
      <c r="H7" s="159"/>
      <c r="I7" s="159">
        <v>-7061212</v>
      </c>
      <c r="J7" s="159">
        <v>-7259354</v>
      </c>
      <c r="K7" s="159">
        <v>127834</v>
      </c>
      <c r="L7" s="159">
        <v>212814</v>
      </c>
      <c r="M7" s="159">
        <v>7171706</v>
      </c>
      <c r="N7" s="159">
        <v>7512354</v>
      </c>
      <c r="O7" s="159">
        <v>260561</v>
      </c>
      <c r="P7" s="159">
        <v>1167087</v>
      </c>
      <c r="Q7" s="159">
        <v>-789648</v>
      </c>
      <c r="R7" s="159">
        <v>638000</v>
      </c>
      <c r="S7" s="159"/>
      <c r="T7" s="159"/>
      <c r="U7" s="159"/>
      <c r="V7" s="159"/>
      <c r="W7" s="159">
        <v>891000</v>
      </c>
      <c r="X7" s="159">
        <v>2999000</v>
      </c>
      <c r="Y7" s="159">
        <v>-2108000</v>
      </c>
      <c r="Z7" s="141">
        <v>-70.29</v>
      </c>
      <c r="AA7" s="225">
        <v>3306000</v>
      </c>
    </row>
    <row r="8" spans="1:27" ht="13.5">
      <c r="A8" s="138" t="s">
        <v>77</v>
      </c>
      <c r="B8" s="136"/>
      <c r="C8" s="155">
        <v>667742000</v>
      </c>
      <c r="D8" s="155"/>
      <c r="E8" s="156">
        <v>1691768000</v>
      </c>
      <c r="F8" s="60">
        <v>1991779000</v>
      </c>
      <c r="G8" s="60"/>
      <c r="H8" s="60">
        <v>-1938772</v>
      </c>
      <c r="I8" s="60">
        <v>-26121443</v>
      </c>
      <c r="J8" s="60">
        <v>-28060215</v>
      </c>
      <c r="K8" s="60">
        <v>4800013</v>
      </c>
      <c r="L8" s="60">
        <v>21463538</v>
      </c>
      <c r="M8" s="60">
        <v>59534743</v>
      </c>
      <c r="N8" s="60">
        <v>85798294</v>
      </c>
      <c r="O8" s="60">
        <v>29396812</v>
      </c>
      <c r="P8" s="60">
        <v>43708519</v>
      </c>
      <c r="Q8" s="60">
        <v>75888590</v>
      </c>
      <c r="R8" s="60">
        <v>148993921</v>
      </c>
      <c r="S8" s="60"/>
      <c r="T8" s="60"/>
      <c r="U8" s="60"/>
      <c r="V8" s="60"/>
      <c r="W8" s="60">
        <v>206732000</v>
      </c>
      <c r="X8" s="60">
        <v>1048900000</v>
      </c>
      <c r="Y8" s="60">
        <v>-842168000</v>
      </c>
      <c r="Z8" s="140">
        <v>-80.29</v>
      </c>
      <c r="AA8" s="62">
        <v>1991779000</v>
      </c>
    </row>
    <row r="9" spans="1:27" ht="13.5">
      <c r="A9" s="135" t="s">
        <v>78</v>
      </c>
      <c r="B9" s="136"/>
      <c r="C9" s="153">
        <f aca="true" t="shared" si="1" ref="C9:Y9">SUM(C10:C14)</f>
        <v>1496603000</v>
      </c>
      <c r="D9" s="153">
        <f>SUM(D10:D14)</f>
        <v>0</v>
      </c>
      <c r="E9" s="154">
        <f t="shared" si="1"/>
        <v>2026296000</v>
      </c>
      <c r="F9" s="100">
        <f t="shared" si="1"/>
        <v>2009122000</v>
      </c>
      <c r="G9" s="100">
        <f t="shared" si="1"/>
        <v>47606145</v>
      </c>
      <c r="H9" s="100">
        <f t="shared" si="1"/>
        <v>-39798982</v>
      </c>
      <c r="I9" s="100">
        <f t="shared" si="1"/>
        <v>-174351349</v>
      </c>
      <c r="J9" s="100">
        <f t="shared" si="1"/>
        <v>-166544186</v>
      </c>
      <c r="K9" s="100">
        <f t="shared" si="1"/>
        <v>212206345</v>
      </c>
      <c r="L9" s="100">
        <f t="shared" si="1"/>
        <v>274072844</v>
      </c>
      <c r="M9" s="100">
        <f t="shared" si="1"/>
        <v>-50688530</v>
      </c>
      <c r="N9" s="100">
        <f t="shared" si="1"/>
        <v>435590659</v>
      </c>
      <c r="O9" s="100">
        <f t="shared" si="1"/>
        <v>343120560</v>
      </c>
      <c r="P9" s="100">
        <f t="shared" si="1"/>
        <v>410389248</v>
      </c>
      <c r="Q9" s="100">
        <f t="shared" si="1"/>
        <v>-337514810</v>
      </c>
      <c r="R9" s="100">
        <f t="shared" si="1"/>
        <v>415994998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685041471</v>
      </c>
      <c r="X9" s="100">
        <f t="shared" si="1"/>
        <v>1272997000</v>
      </c>
      <c r="Y9" s="100">
        <f t="shared" si="1"/>
        <v>-587955529</v>
      </c>
      <c r="Z9" s="137">
        <f>+IF(X9&lt;&gt;0,+(Y9/X9)*100,0)</f>
        <v>-46.186717564927484</v>
      </c>
      <c r="AA9" s="102">
        <f>SUM(AA10:AA14)</f>
        <v>2009122000</v>
      </c>
    </row>
    <row r="10" spans="1:27" ht="13.5">
      <c r="A10" s="138" t="s">
        <v>79</v>
      </c>
      <c r="B10" s="136"/>
      <c r="C10" s="155">
        <v>31248000</v>
      </c>
      <c r="D10" s="155"/>
      <c r="E10" s="156">
        <v>138536000</v>
      </c>
      <c r="F10" s="60">
        <v>138759000</v>
      </c>
      <c r="G10" s="60">
        <v>3060105</v>
      </c>
      <c r="H10" s="60">
        <v>427631</v>
      </c>
      <c r="I10" s="60">
        <v>-7007830</v>
      </c>
      <c r="J10" s="60">
        <v>-3520094</v>
      </c>
      <c r="K10" s="60">
        <v>3536267</v>
      </c>
      <c r="L10" s="60">
        <v>6530641</v>
      </c>
      <c r="M10" s="60">
        <v>12921659</v>
      </c>
      <c r="N10" s="60">
        <v>22988567</v>
      </c>
      <c r="O10" s="60">
        <v>10229808</v>
      </c>
      <c r="P10" s="60">
        <v>9952656</v>
      </c>
      <c r="Q10" s="60">
        <v>-4355008</v>
      </c>
      <c r="R10" s="60">
        <v>15827456</v>
      </c>
      <c r="S10" s="60"/>
      <c r="T10" s="60"/>
      <c r="U10" s="60"/>
      <c r="V10" s="60"/>
      <c r="W10" s="60">
        <v>35295929</v>
      </c>
      <c r="X10" s="60">
        <v>68175000</v>
      </c>
      <c r="Y10" s="60">
        <v>-32879071</v>
      </c>
      <c r="Z10" s="140">
        <v>-48.23</v>
      </c>
      <c r="AA10" s="62">
        <v>138759000</v>
      </c>
    </row>
    <row r="11" spans="1:27" ht="13.5">
      <c r="A11" s="138" t="s">
        <v>80</v>
      </c>
      <c r="B11" s="136"/>
      <c r="C11" s="155">
        <v>222827000</v>
      </c>
      <c r="D11" s="155"/>
      <c r="E11" s="156">
        <v>166400000</v>
      </c>
      <c r="F11" s="60">
        <v>161830000</v>
      </c>
      <c r="G11" s="60">
        <v>-2136</v>
      </c>
      <c r="H11" s="60">
        <v>-32</v>
      </c>
      <c r="I11" s="60">
        <v>-3625168</v>
      </c>
      <c r="J11" s="60">
        <v>-3627336</v>
      </c>
      <c r="K11" s="60">
        <v>2650118</v>
      </c>
      <c r="L11" s="60">
        <v>3903982</v>
      </c>
      <c r="M11" s="60">
        <v>31442236</v>
      </c>
      <c r="N11" s="60">
        <v>37996336</v>
      </c>
      <c r="O11" s="60">
        <v>6428453</v>
      </c>
      <c r="P11" s="60">
        <v>11504371</v>
      </c>
      <c r="Q11" s="60">
        <v>9309718</v>
      </c>
      <c r="R11" s="60">
        <v>27242542</v>
      </c>
      <c r="S11" s="60"/>
      <c r="T11" s="60"/>
      <c r="U11" s="60"/>
      <c r="V11" s="60"/>
      <c r="W11" s="60">
        <v>61611542</v>
      </c>
      <c r="X11" s="60">
        <v>43800000</v>
      </c>
      <c r="Y11" s="60">
        <v>17811542</v>
      </c>
      <c r="Z11" s="140">
        <v>40.67</v>
      </c>
      <c r="AA11" s="62">
        <v>161830000</v>
      </c>
    </row>
    <row r="12" spans="1:27" ht="13.5">
      <c r="A12" s="138" t="s">
        <v>81</v>
      </c>
      <c r="B12" s="136"/>
      <c r="C12" s="155">
        <v>43033000</v>
      </c>
      <c r="D12" s="155"/>
      <c r="E12" s="156">
        <v>162800000</v>
      </c>
      <c r="F12" s="60">
        <v>252943000</v>
      </c>
      <c r="G12" s="60">
        <v>7318083</v>
      </c>
      <c r="H12" s="60">
        <v>4356695</v>
      </c>
      <c r="I12" s="60">
        <v>-1832830</v>
      </c>
      <c r="J12" s="60">
        <v>9841948</v>
      </c>
      <c r="K12" s="60">
        <v>6380092</v>
      </c>
      <c r="L12" s="60">
        <v>5034435</v>
      </c>
      <c r="M12" s="60">
        <v>4142525</v>
      </c>
      <c r="N12" s="60">
        <v>15557052</v>
      </c>
      <c r="O12" s="60">
        <v>26101220</v>
      </c>
      <c r="P12" s="60">
        <v>28259855</v>
      </c>
      <c r="Q12" s="60">
        <v>-29068075</v>
      </c>
      <c r="R12" s="60">
        <v>25293000</v>
      </c>
      <c r="S12" s="60"/>
      <c r="T12" s="60"/>
      <c r="U12" s="60"/>
      <c r="V12" s="60"/>
      <c r="W12" s="60">
        <v>50692000</v>
      </c>
      <c r="X12" s="60">
        <v>126966000</v>
      </c>
      <c r="Y12" s="60">
        <v>-76274000</v>
      </c>
      <c r="Z12" s="140">
        <v>-60.07</v>
      </c>
      <c r="AA12" s="62">
        <v>252943000</v>
      </c>
    </row>
    <row r="13" spans="1:27" ht="13.5">
      <c r="A13" s="138" t="s">
        <v>82</v>
      </c>
      <c r="B13" s="136"/>
      <c r="C13" s="155">
        <v>1155814000</v>
      </c>
      <c r="D13" s="155"/>
      <c r="E13" s="156">
        <v>1473534000</v>
      </c>
      <c r="F13" s="60">
        <v>1383534000</v>
      </c>
      <c r="G13" s="60">
        <v>25025603</v>
      </c>
      <c r="H13" s="60">
        <v>-45936920</v>
      </c>
      <c r="I13" s="60">
        <v>-176472301</v>
      </c>
      <c r="J13" s="60">
        <v>-197383618</v>
      </c>
      <c r="K13" s="60">
        <v>199078073</v>
      </c>
      <c r="L13" s="60">
        <v>252883149</v>
      </c>
      <c r="M13" s="60">
        <v>-71286604</v>
      </c>
      <c r="N13" s="60">
        <v>380674618</v>
      </c>
      <c r="O13" s="60">
        <v>292632611</v>
      </c>
      <c r="P13" s="60">
        <v>352716377</v>
      </c>
      <c r="Q13" s="60">
        <v>-312842988</v>
      </c>
      <c r="R13" s="60">
        <v>332506000</v>
      </c>
      <c r="S13" s="60"/>
      <c r="T13" s="60"/>
      <c r="U13" s="60"/>
      <c r="V13" s="60"/>
      <c r="W13" s="60">
        <v>515797000</v>
      </c>
      <c r="X13" s="60">
        <v>956030000</v>
      </c>
      <c r="Y13" s="60">
        <v>-440233000</v>
      </c>
      <c r="Z13" s="140">
        <v>-46.05</v>
      </c>
      <c r="AA13" s="62">
        <v>1383534000</v>
      </c>
    </row>
    <row r="14" spans="1:27" ht="13.5">
      <c r="A14" s="138" t="s">
        <v>83</v>
      </c>
      <c r="B14" s="136"/>
      <c r="C14" s="157">
        <v>43681000</v>
      </c>
      <c r="D14" s="157"/>
      <c r="E14" s="158">
        <v>85026000</v>
      </c>
      <c r="F14" s="159">
        <v>72056000</v>
      </c>
      <c r="G14" s="159">
        <v>12204490</v>
      </c>
      <c r="H14" s="159">
        <v>1353644</v>
      </c>
      <c r="I14" s="159">
        <v>14586780</v>
      </c>
      <c r="J14" s="159">
        <v>28144914</v>
      </c>
      <c r="K14" s="159">
        <v>561795</v>
      </c>
      <c r="L14" s="159">
        <v>5720637</v>
      </c>
      <c r="M14" s="159">
        <v>-27908346</v>
      </c>
      <c r="N14" s="159">
        <v>-21625914</v>
      </c>
      <c r="O14" s="159">
        <v>7728468</v>
      </c>
      <c r="P14" s="159">
        <v>7955989</v>
      </c>
      <c r="Q14" s="159">
        <v>-558457</v>
      </c>
      <c r="R14" s="159">
        <v>15126000</v>
      </c>
      <c r="S14" s="159"/>
      <c r="T14" s="159"/>
      <c r="U14" s="159"/>
      <c r="V14" s="159"/>
      <c r="W14" s="159">
        <v>21645000</v>
      </c>
      <c r="X14" s="159">
        <v>78026000</v>
      </c>
      <c r="Y14" s="159">
        <v>-56381000</v>
      </c>
      <c r="Z14" s="141">
        <v>-72.26</v>
      </c>
      <c r="AA14" s="225">
        <v>72056000</v>
      </c>
    </row>
    <row r="15" spans="1:27" ht="13.5">
      <c r="A15" s="135" t="s">
        <v>84</v>
      </c>
      <c r="B15" s="142"/>
      <c r="C15" s="153">
        <f aca="true" t="shared" si="2" ref="C15:Y15">SUM(C16:C18)</f>
        <v>1729843000</v>
      </c>
      <c r="D15" s="153">
        <f>SUM(D16:D18)</f>
        <v>0</v>
      </c>
      <c r="E15" s="154">
        <f t="shared" si="2"/>
        <v>3495610000</v>
      </c>
      <c r="F15" s="100">
        <f t="shared" si="2"/>
        <v>3245875000</v>
      </c>
      <c r="G15" s="100">
        <f t="shared" si="2"/>
        <v>401137573</v>
      </c>
      <c r="H15" s="100">
        <f t="shared" si="2"/>
        <v>260940616</v>
      </c>
      <c r="I15" s="100">
        <f t="shared" si="2"/>
        <v>761738239</v>
      </c>
      <c r="J15" s="100">
        <f t="shared" si="2"/>
        <v>1423816428</v>
      </c>
      <c r="K15" s="100">
        <f t="shared" si="2"/>
        <v>-75831063</v>
      </c>
      <c r="L15" s="100">
        <f t="shared" si="2"/>
        <v>27406573</v>
      </c>
      <c r="M15" s="100">
        <f t="shared" si="2"/>
        <v>-931402962</v>
      </c>
      <c r="N15" s="100">
        <f t="shared" si="2"/>
        <v>-979827452</v>
      </c>
      <c r="O15" s="100">
        <f t="shared" si="2"/>
        <v>8585809</v>
      </c>
      <c r="P15" s="100">
        <f t="shared" si="2"/>
        <v>155455155</v>
      </c>
      <c r="Q15" s="100">
        <f t="shared" si="2"/>
        <v>397702892</v>
      </c>
      <c r="R15" s="100">
        <f t="shared" si="2"/>
        <v>561743856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1005732832</v>
      </c>
      <c r="X15" s="100">
        <f t="shared" si="2"/>
        <v>1746413708</v>
      </c>
      <c r="Y15" s="100">
        <f t="shared" si="2"/>
        <v>-740680876</v>
      </c>
      <c r="Z15" s="137">
        <f>+IF(X15&lt;&gt;0,+(Y15/X15)*100,0)</f>
        <v>-42.41153585814616</v>
      </c>
      <c r="AA15" s="102">
        <f>SUM(AA16:AA18)</f>
        <v>3245875000</v>
      </c>
    </row>
    <row r="16" spans="1:27" ht="13.5">
      <c r="A16" s="138" t="s">
        <v>85</v>
      </c>
      <c r="B16" s="136"/>
      <c r="C16" s="155">
        <v>286113000</v>
      </c>
      <c r="D16" s="155"/>
      <c r="E16" s="156">
        <v>964908000</v>
      </c>
      <c r="F16" s="60">
        <v>766508000</v>
      </c>
      <c r="G16" s="60">
        <v>71255985</v>
      </c>
      <c r="H16" s="60">
        <v>42073901</v>
      </c>
      <c r="I16" s="60">
        <v>168612198</v>
      </c>
      <c r="J16" s="60">
        <v>281942084</v>
      </c>
      <c r="K16" s="60">
        <v>33853284</v>
      </c>
      <c r="L16" s="60">
        <v>45027456</v>
      </c>
      <c r="M16" s="60">
        <v>-291601848</v>
      </c>
      <c r="N16" s="60">
        <v>-212721108</v>
      </c>
      <c r="O16" s="60">
        <v>-1793530</v>
      </c>
      <c r="P16" s="60">
        <v>4985208</v>
      </c>
      <c r="Q16" s="60">
        <v>87169803</v>
      </c>
      <c r="R16" s="60">
        <v>90361481</v>
      </c>
      <c r="S16" s="60"/>
      <c r="T16" s="60"/>
      <c r="U16" s="60"/>
      <c r="V16" s="60"/>
      <c r="W16" s="60">
        <v>159582457</v>
      </c>
      <c r="X16" s="60">
        <v>589119000</v>
      </c>
      <c r="Y16" s="60">
        <v>-429536543</v>
      </c>
      <c r="Z16" s="140">
        <v>-72.91</v>
      </c>
      <c r="AA16" s="62">
        <v>766508000</v>
      </c>
    </row>
    <row r="17" spans="1:27" ht="13.5">
      <c r="A17" s="138" t="s">
        <v>86</v>
      </c>
      <c r="B17" s="136"/>
      <c r="C17" s="155">
        <v>1443730000</v>
      </c>
      <c r="D17" s="155"/>
      <c r="E17" s="156">
        <v>2468872000</v>
      </c>
      <c r="F17" s="60">
        <v>2406037000</v>
      </c>
      <c r="G17" s="60">
        <v>305454366</v>
      </c>
      <c r="H17" s="60">
        <v>194439493</v>
      </c>
      <c r="I17" s="60">
        <v>493800153</v>
      </c>
      <c r="J17" s="60">
        <v>993694012</v>
      </c>
      <c r="K17" s="60">
        <v>-110347523</v>
      </c>
      <c r="L17" s="60">
        <v>-18273682</v>
      </c>
      <c r="M17" s="60">
        <v>-490509807</v>
      </c>
      <c r="N17" s="60">
        <v>-619131012</v>
      </c>
      <c r="O17" s="60">
        <v>10757615</v>
      </c>
      <c r="P17" s="60">
        <v>150469947</v>
      </c>
      <c r="Q17" s="60">
        <v>282341105</v>
      </c>
      <c r="R17" s="60">
        <v>443568667</v>
      </c>
      <c r="S17" s="60"/>
      <c r="T17" s="60"/>
      <c r="U17" s="60"/>
      <c r="V17" s="60"/>
      <c r="W17" s="60">
        <v>818131667</v>
      </c>
      <c r="X17" s="60">
        <v>1123464708</v>
      </c>
      <c r="Y17" s="60">
        <v>-305333041</v>
      </c>
      <c r="Z17" s="140">
        <v>-27.18</v>
      </c>
      <c r="AA17" s="62">
        <v>2406037000</v>
      </c>
    </row>
    <row r="18" spans="1:27" ht="13.5">
      <c r="A18" s="138" t="s">
        <v>87</v>
      </c>
      <c r="B18" s="136"/>
      <c r="C18" s="155"/>
      <c r="D18" s="155"/>
      <c r="E18" s="156">
        <v>61830000</v>
      </c>
      <c r="F18" s="60">
        <v>73330000</v>
      </c>
      <c r="G18" s="60">
        <v>24427222</v>
      </c>
      <c r="H18" s="60">
        <v>24427222</v>
      </c>
      <c r="I18" s="60">
        <v>99325888</v>
      </c>
      <c r="J18" s="60">
        <v>148180332</v>
      </c>
      <c r="K18" s="60">
        <v>663176</v>
      </c>
      <c r="L18" s="60">
        <v>652799</v>
      </c>
      <c r="M18" s="60">
        <v>-149291307</v>
      </c>
      <c r="N18" s="60">
        <v>-147975332</v>
      </c>
      <c r="O18" s="60">
        <v>-378276</v>
      </c>
      <c r="P18" s="60"/>
      <c r="Q18" s="60">
        <v>28191984</v>
      </c>
      <c r="R18" s="60">
        <v>27813708</v>
      </c>
      <c r="S18" s="60"/>
      <c r="T18" s="60"/>
      <c r="U18" s="60"/>
      <c r="V18" s="60"/>
      <c r="W18" s="60">
        <v>28018708</v>
      </c>
      <c r="X18" s="60">
        <v>33830000</v>
      </c>
      <c r="Y18" s="60">
        <v>-5811292</v>
      </c>
      <c r="Z18" s="140">
        <v>-17.18</v>
      </c>
      <c r="AA18" s="62">
        <v>73330000</v>
      </c>
    </row>
    <row r="19" spans="1:27" ht="13.5">
      <c r="A19" s="135" t="s">
        <v>88</v>
      </c>
      <c r="B19" s="142"/>
      <c r="C19" s="153">
        <f aca="true" t="shared" si="3" ref="C19:Y19">SUM(C20:C23)</f>
        <v>3177857000</v>
      </c>
      <c r="D19" s="153">
        <f>SUM(D20:D23)</f>
        <v>0</v>
      </c>
      <c r="E19" s="154">
        <f t="shared" si="3"/>
        <v>3514397000</v>
      </c>
      <c r="F19" s="100">
        <f t="shared" si="3"/>
        <v>3423919000</v>
      </c>
      <c r="G19" s="100">
        <f t="shared" si="3"/>
        <v>-25918</v>
      </c>
      <c r="H19" s="100">
        <f t="shared" si="3"/>
        <v>-76626</v>
      </c>
      <c r="I19" s="100">
        <f t="shared" si="3"/>
        <v>-327754029</v>
      </c>
      <c r="J19" s="100">
        <f t="shared" si="3"/>
        <v>-327856573</v>
      </c>
      <c r="K19" s="100">
        <f t="shared" si="3"/>
        <v>190008</v>
      </c>
      <c r="L19" s="100">
        <f t="shared" si="3"/>
        <v>111421</v>
      </c>
      <c r="M19" s="100">
        <f t="shared" si="3"/>
        <v>1214445144</v>
      </c>
      <c r="N19" s="100">
        <f t="shared" si="3"/>
        <v>1214746573</v>
      </c>
      <c r="O19" s="100">
        <f t="shared" si="3"/>
        <v>109928</v>
      </c>
      <c r="P19" s="100">
        <f t="shared" si="3"/>
        <v>227449000</v>
      </c>
      <c r="Q19" s="100">
        <f t="shared" si="3"/>
        <v>486275241</v>
      </c>
      <c r="R19" s="100">
        <f t="shared" si="3"/>
        <v>713834169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1600724169</v>
      </c>
      <c r="X19" s="100">
        <f t="shared" si="3"/>
        <v>2524794000</v>
      </c>
      <c r="Y19" s="100">
        <f t="shared" si="3"/>
        <v>-924069831</v>
      </c>
      <c r="Z19" s="137">
        <f>+IF(X19&lt;&gt;0,+(Y19/X19)*100,0)</f>
        <v>-36.59981095487394</v>
      </c>
      <c r="AA19" s="102">
        <f>SUM(AA20:AA23)</f>
        <v>3423919000</v>
      </c>
    </row>
    <row r="20" spans="1:27" ht="13.5">
      <c r="A20" s="138" t="s">
        <v>89</v>
      </c>
      <c r="B20" s="136"/>
      <c r="C20" s="155">
        <v>2106707000</v>
      </c>
      <c r="D20" s="155"/>
      <c r="E20" s="156">
        <v>2221762000</v>
      </c>
      <c r="F20" s="60">
        <v>2185034000</v>
      </c>
      <c r="G20" s="60">
        <v>-25918</v>
      </c>
      <c r="H20" s="60">
        <v>-76626</v>
      </c>
      <c r="I20" s="60">
        <v>-203606366</v>
      </c>
      <c r="J20" s="60">
        <v>-203708910</v>
      </c>
      <c r="K20" s="60">
        <v>100626</v>
      </c>
      <c r="L20" s="60">
        <v>111421</v>
      </c>
      <c r="M20" s="60">
        <v>750719008</v>
      </c>
      <c r="N20" s="60">
        <v>750931055</v>
      </c>
      <c r="O20" s="60">
        <v>82126</v>
      </c>
      <c r="P20" s="60">
        <v>186046000</v>
      </c>
      <c r="Q20" s="60">
        <v>275836898</v>
      </c>
      <c r="R20" s="60">
        <v>461965024</v>
      </c>
      <c r="S20" s="60"/>
      <c r="T20" s="60"/>
      <c r="U20" s="60"/>
      <c r="V20" s="60"/>
      <c r="W20" s="60">
        <v>1009187169</v>
      </c>
      <c r="X20" s="60">
        <v>1948903000</v>
      </c>
      <c r="Y20" s="60">
        <v>-939715831</v>
      </c>
      <c r="Z20" s="140">
        <v>-48.22</v>
      </c>
      <c r="AA20" s="62">
        <v>2185034000</v>
      </c>
    </row>
    <row r="21" spans="1:27" ht="13.5">
      <c r="A21" s="138" t="s">
        <v>90</v>
      </c>
      <c r="B21" s="136"/>
      <c r="C21" s="155">
        <v>962905000</v>
      </c>
      <c r="D21" s="155"/>
      <c r="E21" s="156">
        <v>654951000</v>
      </c>
      <c r="F21" s="60">
        <v>654951000</v>
      </c>
      <c r="G21" s="60"/>
      <c r="H21" s="60"/>
      <c r="I21" s="60">
        <v>-67514069</v>
      </c>
      <c r="J21" s="60">
        <v>-67514069</v>
      </c>
      <c r="K21" s="60">
        <v>89382</v>
      </c>
      <c r="L21" s="60"/>
      <c r="M21" s="60">
        <v>251651000</v>
      </c>
      <c r="N21" s="60">
        <v>251740382</v>
      </c>
      <c r="O21" s="60">
        <v>27802</v>
      </c>
      <c r="P21" s="60">
        <v>41403000</v>
      </c>
      <c r="Q21" s="60">
        <v>82947485</v>
      </c>
      <c r="R21" s="60">
        <v>124378287</v>
      </c>
      <c r="S21" s="60"/>
      <c r="T21" s="60"/>
      <c r="U21" s="60"/>
      <c r="V21" s="60"/>
      <c r="W21" s="60">
        <v>308604600</v>
      </c>
      <c r="X21" s="60">
        <v>252294600</v>
      </c>
      <c r="Y21" s="60">
        <v>56310000</v>
      </c>
      <c r="Z21" s="140">
        <v>22.32</v>
      </c>
      <c r="AA21" s="62">
        <v>654951000</v>
      </c>
    </row>
    <row r="22" spans="1:27" ht="13.5">
      <c r="A22" s="138" t="s">
        <v>91</v>
      </c>
      <c r="B22" s="136"/>
      <c r="C22" s="157"/>
      <c r="D22" s="157"/>
      <c r="E22" s="158">
        <v>436634000</v>
      </c>
      <c r="F22" s="159">
        <v>436634000</v>
      </c>
      <c r="G22" s="159"/>
      <c r="H22" s="159"/>
      <c r="I22" s="159">
        <v>-44924403</v>
      </c>
      <c r="J22" s="159">
        <v>-44924403</v>
      </c>
      <c r="K22" s="159"/>
      <c r="L22" s="159"/>
      <c r="M22" s="159">
        <v>44333191</v>
      </c>
      <c r="N22" s="159">
        <v>44333191</v>
      </c>
      <c r="O22" s="159"/>
      <c r="P22" s="159"/>
      <c r="Q22" s="159">
        <v>206327612</v>
      </c>
      <c r="R22" s="159">
        <v>206327612</v>
      </c>
      <c r="S22" s="159"/>
      <c r="T22" s="159"/>
      <c r="U22" s="159"/>
      <c r="V22" s="159"/>
      <c r="W22" s="159">
        <v>205736400</v>
      </c>
      <c r="X22" s="159">
        <v>168196400</v>
      </c>
      <c r="Y22" s="159">
        <v>37540000</v>
      </c>
      <c r="Z22" s="141">
        <v>22.32</v>
      </c>
      <c r="AA22" s="225">
        <v>436634000</v>
      </c>
    </row>
    <row r="23" spans="1:27" ht="13.5">
      <c r="A23" s="138" t="s">
        <v>92</v>
      </c>
      <c r="B23" s="136"/>
      <c r="C23" s="155">
        <v>108245000</v>
      </c>
      <c r="D23" s="155"/>
      <c r="E23" s="156">
        <v>201050000</v>
      </c>
      <c r="F23" s="60">
        <v>147300000</v>
      </c>
      <c r="G23" s="60"/>
      <c r="H23" s="60"/>
      <c r="I23" s="60">
        <v>-11709191</v>
      </c>
      <c r="J23" s="60">
        <v>-11709191</v>
      </c>
      <c r="K23" s="60"/>
      <c r="L23" s="60"/>
      <c r="M23" s="60">
        <v>167741945</v>
      </c>
      <c r="N23" s="60">
        <v>167741945</v>
      </c>
      <c r="O23" s="60"/>
      <c r="P23" s="60"/>
      <c r="Q23" s="60">
        <v>-78836754</v>
      </c>
      <c r="R23" s="60">
        <v>-78836754</v>
      </c>
      <c r="S23" s="60"/>
      <c r="T23" s="60"/>
      <c r="U23" s="60"/>
      <c r="V23" s="60"/>
      <c r="W23" s="60">
        <v>77196000</v>
      </c>
      <c r="X23" s="60">
        <v>155400000</v>
      </c>
      <c r="Y23" s="60">
        <v>-78204000</v>
      </c>
      <c r="Z23" s="140">
        <v>-50.32</v>
      </c>
      <c r="AA23" s="62">
        <v>147300000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7115215000</v>
      </c>
      <c r="D25" s="217">
        <f>+D5+D9+D15+D19+D24</f>
        <v>0</v>
      </c>
      <c r="E25" s="230">
        <f t="shared" si="4"/>
        <v>10875150000</v>
      </c>
      <c r="F25" s="219">
        <f t="shared" si="4"/>
        <v>10827949000</v>
      </c>
      <c r="G25" s="219">
        <f t="shared" si="4"/>
        <v>448519658</v>
      </c>
      <c r="H25" s="219">
        <f t="shared" si="4"/>
        <v>219118479</v>
      </c>
      <c r="I25" s="219">
        <f t="shared" si="4"/>
        <v>225010277</v>
      </c>
      <c r="J25" s="219">
        <f t="shared" si="4"/>
        <v>892648414</v>
      </c>
      <c r="K25" s="219">
        <f t="shared" si="4"/>
        <v>142404455</v>
      </c>
      <c r="L25" s="219">
        <f t="shared" si="4"/>
        <v>324603247</v>
      </c>
      <c r="M25" s="219">
        <f t="shared" si="4"/>
        <v>299923412</v>
      </c>
      <c r="N25" s="219">
        <f t="shared" si="4"/>
        <v>766931114</v>
      </c>
      <c r="O25" s="219">
        <f t="shared" si="4"/>
        <v>383053100</v>
      </c>
      <c r="P25" s="219">
        <f t="shared" si="4"/>
        <v>840109980</v>
      </c>
      <c r="Q25" s="219">
        <f t="shared" si="4"/>
        <v>625684864</v>
      </c>
      <c r="R25" s="219">
        <f t="shared" si="4"/>
        <v>1848847944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3508427472</v>
      </c>
      <c r="X25" s="219">
        <f t="shared" si="4"/>
        <v>6688026708</v>
      </c>
      <c r="Y25" s="219">
        <f t="shared" si="4"/>
        <v>-3179599236</v>
      </c>
      <c r="Z25" s="231">
        <f>+IF(X25&lt;&gt;0,+(Y25/X25)*100,0)</f>
        <v>-47.54166475137826</v>
      </c>
      <c r="AA25" s="232">
        <f>+AA5+AA9+AA15+AA19+AA24</f>
        <v>10827949000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2311649000</v>
      </c>
      <c r="D28" s="155"/>
      <c r="E28" s="156">
        <v>2654718000</v>
      </c>
      <c r="F28" s="60">
        <v>2756315000</v>
      </c>
      <c r="G28" s="60">
        <v>346292295</v>
      </c>
      <c r="H28" s="60">
        <v>137838974</v>
      </c>
      <c r="I28" s="60">
        <v>420748722</v>
      </c>
      <c r="J28" s="60">
        <v>904879991</v>
      </c>
      <c r="K28" s="60">
        <v>79949472</v>
      </c>
      <c r="L28" s="60">
        <v>215308260</v>
      </c>
      <c r="M28" s="60">
        <v>-913669205</v>
      </c>
      <c r="N28" s="60">
        <v>-618411473</v>
      </c>
      <c r="O28" s="60">
        <v>281464315</v>
      </c>
      <c r="P28" s="60">
        <v>501802972</v>
      </c>
      <c r="Q28" s="60">
        <v>-491097905</v>
      </c>
      <c r="R28" s="60">
        <v>292169382</v>
      </c>
      <c r="S28" s="60"/>
      <c r="T28" s="60"/>
      <c r="U28" s="60"/>
      <c r="V28" s="60"/>
      <c r="W28" s="60">
        <v>578637900</v>
      </c>
      <c r="X28" s="60"/>
      <c r="Y28" s="60">
        <v>578637900</v>
      </c>
      <c r="Z28" s="140"/>
      <c r="AA28" s="155">
        <v>2756315000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-1906</v>
      </c>
      <c r="I29" s="60">
        <v>-171000167</v>
      </c>
      <c r="J29" s="60">
        <v>-171002073</v>
      </c>
      <c r="K29" s="60">
        <v>7469</v>
      </c>
      <c r="L29" s="60">
        <v>6216</v>
      </c>
      <c r="M29" s="60">
        <v>516849740</v>
      </c>
      <c r="N29" s="60">
        <v>516863425</v>
      </c>
      <c r="O29" s="60">
        <v>1755</v>
      </c>
      <c r="P29" s="60">
        <v>10380000</v>
      </c>
      <c r="Q29" s="60">
        <v>402182197</v>
      </c>
      <c r="R29" s="60">
        <v>412563952</v>
      </c>
      <c r="S29" s="60"/>
      <c r="T29" s="60"/>
      <c r="U29" s="60"/>
      <c r="V29" s="60"/>
      <c r="W29" s="60">
        <v>758425304</v>
      </c>
      <c r="X29" s="60"/>
      <c r="Y29" s="60">
        <v>758425304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2311649000</v>
      </c>
      <c r="D32" s="210">
        <f>SUM(D28:D31)</f>
        <v>0</v>
      </c>
      <c r="E32" s="211">
        <f t="shared" si="5"/>
        <v>2654718000</v>
      </c>
      <c r="F32" s="77">
        <f t="shared" si="5"/>
        <v>2756315000</v>
      </c>
      <c r="G32" s="77">
        <f t="shared" si="5"/>
        <v>346292295</v>
      </c>
      <c r="H32" s="77">
        <f t="shared" si="5"/>
        <v>137837068</v>
      </c>
      <c r="I32" s="77">
        <f t="shared" si="5"/>
        <v>249748555</v>
      </c>
      <c r="J32" s="77">
        <f t="shared" si="5"/>
        <v>733877918</v>
      </c>
      <c r="K32" s="77">
        <f t="shared" si="5"/>
        <v>79956941</v>
      </c>
      <c r="L32" s="77">
        <f t="shared" si="5"/>
        <v>215314476</v>
      </c>
      <c r="M32" s="77">
        <f t="shared" si="5"/>
        <v>-396819465</v>
      </c>
      <c r="N32" s="77">
        <f t="shared" si="5"/>
        <v>-101548048</v>
      </c>
      <c r="O32" s="77">
        <f t="shared" si="5"/>
        <v>281466070</v>
      </c>
      <c r="P32" s="77">
        <f t="shared" si="5"/>
        <v>512182972</v>
      </c>
      <c r="Q32" s="77">
        <f t="shared" si="5"/>
        <v>-88915708</v>
      </c>
      <c r="R32" s="77">
        <f t="shared" si="5"/>
        <v>704733334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1337063204</v>
      </c>
      <c r="X32" s="77">
        <f t="shared" si="5"/>
        <v>0</v>
      </c>
      <c r="Y32" s="77">
        <f t="shared" si="5"/>
        <v>1337063204</v>
      </c>
      <c r="Z32" s="212">
        <f>+IF(X32&lt;&gt;0,+(Y32/X32)*100,0)</f>
        <v>0</v>
      </c>
      <c r="AA32" s="79">
        <f>SUM(AA28:AA31)</f>
        <v>2756315000</v>
      </c>
    </row>
    <row r="33" spans="1:27" ht="13.5">
      <c r="A33" s="237" t="s">
        <v>51</v>
      </c>
      <c r="B33" s="136" t="s">
        <v>137</v>
      </c>
      <c r="C33" s="155">
        <v>609393000</v>
      </c>
      <c r="D33" s="155"/>
      <c r="E33" s="156">
        <v>463065000</v>
      </c>
      <c r="F33" s="60">
        <v>264916000</v>
      </c>
      <c r="G33" s="60">
        <v>-28895</v>
      </c>
      <c r="H33" s="60">
        <v>-77013</v>
      </c>
      <c r="I33" s="60">
        <v>-496412</v>
      </c>
      <c r="J33" s="60">
        <v>-602320</v>
      </c>
      <c r="K33" s="60">
        <v>194337</v>
      </c>
      <c r="L33" s="60">
        <v>78598</v>
      </c>
      <c r="M33" s="60">
        <v>329385</v>
      </c>
      <c r="N33" s="60">
        <v>602320</v>
      </c>
      <c r="O33" s="60">
        <v>122909</v>
      </c>
      <c r="P33" s="60">
        <v>214968000</v>
      </c>
      <c r="Q33" s="60">
        <v>-215090909</v>
      </c>
      <c r="R33" s="60"/>
      <c r="S33" s="60"/>
      <c r="T33" s="60"/>
      <c r="U33" s="60"/>
      <c r="V33" s="60"/>
      <c r="W33" s="60"/>
      <c r="X33" s="60"/>
      <c r="Y33" s="60"/>
      <c r="Z33" s="140"/>
      <c r="AA33" s="62">
        <v>264916000</v>
      </c>
    </row>
    <row r="34" spans="1:27" ht="13.5">
      <c r="A34" s="237" t="s">
        <v>52</v>
      </c>
      <c r="B34" s="136" t="s">
        <v>138</v>
      </c>
      <c r="C34" s="155">
        <v>1183578000</v>
      </c>
      <c r="D34" s="155"/>
      <c r="E34" s="156">
        <v>3276000000</v>
      </c>
      <c r="F34" s="60">
        <v>3276000000</v>
      </c>
      <c r="G34" s="60">
        <v>76168760</v>
      </c>
      <c r="H34" s="60">
        <v>68718470</v>
      </c>
      <c r="I34" s="60">
        <v>29604078</v>
      </c>
      <c r="J34" s="60">
        <v>174491308</v>
      </c>
      <c r="K34" s="60">
        <v>43169184</v>
      </c>
      <c r="L34" s="60">
        <v>50878591</v>
      </c>
      <c r="M34" s="60">
        <v>163929625</v>
      </c>
      <c r="N34" s="60">
        <v>257977400</v>
      </c>
      <c r="O34" s="60">
        <v>-7195797</v>
      </c>
      <c r="P34" s="60">
        <v>-19057043</v>
      </c>
      <c r="Q34" s="60">
        <v>681898927</v>
      </c>
      <c r="R34" s="60">
        <v>655646087</v>
      </c>
      <c r="S34" s="60"/>
      <c r="T34" s="60"/>
      <c r="U34" s="60"/>
      <c r="V34" s="60"/>
      <c r="W34" s="60">
        <v>1088114795</v>
      </c>
      <c r="X34" s="60"/>
      <c r="Y34" s="60">
        <v>1088114795</v>
      </c>
      <c r="Z34" s="140"/>
      <c r="AA34" s="62">
        <v>3276000000</v>
      </c>
    </row>
    <row r="35" spans="1:27" ht="13.5">
      <c r="A35" s="237" t="s">
        <v>53</v>
      </c>
      <c r="B35" s="136"/>
      <c r="C35" s="155">
        <v>3010595000</v>
      </c>
      <c r="D35" s="155"/>
      <c r="E35" s="156">
        <v>4481367000</v>
      </c>
      <c r="F35" s="60">
        <v>4530718000</v>
      </c>
      <c r="G35" s="60">
        <v>26087498</v>
      </c>
      <c r="H35" s="60">
        <v>12639954</v>
      </c>
      <c r="I35" s="60">
        <v>-53845944</v>
      </c>
      <c r="J35" s="60">
        <v>-15118492</v>
      </c>
      <c r="K35" s="60">
        <v>19083993</v>
      </c>
      <c r="L35" s="60">
        <v>58331582</v>
      </c>
      <c r="M35" s="60">
        <v>532483867</v>
      </c>
      <c r="N35" s="60">
        <v>609899442</v>
      </c>
      <c r="O35" s="60">
        <v>108659918</v>
      </c>
      <c r="P35" s="60">
        <v>132016051</v>
      </c>
      <c r="Q35" s="60">
        <v>247792554</v>
      </c>
      <c r="R35" s="60">
        <v>488468523</v>
      </c>
      <c r="S35" s="60"/>
      <c r="T35" s="60"/>
      <c r="U35" s="60"/>
      <c r="V35" s="60"/>
      <c r="W35" s="60">
        <v>1083249473</v>
      </c>
      <c r="X35" s="60"/>
      <c r="Y35" s="60">
        <v>1083249473</v>
      </c>
      <c r="Z35" s="140"/>
      <c r="AA35" s="62">
        <v>4530718000</v>
      </c>
    </row>
    <row r="36" spans="1:27" ht="13.5">
      <c r="A36" s="238" t="s">
        <v>139</v>
      </c>
      <c r="B36" s="149"/>
      <c r="C36" s="222">
        <f aca="true" t="shared" si="6" ref="C36:Y36">SUM(C32:C35)</f>
        <v>7115215000</v>
      </c>
      <c r="D36" s="222">
        <f>SUM(D32:D35)</f>
        <v>0</v>
      </c>
      <c r="E36" s="218">
        <f t="shared" si="6"/>
        <v>10875150000</v>
      </c>
      <c r="F36" s="220">
        <f t="shared" si="6"/>
        <v>10827949000</v>
      </c>
      <c r="G36" s="220">
        <f t="shared" si="6"/>
        <v>448519658</v>
      </c>
      <c r="H36" s="220">
        <f t="shared" si="6"/>
        <v>219118479</v>
      </c>
      <c r="I36" s="220">
        <f t="shared" si="6"/>
        <v>225010277</v>
      </c>
      <c r="J36" s="220">
        <f t="shared" si="6"/>
        <v>892648414</v>
      </c>
      <c r="K36" s="220">
        <f t="shared" si="6"/>
        <v>142404455</v>
      </c>
      <c r="L36" s="220">
        <f t="shared" si="6"/>
        <v>324603247</v>
      </c>
      <c r="M36" s="220">
        <f t="shared" si="6"/>
        <v>299923412</v>
      </c>
      <c r="N36" s="220">
        <f t="shared" si="6"/>
        <v>766931114</v>
      </c>
      <c r="O36" s="220">
        <f t="shared" si="6"/>
        <v>383053100</v>
      </c>
      <c r="P36" s="220">
        <f t="shared" si="6"/>
        <v>840109980</v>
      </c>
      <c r="Q36" s="220">
        <f t="shared" si="6"/>
        <v>625684864</v>
      </c>
      <c r="R36" s="220">
        <f t="shared" si="6"/>
        <v>1848847944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3508427472</v>
      </c>
      <c r="X36" s="220">
        <f t="shared" si="6"/>
        <v>0</v>
      </c>
      <c r="Y36" s="220">
        <f t="shared" si="6"/>
        <v>3508427472</v>
      </c>
      <c r="Z36" s="221">
        <f>+IF(X36&lt;&gt;0,+(Y36/X36)*100,0)</f>
        <v>0</v>
      </c>
      <c r="AA36" s="239">
        <f>SUM(AA32:AA35)</f>
        <v>10827949000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5327242000</v>
      </c>
      <c r="D6" s="155"/>
      <c r="E6" s="59">
        <v>827225566</v>
      </c>
      <c r="F6" s="60">
        <v>1739818911</v>
      </c>
      <c r="G6" s="60">
        <v>5293461000</v>
      </c>
      <c r="H6" s="60">
        <v>5293461000</v>
      </c>
      <c r="I6" s="60">
        <v>4546603000</v>
      </c>
      <c r="J6" s="60">
        <v>4546603000</v>
      </c>
      <c r="K6" s="60">
        <v>4546603000</v>
      </c>
      <c r="L6" s="60">
        <v>3534467000</v>
      </c>
      <c r="M6" s="60">
        <v>3313623000</v>
      </c>
      <c r="N6" s="60">
        <v>3313623000</v>
      </c>
      <c r="O6" s="60">
        <v>3313623000</v>
      </c>
      <c r="P6" s="60">
        <v>3354952000</v>
      </c>
      <c r="Q6" s="60">
        <v>2875540000</v>
      </c>
      <c r="R6" s="60">
        <v>2875540000</v>
      </c>
      <c r="S6" s="60"/>
      <c r="T6" s="60"/>
      <c r="U6" s="60"/>
      <c r="V6" s="60"/>
      <c r="W6" s="60">
        <v>2875540000</v>
      </c>
      <c r="X6" s="60">
        <v>1304864183</v>
      </c>
      <c r="Y6" s="60">
        <v>1570675817</v>
      </c>
      <c r="Z6" s="140">
        <v>120.37</v>
      </c>
      <c r="AA6" s="62">
        <v>1739818911</v>
      </c>
    </row>
    <row r="7" spans="1:27" ht="13.5">
      <c r="A7" s="249" t="s">
        <v>144</v>
      </c>
      <c r="B7" s="182"/>
      <c r="C7" s="155"/>
      <c r="D7" s="155"/>
      <c r="E7" s="59">
        <v>4245187000</v>
      </c>
      <c r="F7" s="60">
        <v>2245187000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1683890250</v>
      </c>
      <c r="Y7" s="60">
        <v>-1683890250</v>
      </c>
      <c r="Z7" s="140">
        <v>-100</v>
      </c>
      <c r="AA7" s="62">
        <v>2245187000</v>
      </c>
    </row>
    <row r="8" spans="1:27" ht="13.5">
      <c r="A8" s="249" t="s">
        <v>145</v>
      </c>
      <c r="B8" s="182"/>
      <c r="C8" s="155">
        <v>4888272000</v>
      </c>
      <c r="D8" s="155"/>
      <c r="E8" s="59">
        <v>4626751820</v>
      </c>
      <c r="F8" s="60">
        <v>5265301500</v>
      </c>
      <c r="G8" s="60">
        <v>4286206000</v>
      </c>
      <c r="H8" s="60">
        <v>4286206000</v>
      </c>
      <c r="I8" s="60">
        <v>5097862000</v>
      </c>
      <c r="J8" s="60">
        <v>5097862000</v>
      </c>
      <c r="K8" s="60">
        <v>5097862000</v>
      </c>
      <c r="L8" s="60">
        <v>5902071000</v>
      </c>
      <c r="M8" s="60">
        <v>5702958000</v>
      </c>
      <c r="N8" s="60">
        <v>5702958000</v>
      </c>
      <c r="O8" s="60">
        <v>5702958000</v>
      </c>
      <c r="P8" s="60">
        <v>6071109000</v>
      </c>
      <c r="Q8" s="60">
        <v>6054948000</v>
      </c>
      <c r="R8" s="60">
        <v>6054948000</v>
      </c>
      <c r="S8" s="60"/>
      <c r="T8" s="60"/>
      <c r="U8" s="60"/>
      <c r="V8" s="60"/>
      <c r="W8" s="60">
        <v>6054948000</v>
      </c>
      <c r="X8" s="60">
        <v>3948976125</v>
      </c>
      <c r="Y8" s="60">
        <v>2105971875</v>
      </c>
      <c r="Z8" s="140">
        <v>53.33</v>
      </c>
      <c r="AA8" s="62">
        <v>5265301500</v>
      </c>
    </row>
    <row r="9" spans="1:27" ht="13.5">
      <c r="A9" s="249" t="s">
        <v>146</v>
      </c>
      <c r="B9" s="182"/>
      <c r="C9" s="155">
        <v>4332378000</v>
      </c>
      <c r="D9" s="155"/>
      <c r="E9" s="59">
        <v>3808634155</v>
      </c>
      <c r="F9" s="60">
        <v>4386485986</v>
      </c>
      <c r="G9" s="60">
        <v>1716100000</v>
      </c>
      <c r="H9" s="60">
        <v>1716100000</v>
      </c>
      <c r="I9" s="60">
        <v>4490887000</v>
      </c>
      <c r="J9" s="60">
        <v>4490887000</v>
      </c>
      <c r="K9" s="60">
        <v>4490887000</v>
      </c>
      <c r="L9" s="60"/>
      <c r="M9" s="60">
        <v>3748691000</v>
      </c>
      <c r="N9" s="60">
        <v>3748691000</v>
      </c>
      <c r="O9" s="60">
        <v>3748691000</v>
      </c>
      <c r="P9" s="60">
        <v>3771616000</v>
      </c>
      <c r="Q9" s="60">
        <v>3702258000</v>
      </c>
      <c r="R9" s="60">
        <v>3702258000</v>
      </c>
      <c r="S9" s="60"/>
      <c r="T9" s="60"/>
      <c r="U9" s="60"/>
      <c r="V9" s="60"/>
      <c r="W9" s="60">
        <v>3702258000</v>
      </c>
      <c r="X9" s="60">
        <v>3289864490</v>
      </c>
      <c r="Y9" s="60">
        <v>412393510</v>
      </c>
      <c r="Z9" s="140">
        <v>12.54</v>
      </c>
      <c r="AA9" s="62">
        <v>4386485986</v>
      </c>
    </row>
    <row r="10" spans="1:27" ht="13.5">
      <c r="A10" s="249" t="s">
        <v>147</v>
      </c>
      <c r="B10" s="182"/>
      <c r="C10" s="155"/>
      <c r="D10" s="155"/>
      <c r="E10" s="59">
        <v>1233333332</v>
      </c>
      <c r="F10" s="60">
        <v>1233333332</v>
      </c>
      <c r="G10" s="159"/>
      <c r="H10" s="159"/>
      <c r="I10" s="159"/>
      <c r="J10" s="60"/>
      <c r="K10" s="159"/>
      <c r="L10" s="159">
        <v>3349106000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924999999</v>
      </c>
      <c r="Y10" s="159">
        <v>-924999999</v>
      </c>
      <c r="Z10" s="141">
        <v>-100</v>
      </c>
      <c r="AA10" s="225">
        <v>1233333332</v>
      </c>
    </row>
    <row r="11" spans="1:27" ht="13.5">
      <c r="A11" s="249" t="s">
        <v>148</v>
      </c>
      <c r="B11" s="182"/>
      <c r="C11" s="155">
        <v>307467000</v>
      </c>
      <c r="D11" s="155"/>
      <c r="E11" s="59">
        <v>363777415</v>
      </c>
      <c r="F11" s="60">
        <v>325300086</v>
      </c>
      <c r="G11" s="60">
        <v>200727000</v>
      </c>
      <c r="H11" s="60">
        <v>200727000</v>
      </c>
      <c r="I11" s="60">
        <v>340807000</v>
      </c>
      <c r="J11" s="60">
        <v>340807000</v>
      </c>
      <c r="K11" s="60">
        <v>340807000</v>
      </c>
      <c r="L11" s="60">
        <v>413665000</v>
      </c>
      <c r="M11" s="60">
        <v>467916000</v>
      </c>
      <c r="N11" s="60">
        <v>467916000</v>
      </c>
      <c r="O11" s="60">
        <v>467916000</v>
      </c>
      <c r="P11" s="60">
        <v>451148000</v>
      </c>
      <c r="Q11" s="60">
        <v>492227000</v>
      </c>
      <c r="R11" s="60">
        <v>492227000</v>
      </c>
      <c r="S11" s="60"/>
      <c r="T11" s="60"/>
      <c r="U11" s="60"/>
      <c r="V11" s="60"/>
      <c r="W11" s="60">
        <v>492227000</v>
      </c>
      <c r="X11" s="60">
        <v>243975065</v>
      </c>
      <c r="Y11" s="60">
        <v>248251935</v>
      </c>
      <c r="Z11" s="140">
        <v>101.75</v>
      </c>
      <c r="AA11" s="62">
        <v>325300086</v>
      </c>
    </row>
    <row r="12" spans="1:27" ht="13.5">
      <c r="A12" s="250" t="s">
        <v>56</v>
      </c>
      <c r="B12" s="251"/>
      <c r="C12" s="168">
        <f aca="true" t="shared" si="0" ref="C12:Y12">SUM(C6:C11)</f>
        <v>14855359000</v>
      </c>
      <c r="D12" s="168">
        <f>SUM(D6:D11)</f>
        <v>0</v>
      </c>
      <c r="E12" s="72">
        <f t="shared" si="0"/>
        <v>15104909288</v>
      </c>
      <c r="F12" s="73">
        <f t="shared" si="0"/>
        <v>15195426815</v>
      </c>
      <c r="G12" s="73">
        <f t="shared" si="0"/>
        <v>11496494000</v>
      </c>
      <c r="H12" s="73">
        <f t="shared" si="0"/>
        <v>11496494000</v>
      </c>
      <c r="I12" s="73">
        <f t="shared" si="0"/>
        <v>14476159000</v>
      </c>
      <c r="J12" s="73">
        <f t="shared" si="0"/>
        <v>14476159000</v>
      </c>
      <c r="K12" s="73">
        <f t="shared" si="0"/>
        <v>14476159000</v>
      </c>
      <c r="L12" s="73">
        <f t="shared" si="0"/>
        <v>13199309000</v>
      </c>
      <c r="M12" s="73">
        <f t="shared" si="0"/>
        <v>13233188000</v>
      </c>
      <c r="N12" s="73">
        <f t="shared" si="0"/>
        <v>13233188000</v>
      </c>
      <c r="O12" s="73">
        <f t="shared" si="0"/>
        <v>13233188000</v>
      </c>
      <c r="P12" s="73">
        <f t="shared" si="0"/>
        <v>13648825000</v>
      </c>
      <c r="Q12" s="73">
        <f t="shared" si="0"/>
        <v>13124973000</v>
      </c>
      <c r="R12" s="73">
        <f t="shared" si="0"/>
        <v>13124973000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13124973000</v>
      </c>
      <c r="X12" s="73">
        <f t="shared" si="0"/>
        <v>11396570112</v>
      </c>
      <c r="Y12" s="73">
        <f t="shared" si="0"/>
        <v>1728402888</v>
      </c>
      <c r="Z12" s="170">
        <f>+IF(X12&lt;&gt;0,+(Y12/X12)*100,0)</f>
        <v>15.165991794145864</v>
      </c>
      <c r="AA12" s="74">
        <f>SUM(AA6:AA11)</f>
        <v>15195426815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318855829</v>
      </c>
      <c r="F15" s="60">
        <v>110383256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82787442</v>
      </c>
      <c r="Y15" s="60">
        <v>-82787442</v>
      </c>
      <c r="Z15" s="140">
        <v>-100</v>
      </c>
      <c r="AA15" s="62">
        <v>110383256</v>
      </c>
    </row>
    <row r="16" spans="1:27" ht="13.5">
      <c r="A16" s="249" t="s">
        <v>151</v>
      </c>
      <c r="B16" s="182"/>
      <c r="C16" s="155">
        <v>43820000</v>
      </c>
      <c r="D16" s="155"/>
      <c r="E16" s="59">
        <v>2715034182</v>
      </c>
      <c r="F16" s="60">
        <v>1880088550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1410066413</v>
      </c>
      <c r="Y16" s="159">
        <v>-1410066413</v>
      </c>
      <c r="Z16" s="141">
        <v>-100</v>
      </c>
      <c r="AA16" s="225">
        <v>1880088550</v>
      </c>
    </row>
    <row r="17" spans="1:27" ht="13.5">
      <c r="A17" s="249" t="s">
        <v>152</v>
      </c>
      <c r="B17" s="182"/>
      <c r="C17" s="155">
        <v>1262350000</v>
      </c>
      <c r="D17" s="155"/>
      <c r="E17" s="59">
        <v>1274154000</v>
      </c>
      <c r="F17" s="60">
        <v>1263612350</v>
      </c>
      <c r="G17" s="60">
        <v>1321158000</v>
      </c>
      <c r="H17" s="60">
        <v>1321158000</v>
      </c>
      <c r="I17" s="60">
        <v>1321152000</v>
      </c>
      <c r="J17" s="60">
        <v>1321152000</v>
      </c>
      <c r="K17" s="60">
        <v>1321152000</v>
      </c>
      <c r="L17" s="60">
        <v>1292332000</v>
      </c>
      <c r="M17" s="60">
        <v>1292331000</v>
      </c>
      <c r="N17" s="60">
        <v>1292331000</v>
      </c>
      <c r="O17" s="60">
        <v>1292331000</v>
      </c>
      <c r="P17" s="60">
        <v>1368429000</v>
      </c>
      <c r="Q17" s="60">
        <v>1324875000</v>
      </c>
      <c r="R17" s="60">
        <v>1324875000</v>
      </c>
      <c r="S17" s="60"/>
      <c r="T17" s="60"/>
      <c r="U17" s="60"/>
      <c r="V17" s="60"/>
      <c r="W17" s="60">
        <v>1324875000</v>
      </c>
      <c r="X17" s="60">
        <v>947709263</v>
      </c>
      <c r="Y17" s="60">
        <v>377165737</v>
      </c>
      <c r="Z17" s="140">
        <v>39.8</v>
      </c>
      <c r="AA17" s="62">
        <v>1263612350</v>
      </c>
    </row>
    <row r="18" spans="1:27" ht="13.5">
      <c r="A18" s="249" t="s">
        <v>153</v>
      </c>
      <c r="B18" s="182"/>
      <c r="C18" s="155">
        <v>18108000</v>
      </c>
      <c r="D18" s="155"/>
      <c r="E18" s="59">
        <v>53312916</v>
      </c>
      <c r="F18" s="60">
        <v>65519824</v>
      </c>
      <c r="G18" s="60">
        <v>47538000</v>
      </c>
      <c r="H18" s="60">
        <v>47538000</v>
      </c>
      <c r="I18" s="60">
        <v>43539000</v>
      </c>
      <c r="J18" s="60">
        <v>43539000</v>
      </c>
      <c r="K18" s="60">
        <v>43539000</v>
      </c>
      <c r="L18" s="60">
        <v>42989000</v>
      </c>
      <c r="M18" s="60">
        <v>42989000</v>
      </c>
      <c r="N18" s="60">
        <v>42989000</v>
      </c>
      <c r="O18" s="60">
        <v>42989000</v>
      </c>
      <c r="P18" s="60">
        <v>42989000</v>
      </c>
      <c r="Q18" s="60">
        <v>42989000</v>
      </c>
      <c r="R18" s="60">
        <v>42989000</v>
      </c>
      <c r="S18" s="60"/>
      <c r="T18" s="60"/>
      <c r="U18" s="60"/>
      <c r="V18" s="60"/>
      <c r="W18" s="60">
        <v>42989000</v>
      </c>
      <c r="X18" s="60">
        <v>49139868</v>
      </c>
      <c r="Y18" s="60">
        <v>-6150868</v>
      </c>
      <c r="Z18" s="140">
        <v>-12.52</v>
      </c>
      <c r="AA18" s="62">
        <v>65519824</v>
      </c>
    </row>
    <row r="19" spans="1:27" ht="13.5">
      <c r="A19" s="249" t="s">
        <v>154</v>
      </c>
      <c r="B19" s="182"/>
      <c r="C19" s="155">
        <v>48018450000</v>
      </c>
      <c r="D19" s="155"/>
      <c r="E19" s="59">
        <v>54049677000</v>
      </c>
      <c r="F19" s="60">
        <v>55062387650</v>
      </c>
      <c r="G19" s="60">
        <v>46949544000</v>
      </c>
      <c r="H19" s="60">
        <v>46949544000</v>
      </c>
      <c r="I19" s="60">
        <v>47562702000</v>
      </c>
      <c r="J19" s="60">
        <v>47562702000</v>
      </c>
      <c r="K19" s="60">
        <v>47562702000</v>
      </c>
      <c r="L19" s="60">
        <v>47937850000</v>
      </c>
      <c r="M19" s="60">
        <v>48347153000</v>
      </c>
      <c r="N19" s="60">
        <v>48347153000</v>
      </c>
      <c r="O19" s="60">
        <v>48347153000</v>
      </c>
      <c r="P19" s="60">
        <v>48981959000</v>
      </c>
      <c r="Q19" s="60">
        <v>49128321000</v>
      </c>
      <c r="R19" s="60">
        <v>49128321000</v>
      </c>
      <c r="S19" s="60"/>
      <c r="T19" s="60"/>
      <c r="U19" s="60"/>
      <c r="V19" s="60"/>
      <c r="W19" s="60">
        <v>49128321000</v>
      </c>
      <c r="X19" s="60">
        <v>41296790738</v>
      </c>
      <c r="Y19" s="60">
        <v>7831530262</v>
      </c>
      <c r="Z19" s="140">
        <v>18.96</v>
      </c>
      <c r="AA19" s="62">
        <v>55062387650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15247000</v>
      </c>
      <c r="D21" s="155"/>
      <c r="E21" s="59"/>
      <c r="F21" s="60"/>
      <c r="G21" s="60">
        <v>16824000</v>
      </c>
      <c r="H21" s="60">
        <v>16824000</v>
      </c>
      <c r="I21" s="60">
        <v>15108000</v>
      </c>
      <c r="J21" s="60">
        <v>15108000</v>
      </c>
      <c r="K21" s="60">
        <v>15108000</v>
      </c>
      <c r="L21" s="60">
        <v>15062000</v>
      </c>
      <c r="M21" s="60">
        <v>15015000</v>
      </c>
      <c r="N21" s="60">
        <v>15015000</v>
      </c>
      <c r="O21" s="60">
        <v>15015000</v>
      </c>
      <c r="P21" s="60">
        <v>14921000</v>
      </c>
      <c r="Q21" s="60">
        <v>14875000</v>
      </c>
      <c r="R21" s="60">
        <v>14875000</v>
      </c>
      <c r="S21" s="60"/>
      <c r="T21" s="60"/>
      <c r="U21" s="60"/>
      <c r="V21" s="60"/>
      <c r="W21" s="60">
        <v>14875000</v>
      </c>
      <c r="X21" s="60"/>
      <c r="Y21" s="60">
        <v>14875000</v>
      </c>
      <c r="Z21" s="140"/>
      <c r="AA21" s="62"/>
    </row>
    <row r="22" spans="1:27" ht="13.5">
      <c r="A22" s="249" t="s">
        <v>157</v>
      </c>
      <c r="B22" s="182"/>
      <c r="C22" s="155">
        <v>525383000</v>
      </c>
      <c r="D22" s="155"/>
      <c r="E22" s="59">
        <v>644041000</v>
      </c>
      <c r="F22" s="60">
        <v>675383000</v>
      </c>
      <c r="G22" s="60">
        <v>561327000</v>
      </c>
      <c r="H22" s="60">
        <v>561327000</v>
      </c>
      <c r="I22" s="60">
        <v>537870000</v>
      </c>
      <c r="J22" s="60">
        <v>537870000</v>
      </c>
      <c r="K22" s="60">
        <v>537870000</v>
      </c>
      <c r="L22" s="60">
        <v>398569000</v>
      </c>
      <c r="M22" s="60">
        <v>386361000</v>
      </c>
      <c r="N22" s="60">
        <v>386361000</v>
      </c>
      <c r="O22" s="60">
        <v>386361000</v>
      </c>
      <c r="P22" s="60">
        <v>371505000</v>
      </c>
      <c r="Q22" s="60">
        <v>366594000</v>
      </c>
      <c r="R22" s="60">
        <v>366594000</v>
      </c>
      <c r="S22" s="60"/>
      <c r="T22" s="60"/>
      <c r="U22" s="60"/>
      <c r="V22" s="60"/>
      <c r="W22" s="60">
        <v>366594000</v>
      </c>
      <c r="X22" s="60">
        <v>506537250</v>
      </c>
      <c r="Y22" s="60">
        <v>-139943250</v>
      </c>
      <c r="Z22" s="140">
        <v>-27.63</v>
      </c>
      <c r="AA22" s="62">
        <v>675383000</v>
      </c>
    </row>
    <row r="23" spans="1:27" ht="13.5">
      <c r="A23" s="249" t="s">
        <v>158</v>
      </c>
      <c r="B23" s="182"/>
      <c r="C23" s="155">
        <v>2383475000</v>
      </c>
      <c r="D23" s="155"/>
      <c r="E23" s="59">
        <v>86857505</v>
      </c>
      <c r="F23" s="60">
        <v>51684358</v>
      </c>
      <c r="G23" s="159">
        <v>4195396000</v>
      </c>
      <c r="H23" s="159">
        <v>4195396000</v>
      </c>
      <c r="I23" s="159">
        <v>2007667000</v>
      </c>
      <c r="J23" s="60">
        <v>2007667000</v>
      </c>
      <c r="K23" s="159">
        <v>2007667000</v>
      </c>
      <c r="L23" s="159">
        <v>2010522000</v>
      </c>
      <c r="M23" s="60">
        <v>2000231000</v>
      </c>
      <c r="N23" s="159">
        <v>2000231000</v>
      </c>
      <c r="O23" s="159">
        <v>2000231000</v>
      </c>
      <c r="P23" s="159">
        <v>3872671000</v>
      </c>
      <c r="Q23" s="60">
        <v>3876700000</v>
      </c>
      <c r="R23" s="159">
        <v>3876700000</v>
      </c>
      <c r="S23" s="159"/>
      <c r="T23" s="60"/>
      <c r="U23" s="159"/>
      <c r="V23" s="159"/>
      <c r="W23" s="159">
        <v>3876700000</v>
      </c>
      <c r="X23" s="60">
        <v>38763269</v>
      </c>
      <c r="Y23" s="159">
        <v>3837936731</v>
      </c>
      <c r="Z23" s="141">
        <v>9900.96</v>
      </c>
      <c r="AA23" s="225">
        <v>51684358</v>
      </c>
    </row>
    <row r="24" spans="1:27" ht="13.5">
      <c r="A24" s="250" t="s">
        <v>57</v>
      </c>
      <c r="B24" s="253"/>
      <c r="C24" s="168">
        <f aca="true" t="shared" si="1" ref="C24:Y24">SUM(C15:C23)</f>
        <v>52266833000</v>
      </c>
      <c r="D24" s="168">
        <f>SUM(D15:D23)</f>
        <v>0</v>
      </c>
      <c r="E24" s="76">
        <f t="shared" si="1"/>
        <v>59141932432</v>
      </c>
      <c r="F24" s="77">
        <f t="shared" si="1"/>
        <v>59109058988</v>
      </c>
      <c r="G24" s="77">
        <f t="shared" si="1"/>
        <v>53091787000</v>
      </c>
      <c r="H24" s="77">
        <f t="shared" si="1"/>
        <v>53091787000</v>
      </c>
      <c r="I24" s="77">
        <f t="shared" si="1"/>
        <v>51488038000</v>
      </c>
      <c r="J24" s="77">
        <f t="shared" si="1"/>
        <v>51488038000</v>
      </c>
      <c r="K24" s="77">
        <f t="shared" si="1"/>
        <v>51488038000</v>
      </c>
      <c r="L24" s="77">
        <f t="shared" si="1"/>
        <v>51697324000</v>
      </c>
      <c r="M24" s="77">
        <f t="shared" si="1"/>
        <v>52084080000</v>
      </c>
      <c r="N24" s="77">
        <f t="shared" si="1"/>
        <v>52084080000</v>
      </c>
      <c r="O24" s="77">
        <f t="shared" si="1"/>
        <v>52084080000</v>
      </c>
      <c r="P24" s="77">
        <f t="shared" si="1"/>
        <v>54652474000</v>
      </c>
      <c r="Q24" s="77">
        <f t="shared" si="1"/>
        <v>54754354000</v>
      </c>
      <c r="R24" s="77">
        <f t="shared" si="1"/>
        <v>54754354000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54754354000</v>
      </c>
      <c r="X24" s="77">
        <f t="shared" si="1"/>
        <v>44331794243</v>
      </c>
      <c r="Y24" s="77">
        <f t="shared" si="1"/>
        <v>10422559757</v>
      </c>
      <c r="Z24" s="212">
        <f>+IF(X24&lt;&gt;0,+(Y24/X24)*100,0)</f>
        <v>23.510349479359782</v>
      </c>
      <c r="AA24" s="79">
        <f>SUM(AA15:AA23)</f>
        <v>59109058988</v>
      </c>
    </row>
    <row r="25" spans="1:27" ht="13.5">
      <c r="A25" s="250" t="s">
        <v>159</v>
      </c>
      <c r="B25" s="251"/>
      <c r="C25" s="168">
        <f aca="true" t="shared" si="2" ref="C25:Y25">+C12+C24</f>
        <v>67122192000</v>
      </c>
      <c r="D25" s="168">
        <f>+D12+D24</f>
        <v>0</v>
      </c>
      <c r="E25" s="72">
        <f t="shared" si="2"/>
        <v>74246841720</v>
      </c>
      <c r="F25" s="73">
        <f t="shared" si="2"/>
        <v>74304485803</v>
      </c>
      <c r="G25" s="73">
        <f t="shared" si="2"/>
        <v>64588281000</v>
      </c>
      <c r="H25" s="73">
        <f t="shared" si="2"/>
        <v>64588281000</v>
      </c>
      <c r="I25" s="73">
        <f t="shared" si="2"/>
        <v>65964197000</v>
      </c>
      <c r="J25" s="73">
        <f t="shared" si="2"/>
        <v>65964197000</v>
      </c>
      <c r="K25" s="73">
        <f t="shared" si="2"/>
        <v>65964197000</v>
      </c>
      <c r="L25" s="73">
        <f t="shared" si="2"/>
        <v>64896633000</v>
      </c>
      <c r="M25" s="73">
        <f t="shared" si="2"/>
        <v>65317268000</v>
      </c>
      <c r="N25" s="73">
        <f t="shared" si="2"/>
        <v>65317268000</v>
      </c>
      <c r="O25" s="73">
        <f t="shared" si="2"/>
        <v>65317268000</v>
      </c>
      <c r="P25" s="73">
        <f t="shared" si="2"/>
        <v>68301299000</v>
      </c>
      <c r="Q25" s="73">
        <f t="shared" si="2"/>
        <v>67879327000</v>
      </c>
      <c r="R25" s="73">
        <f t="shared" si="2"/>
        <v>67879327000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67879327000</v>
      </c>
      <c r="X25" s="73">
        <f t="shared" si="2"/>
        <v>55728364355</v>
      </c>
      <c r="Y25" s="73">
        <f t="shared" si="2"/>
        <v>12150962645</v>
      </c>
      <c r="Z25" s="170">
        <f>+IF(X25&lt;&gt;0,+(Y25/X25)*100,0)</f>
        <v>21.80391042449428</v>
      </c>
      <c r="AA25" s="74">
        <f>+AA12+AA24</f>
        <v>74304485803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3114000</v>
      </c>
      <c r="H29" s="60">
        <v>3114000</v>
      </c>
      <c r="I29" s="60">
        <v>7598000</v>
      </c>
      <c r="J29" s="60">
        <v>7598000</v>
      </c>
      <c r="K29" s="60">
        <v>7598000</v>
      </c>
      <c r="L29" s="60">
        <v>9200000</v>
      </c>
      <c r="M29" s="60">
        <v>11634000</v>
      </c>
      <c r="N29" s="60">
        <v>11634000</v>
      </c>
      <c r="O29" s="60">
        <v>11634000</v>
      </c>
      <c r="P29" s="60">
        <v>9067000</v>
      </c>
      <c r="Q29" s="60">
        <v>14469000</v>
      </c>
      <c r="R29" s="60">
        <v>14469000</v>
      </c>
      <c r="S29" s="60"/>
      <c r="T29" s="60"/>
      <c r="U29" s="60"/>
      <c r="V29" s="60"/>
      <c r="W29" s="60">
        <v>14469000</v>
      </c>
      <c r="X29" s="60"/>
      <c r="Y29" s="60">
        <v>14469000</v>
      </c>
      <c r="Z29" s="140"/>
      <c r="AA29" s="62"/>
    </row>
    <row r="30" spans="1:27" ht="13.5">
      <c r="A30" s="249" t="s">
        <v>52</v>
      </c>
      <c r="B30" s="182"/>
      <c r="C30" s="155">
        <v>987342000</v>
      </c>
      <c r="D30" s="155"/>
      <c r="E30" s="59">
        <v>1573418322</v>
      </c>
      <c r="F30" s="60">
        <v>1573418322</v>
      </c>
      <c r="G30" s="60">
        <v>1003496000</v>
      </c>
      <c r="H30" s="60">
        <v>1003496000</v>
      </c>
      <c r="I30" s="60">
        <v>845906000</v>
      </c>
      <c r="J30" s="60">
        <v>845906000</v>
      </c>
      <c r="K30" s="60">
        <v>845906000</v>
      </c>
      <c r="L30" s="60">
        <v>846169000</v>
      </c>
      <c r="M30" s="60">
        <v>752662000</v>
      </c>
      <c r="N30" s="60">
        <v>752662000</v>
      </c>
      <c r="O30" s="60">
        <v>752662000</v>
      </c>
      <c r="P30" s="60">
        <v>251927000</v>
      </c>
      <c r="Q30" s="60">
        <v>252913000</v>
      </c>
      <c r="R30" s="60">
        <v>252913000</v>
      </c>
      <c r="S30" s="60"/>
      <c r="T30" s="60"/>
      <c r="U30" s="60"/>
      <c r="V30" s="60"/>
      <c r="W30" s="60">
        <v>252913000</v>
      </c>
      <c r="X30" s="60">
        <v>1180063742</v>
      </c>
      <c r="Y30" s="60">
        <v>-927150742</v>
      </c>
      <c r="Z30" s="140">
        <v>-78.57</v>
      </c>
      <c r="AA30" s="62">
        <v>1573418322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7668000</v>
      </c>
      <c r="H31" s="60">
        <v>7668000</v>
      </c>
      <c r="I31" s="60">
        <v>713493000</v>
      </c>
      <c r="J31" s="60">
        <v>713493000</v>
      </c>
      <c r="K31" s="60">
        <v>713493000</v>
      </c>
      <c r="L31" s="60">
        <v>638920000</v>
      </c>
      <c r="M31" s="60">
        <v>677888000</v>
      </c>
      <c r="N31" s="60">
        <v>677888000</v>
      </c>
      <c r="O31" s="60">
        <v>677888000</v>
      </c>
      <c r="P31" s="60">
        <v>695890000</v>
      </c>
      <c r="Q31" s="60">
        <v>696654000</v>
      </c>
      <c r="R31" s="60">
        <v>696654000</v>
      </c>
      <c r="S31" s="60"/>
      <c r="T31" s="60"/>
      <c r="U31" s="60"/>
      <c r="V31" s="60"/>
      <c r="W31" s="60">
        <v>696654000</v>
      </c>
      <c r="X31" s="60"/>
      <c r="Y31" s="60">
        <v>696654000</v>
      </c>
      <c r="Z31" s="140"/>
      <c r="AA31" s="62"/>
    </row>
    <row r="32" spans="1:27" ht="13.5">
      <c r="A32" s="249" t="s">
        <v>164</v>
      </c>
      <c r="B32" s="182"/>
      <c r="C32" s="155">
        <v>12656889000</v>
      </c>
      <c r="D32" s="155"/>
      <c r="E32" s="59">
        <v>13227380038</v>
      </c>
      <c r="F32" s="60">
        <v>13198288133</v>
      </c>
      <c r="G32" s="60">
        <v>11633312000</v>
      </c>
      <c r="H32" s="60">
        <v>11633312000</v>
      </c>
      <c r="I32" s="60">
        <v>11277412000</v>
      </c>
      <c r="J32" s="60">
        <v>11277412000</v>
      </c>
      <c r="K32" s="60">
        <v>11277412000</v>
      </c>
      <c r="L32" s="60">
        <v>10573908000</v>
      </c>
      <c r="M32" s="60">
        <v>11286516000</v>
      </c>
      <c r="N32" s="60">
        <v>11286516000</v>
      </c>
      <c r="O32" s="60">
        <v>11286516000</v>
      </c>
      <c r="P32" s="60">
        <v>10869435000</v>
      </c>
      <c r="Q32" s="60">
        <v>10293014000</v>
      </c>
      <c r="R32" s="60">
        <v>10293014000</v>
      </c>
      <c r="S32" s="60"/>
      <c r="T32" s="60"/>
      <c r="U32" s="60"/>
      <c r="V32" s="60"/>
      <c r="W32" s="60">
        <v>10293014000</v>
      </c>
      <c r="X32" s="60">
        <v>9898716100</v>
      </c>
      <c r="Y32" s="60">
        <v>394297900</v>
      </c>
      <c r="Z32" s="140">
        <v>3.98</v>
      </c>
      <c r="AA32" s="62">
        <v>13198288133</v>
      </c>
    </row>
    <row r="33" spans="1:27" ht="13.5">
      <c r="A33" s="249" t="s">
        <v>165</v>
      </c>
      <c r="B33" s="182"/>
      <c r="C33" s="155">
        <v>73387000</v>
      </c>
      <c r="D33" s="155"/>
      <c r="E33" s="59">
        <v>70653</v>
      </c>
      <c r="F33" s="60">
        <v>77643446</v>
      </c>
      <c r="G33" s="60">
        <v>63000</v>
      </c>
      <c r="H33" s="60">
        <v>63000</v>
      </c>
      <c r="I33" s="60"/>
      <c r="J33" s="60"/>
      <c r="K33" s="60"/>
      <c r="L33" s="60">
        <v>25537000</v>
      </c>
      <c r="M33" s="60">
        <v>25537000</v>
      </c>
      <c r="N33" s="60">
        <v>25537000</v>
      </c>
      <c r="O33" s="60">
        <v>25537000</v>
      </c>
      <c r="P33" s="60">
        <v>23737000</v>
      </c>
      <c r="Q33" s="60">
        <v>23737000</v>
      </c>
      <c r="R33" s="60">
        <v>23737000</v>
      </c>
      <c r="S33" s="60"/>
      <c r="T33" s="60"/>
      <c r="U33" s="60"/>
      <c r="V33" s="60"/>
      <c r="W33" s="60">
        <v>23737000</v>
      </c>
      <c r="X33" s="60">
        <v>58232585</v>
      </c>
      <c r="Y33" s="60">
        <v>-34495585</v>
      </c>
      <c r="Z33" s="140">
        <v>-59.24</v>
      </c>
      <c r="AA33" s="62">
        <v>77643446</v>
      </c>
    </row>
    <row r="34" spans="1:27" ht="13.5">
      <c r="A34" s="250" t="s">
        <v>58</v>
      </c>
      <c r="B34" s="251"/>
      <c r="C34" s="168">
        <f aca="true" t="shared" si="3" ref="C34:Y34">SUM(C29:C33)</f>
        <v>13717618000</v>
      </c>
      <c r="D34" s="168">
        <f>SUM(D29:D33)</f>
        <v>0</v>
      </c>
      <c r="E34" s="72">
        <f t="shared" si="3"/>
        <v>14800869013</v>
      </c>
      <c r="F34" s="73">
        <f t="shared" si="3"/>
        <v>14849349901</v>
      </c>
      <c r="G34" s="73">
        <f t="shared" si="3"/>
        <v>12647653000</v>
      </c>
      <c r="H34" s="73">
        <f t="shared" si="3"/>
        <v>12647653000</v>
      </c>
      <c r="I34" s="73">
        <f t="shared" si="3"/>
        <v>12844409000</v>
      </c>
      <c r="J34" s="73">
        <f t="shared" si="3"/>
        <v>12844409000</v>
      </c>
      <c r="K34" s="73">
        <f t="shared" si="3"/>
        <v>12844409000</v>
      </c>
      <c r="L34" s="73">
        <f t="shared" si="3"/>
        <v>12093734000</v>
      </c>
      <c r="M34" s="73">
        <f t="shared" si="3"/>
        <v>12754237000</v>
      </c>
      <c r="N34" s="73">
        <f t="shared" si="3"/>
        <v>12754237000</v>
      </c>
      <c r="O34" s="73">
        <f t="shared" si="3"/>
        <v>12754237000</v>
      </c>
      <c r="P34" s="73">
        <f t="shared" si="3"/>
        <v>11850056000</v>
      </c>
      <c r="Q34" s="73">
        <f t="shared" si="3"/>
        <v>11280787000</v>
      </c>
      <c r="R34" s="73">
        <f t="shared" si="3"/>
        <v>11280787000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11280787000</v>
      </c>
      <c r="X34" s="73">
        <f t="shared" si="3"/>
        <v>11137012427</v>
      </c>
      <c r="Y34" s="73">
        <f t="shared" si="3"/>
        <v>143774573</v>
      </c>
      <c r="Z34" s="170">
        <f>+IF(X34&lt;&gt;0,+(Y34/X34)*100,0)</f>
        <v>1.2909617722203517</v>
      </c>
      <c r="AA34" s="74">
        <f>SUM(AA29:AA33)</f>
        <v>14849349901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12429182000</v>
      </c>
      <c r="D37" s="155"/>
      <c r="E37" s="59">
        <v>14141191154</v>
      </c>
      <c r="F37" s="60">
        <v>14137212908</v>
      </c>
      <c r="G37" s="60">
        <v>12448825000</v>
      </c>
      <c r="H37" s="60">
        <v>12448825000</v>
      </c>
      <c r="I37" s="60">
        <v>12404552000</v>
      </c>
      <c r="J37" s="60">
        <v>12404552000</v>
      </c>
      <c r="K37" s="60">
        <v>12404552000</v>
      </c>
      <c r="L37" s="60">
        <v>12451375000</v>
      </c>
      <c r="M37" s="60">
        <v>12329269000</v>
      </c>
      <c r="N37" s="60">
        <v>12329269000</v>
      </c>
      <c r="O37" s="60">
        <v>12329269000</v>
      </c>
      <c r="P37" s="60">
        <v>12617501000</v>
      </c>
      <c r="Q37" s="60">
        <v>12627097000</v>
      </c>
      <c r="R37" s="60">
        <v>12627097000</v>
      </c>
      <c r="S37" s="60"/>
      <c r="T37" s="60"/>
      <c r="U37" s="60"/>
      <c r="V37" s="60"/>
      <c r="W37" s="60">
        <v>12627097000</v>
      </c>
      <c r="X37" s="60">
        <v>10602909681</v>
      </c>
      <c r="Y37" s="60">
        <v>2024187319</v>
      </c>
      <c r="Z37" s="140">
        <v>19.09</v>
      </c>
      <c r="AA37" s="62">
        <v>14137212908</v>
      </c>
    </row>
    <row r="38" spans="1:27" ht="13.5">
      <c r="A38" s="249" t="s">
        <v>165</v>
      </c>
      <c r="B38" s="182"/>
      <c r="C38" s="155">
        <v>5336403000</v>
      </c>
      <c r="D38" s="155"/>
      <c r="E38" s="59">
        <v>5611996882</v>
      </c>
      <c r="F38" s="60">
        <v>5645914374</v>
      </c>
      <c r="G38" s="60">
        <v>4762266000</v>
      </c>
      <c r="H38" s="60">
        <v>4762266000</v>
      </c>
      <c r="I38" s="60">
        <v>4870120000</v>
      </c>
      <c r="J38" s="60">
        <v>4870120000</v>
      </c>
      <c r="K38" s="60">
        <v>4870120000</v>
      </c>
      <c r="L38" s="60">
        <v>5059747000</v>
      </c>
      <c r="M38" s="60">
        <v>5047239000</v>
      </c>
      <c r="N38" s="60">
        <v>5047239000</v>
      </c>
      <c r="O38" s="60">
        <v>5047239000</v>
      </c>
      <c r="P38" s="60">
        <v>6334458000</v>
      </c>
      <c r="Q38" s="60">
        <v>6131317000</v>
      </c>
      <c r="R38" s="60">
        <v>6131317000</v>
      </c>
      <c r="S38" s="60"/>
      <c r="T38" s="60"/>
      <c r="U38" s="60"/>
      <c r="V38" s="60"/>
      <c r="W38" s="60">
        <v>6131317000</v>
      </c>
      <c r="X38" s="60">
        <v>4234435781</v>
      </c>
      <c r="Y38" s="60">
        <v>1896881219</v>
      </c>
      <c r="Z38" s="140">
        <v>44.8</v>
      </c>
      <c r="AA38" s="62">
        <v>5645914374</v>
      </c>
    </row>
    <row r="39" spans="1:27" ht="13.5">
      <c r="A39" s="250" t="s">
        <v>59</v>
      </c>
      <c r="B39" s="253"/>
      <c r="C39" s="168">
        <f aca="true" t="shared" si="4" ref="C39:Y39">SUM(C37:C38)</f>
        <v>17765585000</v>
      </c>
      <c r="D39" s="168">
        <f>SUM(D37:D38)</f>
        <v>0</v>
      </c>
      <c r="E39" s="76">
        <f t="shared" si="4"/>
        <v>19753188036</v>
      </c>
      <c r="F39" s="77">
        <f t="shared" si="4"/>
        <v>19783127282</v>
      </c>
      <c r="G39" s="77">
        <f t="shared" si="4"/>
        <v>17211091000</v>
      </c>
      <c r="H39" s="77">
        <f t="shared" si="4"/>
        <v>17211091000</v>
      </c>
      <c r="I39" s="77">
        <f t="shared" si="4"/>
        <v>17274672000</v>
      </c>
      <c r="J39" s="77">
        <f t="shared" si="4"/>
        <v>17274672000</v>
      </c>
      <c r="K39" s="77">
        <f t="shared" si="4"/>
        <v>17274672000</v>
      </c>
      <c r="L39" s="77">
        <f t="shared" si="4"/>
        <v>17511122000</v>
      </c>
      <c r="M39" s="77">
        <f t="shared" si="4"/>
        <v>17376508000</v>
      </c>
      <c r="N39" s="77">
        <f t="shared" si="4"/>
        <v>17376508000</v>
      </c>
      <c r="O39" s="77">
        <f t="shared" si="4"/>
        <v>17376508000</v>
      </c>
      <c r="P39" s="77">
        <f t="shared" si="4"/>
        <v>18951959000</v>
      </c>
      <c r="Q39" s="77">
        <f t="shared" si="4"/>
        <v>18758414000</v>
      </c>
      <c r="R39" s="77">
        <f t="shared" si="4"/>
        <v>18758414000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18758414000</v>
      </c>
      <c r="X39" s="77">
        <f t="shared" si="4"/>
        <v>14837345462</v>
      </c>
      <c r="Y39" s="77">
        <f t="shared" si="4"/>
        <v>3921068538</v>
      </c>
      <c r="Z39" s="212">
        <f>+IF(X39&lt;&gt;0,+(Y39/X39)*100,0)</f>
        <v>26.427021922770944</v>
      </c>
      <c r="AA39" s="79">
        <f>SUM(AA37:AA38)</f>
        <v>19783127282</v>
      </c>
    </row>
    <row r="40" spans="1:27" ht="13.5">
      <c r="A40" s="250" t="s">
        <v>167</v>
      </c>
      <c r="B40" s="251"/>
      <c r="C40" s="168">
        <f aca="true" t="shared" si="5" ref="C40:Y40">+C34+C39</f>
        <v>31483203000</v>
      </c>
      <c r="D40" s="168">
        <f>+D34+D39</f>
        <v>0</v>
      </c>
      <c r="E40" s="72">
        <f t="shared" si="5"/>
        <v>34554057049</v>
      </c>
      <c r="F40" s="73">
        <f t="shared" si="5"/>
        <v>34632477183</v>
      </c>
      <c r="G40" s="73">
        <f t="shared" si="5"/>
        <v>29858744000</v>
      </c>
      <c r="H40" s="73">
        <f t="shared" si="5"/>
        <v>29858744000</v>
      </c>
      <c r="I40" s="73">
        <f t="shared" si="5"/>
        <v>30119081000</v>
      </c>
      <c r="J40" s="73">
        <f t="shared" si="5"/>
        <v>30119081000</v>
      </c>
      <c r="K40" s="73">
        <f t="shared" si="5"/>
        <v>30119081000</v>
      </c>
      <c r="L40" s="73">
        <f t="shared" si="5"/>
        <v>29604856000</v>
      </c>
      <c r="M40" s="73">
        <f t="shared" si="5"/>
        <v>30130745000</v>
      </c>
      <c r="N40" s="73">
        <f t="shared" si="5"/>
        <v>30130745000</v>
      </c>
      <c r="O40" s="73">
        <f t="shared" si="5"/>
        <v>30130745000</v>
      </c>
      <c r="P40" s="73">
        <f t="shared" si="5"/>
        <v>30802015000</v>
      </c>
      <c r="Q40" s="73">
        <f t="shared" si="5"/>
        <v>30039201000</v>
      </c>
      <c r="R40" s="73">
        <f t="shared" si="5"/>
        <v>30039201000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30039201000</v>
      </c>
      <c r="X40" s="73">
        <f t="shared" si="5"/>
        <v>25974357889</v>
      </c>
      <c r="Y40" s="73">
        <f t="shared" si="5"/>
        <v>4064843111</v>
      </c>
      <c r="Z40" s="170">
        <f>+IF(X40&lt;&gt;0,+(Y40/X40)*100,0)</f>
        <v>15.649445997359724</v>
      </c>
      <c r="AA40" s="74">
        <f>+AA34+AA39</f>
        <v>34632477183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35638989000</v>
      </c>
      <c r="D42" s="257">
        <f>+D25-D40</f>
        <v>0</v>
      </c>
      <c r="E42" s="258">
        <f t="shared" si="6"/>
        <v>39692784671</v>
      </c>
      <c r="F42" s="259">
        <f t="shared" si="6"/>
        <v>39672008620</v>
      </c>
      <c r="G42" s="259">
        <f t="shared" si="6"/>
        <v>34729537000</v>
      </c>
      <c r="H42" s="259">
        <f t="shared" si="6"/>
        <v>34729537000</v>
      </c>
      <c r="I42" s="259">
        <f t="shared" si="6"/>
        <v>35845116000</v>
      </c>
      <c r="J42" s="259">
        <f t="shared" si="6"/>
        <v>35845116000</v>
      </c>
      <c r="K42" s="259">
        <f t="shared" si="6"/>
        <v>35845116000</v>
      </c>
      <c r="L42" s="259">
        <f t="shared" si="6"/>
        <v>35291777000</v>
      </c>
      <c r="M42" s="259">
        <f t="shared" si="6"/>
        <v>35186523000</v>
      </c>
      <c r="N42" s="259">
        <f t="shared" si="6"/>
        <v>35186523000</v>
      </c>
      <c r="O42" s="259">
        <f t="shared" si="6"/>
        <v>35186523000</v>
      </c>
      <c r="P42" s="259">
        <f t="shared" si="6"/>
        <v>37499284000</v>
      </c>
      <c r="Q42" s="259">
        <f t="shared" si="6"/>
        <v>37840126000</v>
      </c>
      <c r="R42" s="259">
        <f t="shared" si="6"/>
        <v>37840126000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37840126000</v>
      </c>
      <c r="X42" s="259">
        <f t="shared" si="6"/>
        <v>29754006466</v>
      </c>
      <c r="Y42" s="259">
        <f t="shared" si="6"/>
        <v>8086119534</v>
      </c>
      <c r="Z42" s="260">
        <f>+IF(X42&lt;&gt;0,+(Y42/X42)*100,0)</f>
        <v>27.176573827931495</v>
      </c>
      <c r="AA42" s="261">
        <f>+AA25-AA40</f>
        <v>39672008620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35676710000</v>
      </c>
      <c r="D45" s="155"/>
      <c r="E45" s="59">
        <v>39754152903</v>
      </c>
      <c r="F45" s="60">
        <v>39711841620</v>
      </c>
      <c r="G45" s="60">
        <v>34763741000</v>
      </c>
      <c r="H45" s="60">
        <v>34763741000</v>
      </c>
      <c r="I45" s="60">
        <v>35879320000</v>
      </c>
      <c r="J45" s="60">
        <v>35879320000</v>
      </c>
      <c r="K45" s="60">
        <v>35879320000</v>
      </c>
      <c r="L45" s="60">
        <v>35329498000</v>
      </c>
      <c r="M45" s="60">
        <v>35224244000</v>
      </c>
      <c r="N45" s="60">
        <v>35224244000</v>
      </c>
      <c r="O45" s="60">
        <v>35224244000</v>
      </c>
      <c r="P45" s="60">
        <v>37537706000</v>
      </c>
      <c r="Q45" s="60">
        <v>37878548000</v>
      </c>
      <c r="R45" s="60">
        <v>37878548000</v>
      </c>
      <c r="S45" s="60"/>
      <c r="T45" s="60"/>
      <c r="U45" s="60"/>
      <c r="V45" s="60"/>
      <c r="W45" s="60">
        <v>37878548000</v>
      </c>
      <c r="X45" s="60">
        <v>29783881215</v>
      </c>
      <c r="Y45" s="60">
        <v>8094666785</v>
      </c>
      <c r="Z45" s="139">
        <v>27.18</v>
      </c>
      <c r="AA45" s="62">
        <v>39711841620</v>
      </c>
    </row>
    <row r="46" spans="1:27" ht="13.5">
      <c r="A46" s="249" t="s">
        <v>171</v>
      </c>
      <c r="B46" s="182"/>
      <c r="C46" s="155">
        <v>-37721000</v>
      </c>
      <c r="D46" s="155"/>
      <c r="E46" s="59">
        <v>-61368232</v>
      </c>
      <c r="F46" s="60">
        <v>-39833000</v>
      </c>
      <c r="G46" s="60">
        <v>-34204000</v>
      </c>
      <c r="H46" s="60">
        <v>-34204000</v>
      </c>
      <c r="I46" s="60">
        <v>-34204000</v>
      </c>
      <c r="J46" s="60">
        <v>-34204000</v>
      </c>
      <c r="K46" s="60">
        <v>-34204000</v>
      </c>
      <c r="L46" s="60">
        <v>-37721000</v>
      </c>
      <c r="M46" s="60">
        <v>-37721000</v>
      </c>
      <c r="N46" s="60">
        <v>-37721000</v>
      </c>
      <c r="O46" s="60">
        <v>-37721000</v>
      </c>
      <c r="P46" s="60">
        <v>-38422000</v>
      </c>
      <c r="Q46" s="60">
        <v>-38422000</v>
      </c>
      <c r="R46" s="60">
        <v>-38422000</v>
      </c>
      <c r="S46" s="60"/>
      <c r="T46" s="60"/>
      <c r="U46" s="60"/>
      <c r="V46" s="60"/>
      <c r="W46" s="60">
        <v>-38422000</v>
      </c>
      <c r="X46" s="60">
        <v>-29874750</v>
      </c>
      <c r="Y46" s="60">
        <v>-8547250</v>
      </c>
      <c r="Z46" s="139">
        <v>28.61</v>
      </c>
      <c r="AA46" s="62">
        <v>-39833000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35638989000</v>
      </c>
      <c r="D48" s="217">
        <f>SUM(D45:D47)</f>
        <v>0</v>
      </c>
      <c r="E48" s="264">
        <f t="shared" si="7"/>
        <v>39692784671</v>
      </c>
      <c r="F48" s="219">
        <f t="shared" si="7"/>
        <v>39672008620</v>
      </c>
      <c r="G48" s="219">
        <f t="shared" si="7"/>
        <v>34729537000</v>
      </c>
      <c r="H48" s="219">
        <f t="shared" si="7"/>
        <v>34729537000</v>
      </c>
      <c r="I48" s="219">
        <f t="shared" si="7"/>
        <v>35845116000</v>
      </c>
      <c r="J48" s="219">
        <f t="shared" si="7"/>
        <v>35845116000</v>
      </c>
      <c r="K48" s="219">
        <f t="shared" si="7"/>
        <v>35845116000</v>
      </c>
      <c r="L48" s="219">
        <f t="shared" si="7"/>
        <v>35291777000</v>
      </c>
      <c r="M48" s="219">
        <f t="shared" si="7"/>
        <v>35186523000</v>
      </c>
      <c r="N48" s="219">
        <f t="shared" si="7"/>
        <v>35186523000</v>
      </c>
      <c r="O48" s="219">
        <f t="shared" si="7"/>
        <v>35186523000</v>
      </c>
      <c r="P48" s="219">
        <f t="shared" si="7"/>
        <v>37499284000</v>
      </c>
      <c r="Q48" s="219">
        <f t="shared" si="7"/>
        <v>37840126000</v>
      </c>
      <c r="R48" s="219">
        <f t="shared" si="7"/>
        <v>37840126000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37840126000</v>
      </c>
      <c r="X48" s="219">
        <f t="shared" si="7"/>
        <v>29754006465</v>
      </c>
      <c r="Y48" s="219">
        <f t="shared" si="7"/>
        <v>8086119535</v>
      </c>
      <c r="Z48" s="265">
        <f>+IF(X48&lt;&gt;0,+(Y48/X48)*100,0)</f>
        <v>27.176573832205758</v>
      </c>
      <c r="AA48" s="232">
        <f>SUM(AA45:AA47)</f>
        <v>39672008620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26992986000</v>
      </c>
      <c r="D6" s="155"/>
      <c r="E6" s="59">
        <v>30699268759</v>
      </c>
      <c r="F6" s="60">
        <v>32121877049</v>
      </c>
      <c r="G6" s="60">
        <v>2587668173</v>
      </c>
      <c r="H6" s="60">
        <v>2716298000</v>
      </c>
      <c r="I6" s="60">
        <v>1889299000</v>
      </c>
      <c r="J6" s="60">
        <v>7193265173</v>
      </c>
      <c r="K6" s="60">
        <v>2391736000</v>
      </c>
      <c r="L6" s="60">
        <v>2385823000</v>
      </c>
      <c r="M6" s="60">
        <v>2448195000</v>
      </c>
      <c r="N6" s="60">
        <v>7225754000</v>
      </c>
      <c r="O6" s="60">
        <v>2150890000</v>
      </c>
      <c r="P6" s="60">
        <v>1615527000</v>
      </c>
      <c r="Q6" s="60">
        <v>3458954000</v>
      </c>
      <c r="R6" s="60">
        <v>7225371000</v>
      </c>
      <c r="S6" s="60"/>
      <c r="T6" s="60"/>
      <c r="U6" s="60"/>
      <c r="V6" s="60"/>
      <c r="W6" s="60">
        <v>21644390173</v>
      </c>
      <c r="X6" s="60">
        <v>23635349550</v>
      </c>
      <c r="Y6" s="60">
        <v>-1990959377</v>
      </c>
      <c r="Z6" s="140">
        <v>-8.42</v>
      </c>
      <c r="AA6" s="62">
        <v>32121877049</v>
      </c>
    </row>
    <row r="7" spans="1:27" ht="13.5">
      <c r="A7" s="249" t="s">
        <v>178</v>
      </c>
      <c r="B7" s="182"/>
      <c r="C7" s="155">
        <v>7260372000</v>
      </c>
      <c r="D7" s="155"/>
      <c r="E7" s="59">
        <v>5690916000</v>
      </c>
      <c r="F7" s="60">
        <v>5981152000</v>
      </c>
      <c r="G7" s="60">
        <v>226283000</v>
      </c>
      <c r="H7" s="60">
        <v>280717000</v>
      </c>
      <c r="I7" s="60">
        <v>820744000</v>
      </c>
      <c r="J7" s="60">
        <v>1327744000</v>
      </c>
      <c r="K7" s="60">
        <v>438684000</v>
      </c>
      <c r="L7" s="60">
        <v>428331000</v>
      </c>
      <c r="M7" s="60">
        <v>457534000</v>
      </c>
      <c r="N7" s="60">
        <v>1324549000</v>
      </c>
      <c r="O7" s="60">
        <v>407959000</v>
      </c>
      <c r="P7" s="60">
        <v>660730000</v>
      </c>
      <c r="Q7" s="60">
        <v>1664453000</v>
      </c>
      <c r="R7" s="60">
        <v>2733142000</v>
      </c>
      <c r="S7" s="60"/>
      <c r="T7" s="60"/>
      <c r="U7" s="60"/>
      <c r="V7" s="60"/>
      <c r="W7" s="60">
        <v>5385435000</v>
      </c>
      <c r="X7" s="60">
        <v>5299267000</v>
      </c>
      <c r="Y7" s="60">
        <v>86168000</v>
      </c>
      <c r="Z7" s="140">
        <v>1.63</v>
      </c>
      <c r="AA7" s="62">
        <v>5981152000</v>
      </c>
    </row>
    <row r="8" spans="1:27" ht="13.5">
      <c r="A8" s="249" t="s">
        <v>179</v>
      </c>
      <c r="B8" s="182"/>
      <c r="C8" s="155"/>
      <c r="D8" s="155"/>
      <c r="E8" s="59">
        <v>2654718000</v>
      </c>
      <c r="F8" s="60">
        <v>2756315000</v>
      </c>
      <c r="G8" s="60">
        <v>-300578000</v>
      </c>
      <c r="H8" s="60">
        <v>39846000</v>
      </c>
      <c r="I8" s="60">
        <v>17844000</v>
      </c>
      <c r="J8" s="60">
        <v>-242888000</v>
      </c>
      <c r="K8" s="60">
        <v>98667000</v>
      </c>
      <c r="L8" s="60">
        <v>228350000</v>
      </c>
      <c r="M8" s="60">
        <v>563000</v>
      </c>
      <c r="N8" s="60">
        <v>327580000</v>
      </c>
      <c r="O8" s="60">
        <v>179869000</v>
      </c>
      <c r="P8" s="60">
        <v>161537000</v>
      </c>
      <c r="Q8" s="60">
        <v>99229000</v>
      </c>
      <c r="R8" s="60">
        <v>440635000</v>
      </c>
      <c r="S8" s="60"/>
      <c r="T8" s="60"/>
      <c r="U8" s="60"/>
      <c r="V8" s="60"/>
      <c r="W8" s="60">
        <v>525327000</v>
      </c>
      <c r="X8" s="60">
        <v>2604221000</v>
      </c>
      <c r="Y8" s="60">
        <v>-2078894000</v>
      </c>
      <c r="Z8" s="140">
        <v>-79.83</v>
      </c>
      <c r="AA8" s="62">
        <v>2756315000</v>
      </c>
    </row>
    <row r="9" spans="1:27" ht="13.5">
      <c r="A9" s="249" t="s">
        <v>180</v>
      </c>
      <c r="B9" s="182"/>
      <c r="C9" s="155">
        <v>561816000</v>
      </c>
      <c r="D9" s="155"/>
      <c r="E9" s="59">
        <v>527802996</v>
      </c>
      <c r="F9" s="60">
        <v>529846004</v>
      </c>
      <c r="G9" s="60">
        <v>93583000</v>
      </c>
      <c r="H9" s="60">
        <v>37963000</v>
      </c>
      <c r="I9" s="60">
        <v>28097000</v>
      </c>
      <c r="J9" s="60">
        <v>159643000</v>
      </c>
      <c r="K9" s="60">
        <v>-40115000</v>
      </c>
      <c r="L9" s="60">
        <v>25771000</v>
      </c>
      <c r="M9" s="60">
        <v>24331000</v>
      </c>
      <c r="N9" s="60">
        <v>9987000</v>
      </c>
      <c r="O9" s="60">
        <v>74590000</v>
      </c>
      <c r="P9" s="60">
        <v>203929000</v>
      </c>
      <c r="Q9" s="60">
        <v>92238000</v>
      </c>
      <c r="R9" s="60">
        <v>370757000</v>
      </c>
      <c r="S9" s="60"/>
      <c r="T9" s="60"/>
      <c r="U9" s="60"/>
      <c r="V9" s="60"/>
      <c r="W9" s="60">
        <v>540387000</v>
      </c>
      <c r="X9" s="60">
        <v>396410355</v>
      </c>
      <c r="Y9" s="60">
        <v>143976645</v>
      </c>
      <c r="Z9" s="140">
        <v>36.32</v>
      </c>
      <c r="AA9" s="62">
        <v>529846004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-27493141000</v>
      </c>
      <c r="D12" s="155"/>
      <c r="E12" s="59">
        <v>-30132471360</v>
      </c>
      <c r="F12" s="60">
        <v>-32294269055</v>
      </c>
      <c r="G12" s="60">
        <v>-2496340000</v>
      </c>
      <c r="H12" s="60">
        <v>-2874279000</v>
      </c>
      <c r="I12" s="60">
        <v>-2383230000</v>
      </c>
      <c r="J12" s="60">
        <v>-7753849000</v>
      </c>
      <c r="K12" s="60">
        <v>-2249942000</v>
      </c>
      <c r="L12" s="60">
        <v>-2424395000</v>
      </c>
      <c r="M12" s="60">
        <v>-2099635000</v>
      </c>
      <c r="N12" s="60">
        <v>-6773972000</v>
      </c>
      <c r="O12" s="60">
        <v>-1968158000</v>
      </c>
      <c r="P12" s="60">
        <v>-2181974000</v>
      </c>
      <c r="Q12" s="60">
        <v>-2232884000</v>
      </c>
      <c r="R12" s="60">
        <v>-6383016000</v>
      </c>
      <c r="S12" s="60"/>
      <c r="T12" s="60"/>
      <c r="U12" s="60"/>
      <c r="V12" s="60"/>
      <c r="W12" s="60">
        <v>-20910837000</v>
      </c>
      <c r="X12" s="60">
        <v>-21958776535</v>
      </c>
      <c r="Y12" s="60">
        <v>1047939535</v>
      </c>
      <c r="Z12" s="140">
        <v>-4.77</v>
      </c>
      <c r="AA12" s="62">
        <v>-32294269055</v>
      </c>
    </row>
    <row r="13" spans="1:27" ht="13.5">
      <c r="A13" s="249" t="s">
        <v>40</v>
      </c>
      <c r="B13" s="182"/>
      <c r="C13" s="155">
        <v>-1447944000</v>
      </c>
      <c r="D13" s="155"/>
      <c r="E13" s="59">
        <v>-1809644000</v>
      </c>
      <c r="F13" s="60">
        <v>-1770696000</v>
      </c>
      <c r="G13" s="60">
        <v>-121238000</v>
      </c>
      <c r="H13" s="60">
        <v>-122227000</v>
      </c>
      <c r="I13" s="60">
        <v>-119298000</v>
      </c>
      <c r="J13" s="60">
        <v>-362763000</v>
      </c>
      <c r="K13" s="60">
        <v>-130147000</v>
      </c>
      <c r="L13" s="60">
        <v>-121997000</v>
      </c>
      <c r="M13" s="60">
        <v>-3802000</v>
      </c>
      <c r="N13" s="60">
        <v>-255946000</v>
      </c>
      <c r="O13" s="60">
        <v>-233921000</v>
      </c>
      <c r="P13" s="60">
        <v>-104318000</v>
      </c>
      <c r="Q13" s="60">
        <v>-116063000</v>
      </c>
      <c r="R13" s="60">
        <v>-454302000</v>
      </c>
      <c r="S13" s="60"/>
      <c r="T13" s="60"/>
      <c r="U13" s="60"/>
      <c r="V13" s="60"/>
      <c r="W13" s="60">
        <v>-1073011000</v>
      </c>
      <c r="X13" s="60">
        <v>-1328528099</v>
      </c>
      <c r="Y13" s="60">
        <v>255517099</v>
      </c>
      <c r="Z13" s="140">
        <v>-19.23</v>
      </c>
      <c r="AA13" s="62">
        <v>-1770696000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14157000</v>
      </c>
      <c r="H14" s="60">
        <v>-9197000</v>
      </c>
      <c r="I14" s="60">
        <v>-47970000</v>
      </c>
      <c r="J14" s="60">
        <v>-43010000</v>
      </c>
      <c r="K14" s="60">
        <v>-47499000</v>
      </c>
      <c r="L14" s="60">
        <v>-47152000</v>
      </c>
      <c r="M14" s="60">
        <v>-77243000</v>
      </c>
      <c r="N14" s="60">
        <v>-171894000</v>
      </c>
      <c r="O14" s="60">
        <v>-18375000</v>
      </c>
      <c r="P14" s="60">
        <v>-38229000</v>
      </c>
      <c r="Q14" s="60">
        <v>-40787000</v>
      </c>
      <c r="R14" s="60">
        <v>-97391000</v>
      </c>
      <c r="S14" s="60"/>
      <c r="T14" s="60"/>
      <c r="U14" s="60"/>
      <c r="V14" s="60"/>
      <c r="W14" s="60">
        <v>-312295000</v>
      </c>
      <c r="X14" s="60"/>
      <c r="Y14" s="60">
        <v>-312295000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5874089000</v>
      </c>
      <c r="D15" s="168">
        <f>SUM(D6:D14)</f>
        <v>0</v>
      </c>
      <c r="E15" s="72">
        <f t="shared" si="0"/>
        <v>7630590395</v>
      </c>
      <c r="F15" s="73">
        <f t="shared" si="0"/>
        <v>7324224998</v>
      </c>
      <c r="G15" s="73">
        <f t="shared" si="0"/>
        <v>3535173</v>
      </c>
      <c r="H15" s="73">
        <f t="shared" si="0"/>
        <v>69121000</v>
      </c>
      <c r="I15" s="73">
        <f t="shared" si="0"/>
        <v>205486000</v>
      </c>
      <c r="J15" s="73">
        <f t="shared" si="0"/>
        <v>278142173</v>
      </c>
      <c r="K15" s="73">
        <f t="shared" si="0"/>
        <v>461384000</v>
      </c>
      <c r="L15" s="73">
        <f t="shared" si="0"/>
        <v>474731000</v>
      </c>
      <c r="M15" s="73">
        <f t="shared" si="0"/>
        <v>749943000</v>
      </c>
      <c r="N15" s="73">
        <f t="shared" si="0"/>
        <v>1686058000</v>
      </c>
      <c r="O15" s="73">
        <f t="shared" si="0"/>
        <v>592854000</v>
      </c>
      <c r="P15" s="73">
        <f t="shared" si="0"/>
        <v>317202000</v>
      </c>
      <c r="Q15" s="73">
        <f t="shared" si="0"/>
        <v>2925140000</v>
      </c>
      <c r="R15" s="73">
        <f t="shared" si="0"/>
        <v>3835196000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5799396173</v>
      </c>
      <c r="X15" s="73">
        <f t="shared" si="0"/>
        <v>8647943271</v>
      </c>
      <c r="Y15" s="73">
        <f t="shared" si="0"/>
        <v>-2848547098</v>
      </c>
      <c r="Z15" s="170">
        <f>+IF(X15&lt;&gt;0,+(Y15/X15)*100,0)</f>
        <v>-32.93901230310233</v>
      </c>
      <c r="AA15" s="74">
        <f>SUM(AA6:AA14)</f>
        <v>7324224998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20000004</v>
      </c>
      <c r="F19" s="60">
        <v>19980000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14985000</v>
      </c>
      <c r="Y19" s="159">
        <v>-14985000</v>
      </c>
      <c r="Z19" s="141">
        <v>-100</v>
      </c>
      <c r="AA19" s="225">
        <v>19980000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61950000</v>
      </c>
      <c r="D21" s="157"/>
      <c r="E21" s="59">
        <v>-25164012</v>
      </c>
      <c r="F21" s="60">
        <v>-12476436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-9357327</v>
      </c>
      <c r="Y21" s="159">
        <v>9357327</v>
      </c>
      <c r="Z21" s="141">
        <v>-100</v>
      </c>
      <c r="AA21" s="225">
        <v>-12476436</v>
      </c>
    </row>
    <row r="22" spans="1:27" ht="13.5">
      <c r="A22" s="249" t="s">
        <v>189</v>
      </c>
      <c r="B22" s="182"/>
      <c r="C22" s="155">
        <v>-533333000</v>
      </c>
      <c r="D22" s="155"/>
      <c r="E22" s="59">
        <v>-839982864</v>
      </c>
      <c r="F22" s="60">
        <v>-681521880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-511141410</v>
      </c>
      <c r="Y22" s="60">
        <v>511141410</v>
      </c>
      <c r="Z22" s="140">
        <v>-100</v>
      </c>
      <c r="AA22" s="62">
        <v>-681521880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-7286767000</v>
      </c>
      <c r="D24" s="155"/>
      <c r="E24" s="59">
        <v>-10331390004</v>
      </c>
      <c r="F24" s="60">
        <v>-10286550002</v>
      </c>
      <c r="G24" s="60">
        <v>-320602030</v>
      </c>
      <c r="H24" s="60">
        <v>-304636000</v>
      </c>
      <c r="I24" s="60">
        <v>-1131210000</v>
      </c>
      <c r="J24" s="60">
        <v>-1756448030</v>
      </c>
      <c r="K24" s="60">
        <v>-3239000</v>
      </c>
      <c r="L24" s="60">
        <v>-694255000</v>
      </c>
      <c r="M24" s="60">
        <v>-546731000</v>
      </c>
      <c r="N24" s="60">
        <v>-1244225000</v>
      </c>
      <c r="O24" s="60">
        <v>-788028000</v>
      </c>
      <c r="P24" s="60">
        <v>-204796000</v>
      </c>
      <c r="Q24" s="60">
        <v>-769568000</v>
      </c>
      <c r="R24" s="60">
        <v>-1762392000</v>
      </c>
      <c r="S24" s="60"/>
      <c r="T24" s="60"/>
      <c r="U24" s="60"/>
      <c r="V24" s="60"/>
      <c r="W24" s="60">
        <v>-4763065030</v>
      </c>
      <c r="X24" s="60">
        <v>-6461695537</v>
      </c>
      <c r="Y24" s="60">
        <v>1698630507</v>
      </c>
      <c r="Z24" s="140">
        <v>-26.29</v>
      </c>
      <c r="AA24" s="62">
        <v>-10286550002</v>
      </c>
    </row>
    <row r="25" spans="1:27" ht="13.5">
      <c r="A25" s="250" t="s">
        <v>191</v>
      </c>
      <c r="B25" s="251"/>
      <c r="C25" s="168">
        <f aca="true" t="shared" si="1" ref="C25:Y25">SUM(C19:C24)</f>
        <v>-7758150000</v>
      </c>
      <c r="D25" s="168">
        <f>SUM(D19:D24)</f>
        <v>0</v>
      </c>
      <c r="E25" s="72">
        <f t="shared" si="1"/>
        <v>-11176536876</v>
      </c>
      <c r="F25" s="73">
        <f t="shared" si="1"/>
        <v>-10960568318</v>
      </c>
      <c r="G25" s="73">
        <f t="shared" si="1"/>
        <v>-320602030</v>
      </c>
      <c r="H25" s="73">
        <f t="shared" si="1"/>
        <v>-304636000</v>
      </c>
      <c r="I25" s="73">
        <f t="shared" si="1"/>
        <v>-1131210000</v>
      </c>
      <c r="J25" s="73">
        <f t="shared" si="1"/>
        <v>-1756448030</v>
      </c>
      <c r="K25" s="73">
        <f t="shared" si="1"/>
        <v>-3239000</v>
      </c>
      <c r="L25" s="73">
        <f t="shared" si="1"/>
        <v>-694255000</v>
      </c>
      <c r="M25" s="73">
        <f t="shared" si="1"/>
        <v>-546731000</v>
      </c>
      <c r="N25" s="73">
        <f t="shared" si="1"/>
        <v>-1244225000</v>
      </c>
      <c r="O25" s="73">
        <f t="shared" si="1"/>
        <v>-788028000</v>
      </c>
      <c r="P25" s="73">
        <f t="shared" si="1"/>
        <v>-204796000</v>
      </c>
      <c r="Q25" s="73">
        <f t="shared" si="1"/>
        <v>-769568000</v>
      </c>
      <c r="R25" s="73">
        <f t="shared" si="1"/>
        <v>-1762392000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-4763065030</v>
      </c>
      <c r="X25" s="73">
        <f t="shared" si="1"/>
        <v>-6967209274</v>
      </c>
      <c r="Y25" s="73">
        <f t="shared" si="1"/>
        <v>2204144244</v>
      </c>
      <c r="Z25" s="170">
        <f>+IF(X25&lt;&gt;0,+(Y25/X25)*100,0)</f>
        <v>-31.63597011827034</v>
      </c>
      <c r="AA25" s="74">
        <f>SUM(AA19:AA24)</f>
        <v>-10960568318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2083961000</v>
      </c>
      <c r="D30" s="155"/>
      <c r="E30" s="59">
        <v>3276000000</v>
      </c>
      <c r="F30" s="60">
        <v>3276000133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3276000133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-662571000</v>
      </c>
      <c r="D33" s="155"/>
      <c r="E33" s="59">
        <v>-981892908</v>
      </c>
      <c r="F33" s="60">
        <v>-981892908</v>
      </c>
      <c r="G33" s="60">
        <v>-303156390</v>
      </c>
      <c r="H33" s="60">
        <v>-7357000</v>
      </c>
      <c r="I33" s="60">
        <v>-240068000</v>
      </c>
      <c r="J33" s="60">
        <v>-550581390</v>
      </c>
      <c r="K33" s="60">
        <v>-876795000</v>
      </c>
      <c r="L33" s="60">
        <v>-45938000</v>
      </c>
      <c r="M33" s="60">
        <v>-164771000</v>
      </c>
      <c r="N33" s="60">
        <v>-1087504000</v>
      </c>
      <c r="O33" s="60">
        <v>-1918000</v>
      </c>
      <c r="P33" s="60">
        <v>-1081000</v>
      </c>
      <c r="Q33" s="60">
        <v>-222083000</v>
      </c>
      <c r="R33" s="60">
        <v>-225082000</v>
      </c>
      <c r="S33" s="60"/>
      <c r="T33" s="60"/>
      <c r="U33" s="60"/>
      <c r="V33" s="60"/>
      <c r="W33" s="60">
        <v>-1863167390</v>
      </c>
      <c r="X33" s="60">
        <v>-736419681</v>
      </c>
      <c r="Y33" s="60">
        <v>-1126747709</v>
      </c>
      <c r="Z33" s="140">
        <v>153</v>
      </c>
      <c r="AA33" s="62">
        <v>-981892908</v>
      </c>
    </row>
    <row r="34" spans="1:27" ht="13.5">
      <c r="A34" s="250" t="s">
        <v>197</v>
      </c>
      <c r="B34" s="251"/>
      <c r="C34" s="168">
        <f aca="true" t="shared" si="2" ref="C34:Y34">SUM(C29:C33)</f>
        <v>1421390000</v>
      </c>
      <c r="D34" s="168">
        <f>SUM(D29:D33)</f>
        <v>0</v>
      </c>
      <c r="E34" s="72">
        <f t="shared" si="2"/>
        <v>2294107092</v>
      </c>
      <c r="F34" s="73">
        <f t="shared" si="2"/>
        <v>2294107225</v>
      </c>
      <c r="G34" s="73">
        <f t="shared" si="2"/>
        <v>-303156390</v>
      </c>
      <c r="H34" s="73">
        <f t="shared" si="2"/>
        <v>-7357000</v>
      </c>
      <c r="I34" s="73">
        <f t="shared" si="2"/>
        <v>-240068000</v>
      </c>
      <c r="J34" s="73">
        <f t="shared" si="2"/>
        <v>-550581390</v>
      </c>
      <c r="K34" s="73">
        <f t="shared" si="2"/>
        <v>-876795000</v>
      </c>
      <c r="L34" s="73">
        <f t="shared" si="2"/>
        <v>-45938000</v>
      </c>
      <c r="M34" s="73">
        <f t="shared" si="2"/>
        <v>-164771000</v>
      </c>
      <c r="N34" s="73">
        <f t="shared" si="2"/>
        <v>-1087504000</v>
      </c>
      <c r="O34" s="73">
        <f t="shared" si="2"/>
        <v>-1918000</v>
      </c>
      <c r="P34" s="73">
        <f t="shared" si="2"/>
        <v>-1081000</v>
      </c>
      <c r="Q34" s="73">
        <f t="shared" si="2"/>
        <v>-222083000</v>
      </c>
      <c r="R34" s="73">
        <f t="shared" si="2"/>
        <v>-225082000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-1863167390</v>
      </c>
      <c r="X34" s="73">
        <f t="shared" si="2"/>
        <v>-736419681</v>
      </c>
      <c r="Y34" s="73">
        <f t="shared" si="2"/>
        <v>-1126747709</v>
      </c>
      <c r="Z34" s="170">
        <f>+IF(X34&lt;&gt;0,+(Y34/X34)*100,0)</f>
        <v>153.00347588075937</v>
      </c>
      <c r="AA34" s="74">
        <f>SUM(AA29:AA33)</f>
        <v>2294107225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-462671000</v>
      </c>
      <c r="D36" s="153">
        <f>+D15+D25+D34</f>
        <v>0</v>
      </c>
      <c r="E36" s="99">
        <f t="shared" si="3"/>
        <v>-1251839389</v>
      </c>
      <c r="F36" s="100">
        <f t="shared" si="3"/>
        <v>-1342236095</v>
      </c>
      <c r="G36" s="100">
        <f t="shared" si="3"/>
        <v>-620223247</v>
      </c>
      <c r="H36" s="100">
        <f t="shared" si="3"/>
        <v>-242872000</v>
      </c>
      <c r="I36" s="100">
        <f t="shared" si="3"/>
        <v>-1165792000</v>
      </c>
      <c r="J36" s="100">
        <f t="shared" si="3"/>
        <v>-2028887247</v>
      </c>
      <c r="K36" s="100">
        <f t="shared" si="3"/>
        <v>-418650000</v>
      </c>
      <c r="L36" s="100">
        <f t="shared" si="3"/>
        <v>-265462000</v>
      </c>
      <c r="M36" s="100">
        <f t="shared" si="3"/>
        <v>38441000</v>
      </c>
      <c r="N36" s="100">
        <f t="shared" si="3"/>
        <v>-645671000</v>
      </c>
      <c r="O36" s="100">
        <f t="shared" si="3"/>
        <v>-197092000</v>
      </c>
      <c r="P36" s="100">
        <f t="shared" si="3"/>
        <v>111325000</v>
      </c>
      <c r="Q36" s="100">
        <f t="shared" si="3"/>
        <v>1933489000</v>
      </c>
      <c r="R36" s="100">
        <f t="shared" si="3"/>
        <v>1847722000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-826836247</v>
      </c>
      <c r="X36" s="100">
        <f t="shared" si="3"/>
        <v>944314316</v>
      </c>
      <c r="Y36" s="100">
        <f t="shared" si="3"/>
        <v>-1771150563</v>
      </c>
      <c r="Z36" s="137">
        <f>+IF(X36&lt;&gt;0,+(Y36/X36)*100,0)</f>
        <v>-187.5594315357176</v>
      </c>
      <c r="AA36" s="102">
        <f>+AA15+AA25+AA34</f>
        <v>-1342236095</v>
      </c>
    </row>
    <row r="37" spans="1:27" ht="13.5">
      <c r="A37" s="249" t="s">
        <v>199</v>
      </c>
      <c r="B37" s="182"/>
      <c r="C37" s="153">
        <v>5400846000</v>
      </c>
      <c r="D37" s="153"/>
      <c r="E37" s="99">
        <v>6324251949</v>
      </c>
      <c r="F37" s="100">
        <v>5327242000</v>
      </c>
      <c r="G37" s="100">
        <v>4966393790</v>
      </c>
      <c r="H37" s="100">
        <v>4346170543</v>
      </c>
      <c r="I37" s="100">
        <v>4103298543</v>
      </c>
      <c r="J37" s="100">
        <v>4966393790</v>
      </c>
      <c r="K37" s="100">
        <v>2937506543</v>
      </c>
      <c r="L37" s="100">
        <v>2518856543</v>
      </c>
      <c r="M37" s="100">
        <v>2253394543</v>
      </c>
      <c r="N37" s="100">
        <v>2937506543</v>
      </c>
      <c r="O37" s="100">
        <v>2291835543</v>
      </c>
      <c r="P37" s="100">
        <v>2094743543</v>
      </c>
      <c r="Q37" s="100">
        <v>2206068543</v>
      </c>
      <c r="R37" s="100">
        <v>2291835543</v>
      </c>
      <c r="S37" s="100"/>
      <c r="T37" s="100"/>
      <c r="U37" s="100"/>
      <c r="V37" s="100"/>
      <c r="W37" s="100">
        <v>4966393790</v>
      </c>
      <c r="X37" s="100">
        <v>5327242000</v>
      </c>
      <c r="Y37" s="100">
        <v>-360848210</v>
      </c>
      <c r="Z37" s="137">
        <v>-6.77</v>
      </c>
      <c r="AA37" s="102">
        <v>5327242000</v>
      </c>
    </row>
    <row r="38" spans="1:27" ht="13.5">
      <c r="A38" s="269" t="s">
        <v>200</v>
      </c>
      <c r="B38" s="256"/>
      <c r="C38" s="257">
        <v>4938175000</v>
      </c>
      <c r="D38" s="257"/>
      <c r="E38" s="258">
        <v>5072412560</v>
      </c>
      <c r="F38" s="259">
        <v>3985005905</v>
      </c>
      <c r="G38" s="259">
        <v>4346170543</v>
      </c>
      <c r="H38" s="259">
        <v>4103298543</v>
      </c>
      <c r="I38" s="259">
        <v>2937506543</v>
      </c>
      <c r="J38" s="259">
        <v>2937506543</v>
      </c>
      <c r="K38" s="259">
        <v>2518856543</v>
      </c>
      <c r="L38" s="259">
        <v>2253394543</v>
      </c>
      <c r="M38" s="259">
        <v>2291835543</v>
      </c>
      <c r="N38" s="259">
        <v>2291835543</v>
      </c>
      <c r="O38" s="259">
        <v>2094743543</v>
      </c>
      <c r="P38" s="259">
        <v>2206068543</v>
      </c>
      <c r="Q38" s="259">
        <v>4139557543</v>
      </c>
      <c r="R38" s="259">
        <v>4139557543</v>
      </c>
      <c r="S38" s="259"/>
      <c r="T38" s="259"/>
      <c r="U38" s="259"/>
      <c r="V38" s="259"/>
      <c r="W38" s="259">
        <v>4139557543</v>
      </c>
      <c r="X38" s="259">
        <v>6271556316</v>
      </c>
      <c r="Y38" s="259">
        <v>-2131998773</v>
      </c>
      <c r="Z38" s="260">
        <v>-33.99</v>
      </c>
      <c r="AA38" s="261">
        <v>3985005905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5717937000</v>
      </c>
      <c r="F5" s="106">
        <f t="shared" si="0"/>
        <v>5502569000</v>
      </c>
      <c r="G5" s="106">
        <f t="shared" si="0"/>
        <v>448519658</v>
      </c>
      <c r="H5" s="106">
        <f t="shared" si="0"/>
        <v>219118479</v>
      </c>
      <c r="I5" s="106">
        <f t="shared" si="0"/>
        <v>225010277</v>
      </c>
      <c r="J5" s="106">
        <f t="shared" si="0"/>
        <v>892648414</v>
      </c>
      <c r="K5" s="106">
        <f t="shared" si="0"/>
        <v>142404455</v>
      </c>
      <c r="L5" s="106">
        <f t="shared" si="0"/>
        <v>324603247</v>
      </c>
      <c r="M5" s="106">
        <f t="shared" si="0"/>
        <v>299923412</v>
      </c>
      <c r="N5" s="106">
        <f t="shared" si="0"/>
        <v>766931114</v>
      </c>
      <c r="O5" s="106">
        <f t="shared" si="0"/>
        <v>383053100</v>
      </c>
      <c r="P5" s="106">
        <f t="shared" si="0"/>
        <v>840109980</v>
      </c>
      <c r="Q5" s="106">
        <f t="shared" si="0"/>
        <v>625684864</v>
      </c>
      <c r="R5" s="106">
        <f t="shared" si="0"/>
        <v>1848847944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3508427472</v>
      </c>
      <c r="X5" s="106">
        <f t="shared" si="0"/>
        <v>4126926750</v>
      </c>
      <c r="Y5" s="106">
        <f t="shared" si="0"/>
        <v>-618499278</v>
      </c>
      <c r="Z5" s="201">
        <f>+IF(X5&lt;&gt;0,+(Y5/X5)*100,0)</f>
        <v>-14.986921636057632</v>
      </c>
      <c r="AA5" s="199">
        <f>SUM(AA11:AA18)</f>
        <v>5502569000</v>
      </c>
    </row>
    <row r="6" spans="1:27" ht="13.5">
      <c r="A6" s="291" t="s">
        <v>204</v>
      </c>
      <c r="B6" s="142"/>
      <c r="C6" s="62"/>
      <c r="D6" s="156"/>
      <c r="E6" s="60">
        <v>575960000</v>
      </c>
      <c r="F6" s="60">
        <v>575960000</v>
      </c>
      <c r="G6" s="60">
        <v>29585830</v>
      </c>
      <c r="H6" s="60">
        <v>3012798</v>
      </c>
      <c r="I6" s="60">
        <v>396831508</v>
      </c>
      <c r="J6" s="60">
        <v>429430136</v>
      </c>
      <c r="K6" s="60">
        <v>-110814208</v>
      </c>
      <c r="L6" s="60">
        <v>-9370138</v>
      </c>
      <c r="M6" s="60">
        <v>-266932722</v>
      </c>
      <c r="N6" s="60">
        <v>-387117068</v>
      </c>
      <c r="O6" s="60">
        <v>1312</v>
      </c>
      <c r="P6" s="60">
        <v>59461426</v>
      </c>
      <c r="Q6" s="60">
        <v>195096105</v>
      </c>
      <c r="R6" s="60">
        <v>254558843</v>
      </c>
      <c r="S6" s="60"/>
      <c r="T6" s="60"/>
      <c r="U6" s="60"/>
      <c r="V6" s="60"/>
      <c r="W6" s="60">
        <v>296871911</v>
      </c>
      <c r="X6" s="60">
        <v>431970000</v>
      </c>
      <c r="Y6" s="60">
        <v>-135098089</v>
      </c>
      <c r="Z6" s="140">
        <v>-31.27</v>
      </c>
      <c r="AA6" s="155">
        <v>575960000</v>
      </c>
    </row>
    <row r="7" spans="1:27" ht="13.5">
      <c r="A7" s="291" t="s">
        <v>205</v>
      </c>
      <c r="B7" s="142"/>
      <c r="C7" s="62"/>
      <c r="D7" s="156"/>
      <c r="E7" s="60">
        <v>820007000</v>
      </c>
      <c r="F7" s="60">
        <v>820007000</v>
      </c>
      <c r="G7" s="60"/>
      <c r="H7" s="60">
        <v>-71315</v>
      </c>
      <c r="I7" s="60">
        <v>-203602127</v>
      </c>
      <c r="J7" s="60">
        <v>-203673442</v>
      </c>
      <c r="K7" s="60">
        <v>75112</v>
      </c>
      <c r="L7" s="60">
        <v>17468</v>
      </c>
      <c r="M7" s="60">
        <v>750717389</v>
      </c>
      <c r="N7" s="60">
        <v>750809969</v>
      </c>
      <c r="O7" s="60">
        <v>78505</v>
      </c>
      <c r="P7" s="60">
        <v>180807000</v>
      </c>
      <c r="Q7" s="60">
        <v>3447000</v>
      </c>
      <c r="R7" s="60">
        <v>184332505</v>
      </c>
      <c r="S7" s="60"/>
      <c r="T7" s="60"/>
      <c r="U7" s="60"/>
      <c r="V7" s="60"/>
      <c r="W7" s="60">
        <v>731469032</v>
      </c>
      <c r="X7" s="60">
        <v>615005250</v>
      </c>
      <c r="Y7" s="60">
        <v>116463782</v>
      </c>
      <c r="Z7" s="140">
        <v>18.94</v>
      </c>
      <c r="AA7" s="155">
        <v>820007000</v>
      </c>
    </row>
    <row r="8" spans="1:27" ht="13.5">
      <c r="A8" s="291" t="s">
        <v>206</v>
      </c>
      <c r="B8" s="142"/>
      <c r="C8" s="62"/>
      <c r="D8" s="156"/>
      <c r="E8" s="60">
        <v>27921000</v>
      </c>
      <c r="F8" s="60">
        <v>27921000</v>
      </c>
      <c r="G8" s="60">
        <v>-25070</v>
      </c>
      <c r="H8" s="60"/>
      <c r="I8" s="60">
        <v>-11709191</v>
      </c>
      <c r="J8" s="60">
        <v>-11734261</v>
      </c>
      <c r="K8" s="60">
        <v>14586</v>
      </c>
      <c r="L8" s="60">
        <v>88279</v>
      </c>
      <c r="M8" s="60">
        <v>395562178</v>
      </c>
      <c r="N8" s="60">
        <v>395665043</v>
      </c>
      <c r="O8" s="60"/>
      <c r="P8" s="60">
        <v>341791625</v>
      </c>
      <c r="Q8" s="60">
        <v>287493383</v>
      </c>
      <c r="R8" s="60">
        <v>629285008</v>
      </c>
      <c r="S8" s="60"/>
      <c r="T8" s="60"/>
      <c r="U8" s="60"/>
      <c r="V8" s="60"/>
      <c r="W8" s="60">
        <v>1013215790</v>
      </c>
      <c r="X8" s="60">
        <v>20940750</v>
      </c>
      <c r="Y8" s="60">
        <v>992275040</v>
      </c>
      <c r="Z8" s="140">
        <v>4738.49</v>
      </c>
      <c r="AA8" s="155">
        <v>27921000</v>
      </c>
    </row>
    <row r="9" spans="1:27" ht="13.5">
      <c r="A9" s="291" t="s">
        <v>207</v>
      </c>
      <c r="B9" s="142"/>
      <c r="C9" s="62"/>
      <c r="D9" s="156"/>
      <c r="E9" s="60">
        <v>296761000</v>
      </c>
      <c r="F9" s="60">
        <v>296761000</v>
      </c>
      <c r="G9" s="60"/>
      <c r="H9" s="60"/>
      <c r="I9" s="60">
        <v>-44924403</v>
      </c>
      <c r="J9" s="60">
        <v>-44924403</v>
      </c>
      <c r="K9" s="60"/>
      <c r="L9" s="60"/>
      <c r="M9" s="60">
        <v>44333191</v>
      </c>
      <c r="N9" s="60">
        <v>44333191</v>
      </c>
      <c r="O9" s="60"/>
      <c r="P9" s="60"/>
      <c r="Q9" s="60">
        <v>220992612</v>
      </c>
      <c r="R9" s="60">
        <v>220992612</v>
      </c>
      <c r="S9" s="60"/>
      <c r="T9" s="60"/>
      <c r="U9" s="60"/>
      <c r="V9" s="60"/>
      <c r="W9" s="60">
        <v>220401400</v>
      </c>
      <c r="X9" s="60">
        <v>222570750</v>
      </c>
      <c r="Y9" s="60">
        <v>-2169350</v>
      </c>
      <c r="Z9" s="140">
        <v>-0.97</v>
      </c>
      <c r="AA9" s="155">
        <v>296761000</v>
      </c>
    </row>
    <row r="10" spans="1:27" ht="13.5">
      <c r="A10" s="291" t="s">
        <v>208</v>
      </c>
      <c r="B10" s="142"/>
      <c r="C10" s="62"/>
      <c r="D10" s="156"/>
      <c r="E10" s="60">
        <v>150050000</v>
      </c>
      <c r="F10" s="60">
        <v>93550000</v>
      </c>
      <c r="G10" s="60">
        <v>354907191</v>
      </c>
      <c r="H10" s="60">
        <v>211628627</v>
      </c>
      <c r="I10" s="60">
        <v>-44232983</v>
      </c>
      <c r="J10" s="60">
        <v>522302835</v>
      </c>
      <c r="K10" s="60">
        <v>203294638</v>
      </c>
      <c r="L10" s="60">
        <v>309534894</v>
      </c>
      <c r="M10" s="60">
        <v>-515913211</v>
      </c>
      <c r="N10" s="60">
        <v>-3083679</v>
      </c>
      <c r="O10" s="60">
        <v>247018933</v>
      </c>
      <c r="P10" s="60">
        <v>184465786</v>
      </c>
      <c r="Q10" s="60">
        <v>-214745750</v>
      </c>
      <c r="R10" s="60">
        <v>216738969</v>
      </c>
      <c r="S10" s="60"/>
      <c r="T10" s="60"/>
      <c r="U10" s="60"/>
      <c r="V10" s="60"/>
      <c r="W10" s="60">
        <v>735958125</v>
      </c>
      <c r="X10" s="60">
        <v>70162500</v>
      </c>
      <c r="Y10" s="60">
        <v>665795625</v>
      </c>
      <c r="Z10" s="140">
        <v>948.93</v>
      </c>
      <c r="AA10" s="155">
        <v>93550000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1870699000</v>
      </c>
      <c r="F11" s="295">
        <f t="shared" si="1"/>
        <v>1814199000</v>
      </c>
      <c r="G11" s="295">
        <f t="shared" si="1"/>
        <v>384467951</v>
      </c>
      <c r="H11" s="295">
        <f t="shared" si="1"/>
        <v>214570110</v>
      </c>
      <c r="I11" s="295">
        <f t="shared" si="1"/>
        <v>92362804</v>
      </c>
      <c r="J11" s="295">
        <f t="shared" si="1"/>
        <v>691400865</v>
      </c>
      <c r="K11" s="295">
        <f t="shared" si="1"/>
        <v>92570128</v>
      </c>
      <c r="L11" s="295">
        <f t="shared" si="1"/>
        <v>300270503</v>
      </c>
      <c r="M11" s="295">
        <f t="shared" si="1"/>
        <v>407766825</v>
      </c>
      <c r="N11" s="295">
        <f t="shared" si="1"/>
        <v>800607456</v>
      </c>
      <c r="O11" s="295">
        <f t="shared" si="1"/>
        <v>247098750</v>
      </c>
      <c r="P11" s="295">
        <f t="shared" si="1"/>
        <v>766525837</v>
      </c>
      <c r="Q11" s="295">
        <f t="shared" si="1"/>
        <v>492283350</v>
      </c>
      <c r="R11" s="295">
        <f t="shared" si="1"/>
        <v>1505907937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2997916258</v>
      </c>
      <c r="X11" s="295">
        <f t="shared" si="1"/>
        <v>1360649250</v>
      </c>
      <c r="Y11" s="295">
        <f t="shared" si="1"/>
        <v>1637267008</v>
      </c>
      <c r="Z11" s="296">
        <f>+IF(X11&lt;&gt;0,+(Y11/X11)*100,0)</f>
        <v>120.32983577509046</v>
      </c>
      <c r="AA11" s="297">
        <f>SUM(AA6:AA10)</f>
        <v>1814199000</v>
      </c>
    </row>
    <row r="12" spans="1:27" ht="13.5">
      <c r="A12" s="298" t="s">
        <v>210</v>
      </c>
      <c r="B12" s="136"/>
      <c r="C12" s="62"/>
      <c r="D12" s="156"/>
      <c r="E12" s="60">
        <v>767993000</v>
      </c>
      <c r="F12" s="60">
        <v>734795000</v>
      </c>
      <c r="G12" s="60">
        <v>56935591</v>
      </c>
      <c r="H12" s="60">
        <v>1968977</v>
      </c>
      <c r="I12" s="60">
        <v>-21841743</v>
      </c>
      <c r="J12" s="60">
        <v>37062825</v>
      </c>
      <c r="K12" s="60">
        <v>41315580</v>
      </c>
      <c r="L12" s="60">
        <v>17721892</v>
      </c>
      <c r="M12" s="60">
        <v>45125697</v>
      </c>
      <c r="N12" s="60">
        <v>104163169</v>
      </c>
      <c r="O12" s="60">
        <v>87454761</v>
      </c>
      <c r="P12" s="60">
        <v>22232671</v>
      </c>
      <c r="Q12" s="60">
        <v>7883261</v>
      </c>
      <c r="R12" s="60">
        <v>117570693</v>
      </c>
      <c r="S12" s="60"/>
      <c r="T12" s="60"/>
      <c r="U12" s="60"/>
      <c r="V12" s="60"/>
      <c r="W12" s="60">
        <v>258796687</v>
      </c>
      <c r="X12" s="60">
        <v>551096250</v>
      </c>
      <c r="Y12" s="60">
        <v>-292299563</v>
      </c>
      <c r="Z12" s="140">
        <v>-53.04</v>
      </c>
      <c r="AA12" s="155">
        <v>734795000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3079245000</v>
      </c>
      <c r="F15" s="60">
        <v>2953575000</v>
      </c>
      <c r="G15" s="60">
        <v>7116291</v>
      </c>
      <c r="H15" s="60">
        <v>2579392</v>
      </c>
      <c r="I15" s="60">
        <v>154489216</v>
      </c>
      <c r="J15" s="60">
        <v>164184899</v>
      </c>
      <c r="K15" s="60">
        <v>8518747</v>
      </c>
      <c r="L15" s="60">
        <v>6610844</v>
      </c>
      <c r="M15" s="60">
        <v>-152969110</v>
      </c>
      <c r="N15" s="60">
        <v>-137839519</v>
      </c>
      <c r="O15" s="60">
        <v>48499589</v>
      </c>
      <c r="P15" s="60">
        <v>51351472</v>
      </c>
      <c r="Q15" s="60">
        <v>125518253</v>
      </c>
      <c r="R15" s="60">
        <v>225369314</v>
      </c>
      <c r="S15" s="60"/>
      <c r="T15" s="60"/>
      <c r="U15" s="60"/>
      <c r="V15" s="60"/>
      <c r="W15" s="60">
        <v>251714694</v>
      </c>
      <c r="X15" s="60">
        <v>2215181250</v>
      </c>
      <c r="Y15" s="60">
        <v>-1963466556</v>
      </c>
      <c r="Z15" s="140">
        <v>-88.64</v>
      </c>
      <c r="AA15" s="155">
        <v>2953575000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>
        <v>-175</v>
      </c>
      <c r="H18" s="82"/>
      <c r="I18" s="82"/>
      <c r="J18" s="82">
        <v>-175</v>
      </c>
      <c r="K18" s="82"/>
      <c r="L18" s="82">
        <v>8</v>
      </c>
      <c r="M18" s="82"/>
      <c r="N18" s="82">
        <v>8</v>
      </c>
      <c r="O18" s="82"/>
      <c r="P18" s="82"/>
      <c r="Q18" s="82"/>
      <c r="R18" s="82"/>
      <c r="S18" s="82"/>
      <c r="T18" s="82"/>
      <c r="U18" s="82"/>
      <c r="V18" s="82"/>
      <c r="W18" s="82">
        <v>-167</v>
      </c>
      <c r="X18" s="82"/>
      <c r="Y18" s="82">
        <v>-167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7115215000</v>
      </c>
      <c r="D20" s="154">
        <f t="shared" si="2"/>
        <v>0</v>
      </c>
      <c r="E20" s="100">
        <f t="shared" si="2"/>
        <v>5157213000</v>
      </c>
      <c r="F20" s="100">
        <f t="shared" si="2"/>
        <v>5325380000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3994035000</v>
      </c>
      <c r="Y20" s="100">
        <f t="shared" si="2"/>
        <v>-3994035000</v>
      </c>
      <c r="Z20" s="137">
        <f>+IF(X20&lt;&gt;0,+(Y20/X20)*100,0)</f>
        <v>-100</v>
      </c>
      <c r="AA20" s="153">
        <f>SUM(AA26:AA33)</f>
        <v>5325380000</v>
      </c>
    </row>
    <row r="21" spans="1:27" ht="13.5">
      <c r="A21" s="291" t="s">
        <v>204</v>
      </c>
      <c r="B21" s="142"/>
      <c r="C21" s="62">
        <v>1427543000</v>
      </c>
      <c r="D21" s="156"/>
      <c r="E21" s="60">
        <v>721250000</v>
      </c>
      <c r="F21" s="60">
        <v>721250000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540937500</v>
      </c>
      <c r="Y21" s="60">
        <v>-540937500</v>
      </c>
      <c r="Z21" s="140">
        <v>-100</v>
      </c>
      <c r="AA21" s="155">
        <v>721250000</v>
      </c>
    </row>
    <row r="22" spans="1:27" ht="13.5">
      <c r="A22" s="291" t="s">
        <v>205</v>
      </c>
      <c r="B22" s="142"/>
      <c r="C22" s="62">
        <v>2106707000</v>
      </c>
      <c r="D22" s="156"/>
      <c r="E22" s="60">
        <v>1401755000</v>
      </c>
      <c r="F22" s="60">
        <v>1365027000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1023770250</v>
      </c>
      <c r="Y22" s="60">
        <v>-1023770250</v>
      </c>
      <c r="Z22" s="140">
        <v>-100</v>
      </c>
      <c r="AA22" s="155">
        <v>1365027000</v>
      </c>
    </row>
    <row r="23" spans="1:27" ht="13.5">
      <c r="A23" s="291" t="s">
        <v>206</v>
      </c>
      <c r="B23" s="142"/>
      <c r="C23" s="62">
        <v>962905000</v>
      </c>
      <c r="D23" s="156"/>
      <c r="E23" s="60">
        <v>923791000</v>
      </c>
      <c r="F23" s="60">
        <v>923791000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692843250</v>
      </c>
      <c r="Y23" s="60">
        <v>-692843250</v>
      </c>
      <c r="Z23" s="140">
        <v>-100</v>
      </c>
      <c r="AA23" s="155">
        <v>923791000</v>
      </c>
    </row>
    <row r="24" spans="1:27" ht="13.5">
      <c r="A24" s="291" t="s">
        <v>207</v>
      </c>
      <c r="B24" s="142"/>
      <c r="C24" s="62"/>
      <c r="D24" s="156"/>
      <c r="E24" s="60">
        <v>139873000</v>
      </c>
      <c r="F24" s="60">
        <v>139873000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104904750</v>
      </c>
      <c r="Y24" s="60">
        <v>-104904750</v>
      </c>
      <c r="Z24" s="140">
        <v>-100</v>
      </c>
      <c r="AA24" s="155">
        <v>139873000</v>
      </c>
    </row>
    <row r="25" spans="1:27" ht="13.5">
      <c r="A25" s="291" t="s">
        <v>208</v>
      </c>
      <c r="B25" s="142"/>
      <c r="C25" s="62">
        <v>657884000</v>
      </c>
      <c r="D25" s="156"/>
      <c r="E25" s="60">
        <v>51000000</v>
      </c>
      <c r="F25" s="60">
        <v>53750000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40312500</v>
      </c>
      <c r="Y25" s="60">
        <v>-40312500</v>
      </c>
      <c r="Z25" s="140">
        <v>-100</v>
      </c>
      <c r="AA25" s="155">
        <v>53750000</v>
      </c>
    </row>
    <row r="26" spans="1:27" ht="13.5">
      <c r="A26" s="292" t="s">
        <v>209</v>
      </c>
      <c r="B26" s="302"/>
      <c r="C26" s="293">
        <f aca="true" t="shared" si="3" ref="C26:Y26">SUM(C21:C25)</f>
        <v>5155039000</v>
      </c>
      <c r="D26" s="294">
        <f t="shared" si="3"/>
        <v>0</v>
      </c>
      <c r="E26" s="295">
        <f t="shared" si="3"/>
        <v>3237669000</v>
      </c>
      <c r="F26" s="295">
        <f t="shared" si="3"/>
        <v>3203691000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2402768250</v>
      </c>
      <c r="Y26" s="295">
        <f t="shared" si="3"/>
        <v>-2402768250</v>
      </c>
      <c r="Z26" s="296">
        <f>+IF(X26&lt;&gt;0,+(Y26/X26)*100,0)</f>
        <v>-100</v>
      </c>
      <c r="AA26" s="297">
        <f>SUM(AA21:AA25)</f>
        <v>3203691000</v>
      </c>
    </row>
    <row r="27" spans="1:27" ht="13.5">
      <c r="A27" s="298" t="s">
        <v>210</v>
      </c>
      <c r="B27" s="147"/>
      <c r="C27" s="62">
        <v>303818000</v>
      </c>
      <c r="D27" s="156"/>
      <c r="E27" s="60">
        <v>515092000</v>
      </c>
      <c r="F27" s="60">
        <v>354141000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265605750</v>
      </c>
      <c r="Y27" s="60">
        <v>-265605750</v>
      </c>
      <c r="Z27" s="140">
        <v>-100</v>
      </c>
      <c r="AA27" s="155">
        <v>354141000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>
        <v>792201000</v>
      </c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864157000</v>
      </c>
      <c r="D30" s="156"/>
      <c r="E30" s="60">
        <v>1404452000</v>
      </c>
      <c r="F30" s="60">
        <v>1767548000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1325661000</v>
      </c>
      <c r="Y30" s="60">
        <v>-1325661000</v>
      </c>
      <c r="Z30" s="140">
        <v>-100</v>
      </c>
      <c r="AA30" s="155">
        <v>1767548000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1427543000</v>
      </c>
      <c r="D36" s="156">
        <f t="shared" si="4"/>
        <v>0</v>
      </c>
      <c r="E36" s="60">
        <f t="shared" si="4"/>
        <v>1297210000</v>
      </c>
      <c r="F36" s="60">
        <f t="shared" si="4"/>
        <v>1297210000</v>
      </c>
      <c r="G36" s="60">
        <f t="shared" si="4"/>
        <v>29585830</v>
      </c>
      <c r="H36" s="60">
        <f t="shared" si="4"/>
        <v>3012798</v>
      </c>
      <c r="I36" s="60">
        <f t="shared" si="4"/>
        <v>396831508</v>
      </c>
      <c r="J36" s="60">
        <f t="shared" si="4"/>
        <v>429430136</v>
      </c>
      <c r="K36" s="60">
        <f t="shared" si="4"/>
        <v>-110814208</v>
      </c>
      <c r="L36" s="60">
        <f t="shared" si="4"/>
        <v>-9370138</v>
      </c>
      <c r="M36" s="60">
        <f t="shared" si="4"/>
        <v>-266932722</v>
      </c>
      <c r="N36" s="60">
        <f t="shared" si="4"/>
        <v>-387117068</v>
      </c>
      <c r="O36" s="60">
        <f t="shared" si="4"/>
        <v>1312</v>
      </c>
      <c r="P36" s="60">
        <f t="shared" si="4"/>
        <v>59461426</v>
      </c>
      <c r="Q36" s="60">
        <f t="shared" si="4"/>
        <v>195096105</v>
      </c>
      <c r="R36" s="60">
        <f t="shared" si="4"/>
        <v>254558843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296871911</v>
      </c>
      <c r="X36" s="60">
        <f t="shared" si="4"/>
        <v>972907500</v>
      </c>
      <c r="Y36" s="60">
        <f t="shared" si="4"/>
        <v>-676035589</v>
      </c>
      <c r="Z36" s="140">
        <f aca="true" t="shared" si="5" ref="Z36:Z49">+IF(X36&lt;&gt;0,+(Y36/X36)*100,0)</f>
        <v>-69.48611137235554</v>
      </c>
      <c r="AA36" s="155">
        <f>AA6+AA21</f>
        <v>1297210000</v>
      </c>
    </row>
    <row r="37" spans="1:27" ht="13.5">
      <c r="A37" s="291" t="s">
        <v>205</v>
      </c>
      <c r="B37" s="142"/>
      <c r="C37" s="62">
        <f t="shared" si="4"/>
        <v>2106707000</v>
      </c>
      <c r="D37" s="156">
        <f t="shared" si="4"/>
        <v>0</v>
      </c>
      <c r="E37" s="60">
        <f t="shared" si="4"/>
        <v>2221762000</v>
      </c>
      <c r="F37" s="60">
        <f t="shared" si="4"/>
        <v>2185034000</v>
      </c>
      <c r="G37" s="60">
        <f t="shared" si="4"/>
        <v>0</v>
      </c>
      <c r="H37" s="60">
        <f t="shared" si="4"/>
        <v>-71315</v>
      </c>
      <c r="I37" s="60">
        <f t="shared" si="4"/>
        <v>-203602127</v>
      </c>
      <c r="J37" s="60">
        <f t="shared" si="4"/>
        <v>-203673442</v>
      </c>
      <c r="K37" s="60">
        <f t="shared" si="4"/>
        <v>75112</v>
      </c>
      <c r="L37" s="60">
        <f t="shared" si="4"/>
        <v>17468</v>
      </c>
      <c r="M37" s="60">
        <f t="shared" si="4"/>
        <v>750717389</v>
      </c>
      <c r="N37" s="60">
        <f t="shared" si="4"/>
        <v>750809969</v>
      </c>
      <c r="O37" s="60">
        <f t="shared" si="4"/>
        <v>78505</v>
      </c>
      <c r="P37" s="60">
        <f t="shared" si="4"/>
        <v>180807000</v>
      </c>
      <c r="Q37" s="60">
        <f t="shared" si="4"/>
        <v>3447000</v>
      </c>
      <c r="R37" s="60">
        <f t="shared" si="4"/>
        <v>184332505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731469032</v>
      </c>
      <c r="X37" s="60">
        <f t="shared" si="4"/>
        <v>1638775500</v>
      </c>
      <c r="Y37" s="60">
        <f t="shared" si="4"/>
        <v>-907306468</v>
      </c>
      <c r="Z37" s="140">
        <f t="shared" si="5"/>
        <v>-55.364903124314466</v>
      </c>
      <c r="AA37" s="155">
        <f>AA7+AA22</f>
        <v>2185034000</v>
      </c>
    </row>
    <row r="38" spans="1:27" ht="13.5">
      <c r="A38" s="291" t="s">
        <v>206</v>
      </c>
      <c r="B38" s="142"/>
      <c r="C38" s="62">
        <f t="shared" si="4"/>
        <v>962905000</v>
      </c>
      <c r="D38" s="156">
        <f t="shared" si="4"/>
        <v>0</v>
      </c>
      <c r="E38" s="60">
        <f t="shared" si="4"/>
        <v>951712000</v>
      </c>
      <c r="F38" s="60">
        <f t="shared" si="4"/>
        <v>951712000</v>
      </c>
      <c r="G38" s="60">
        <f t="shared" si="4"/>
        <v>-25070</v>
      </c>
      <c r="H38" s="60">
        <f t="shared" si="4"/>
        <v>0</v>
      </c>
      <c r="I38" s="60">
        <f t="shared" si="4"/>
        <v>-11709191</v>
      </c>
      <c r="J38" s="60">
        <f t="shared" si="4"/>
        <v>-11734261</v>
      </c>
      <c r="K38" s="60">
        <f t="shared" si="4"/>
        <v>14586</v>
      </c>
      <c r="L38" s="60">
        <f t="shared" si="4"/>
        <v>88279</v>
      </c>
      <c r="M38" s="60">
        <f t="shared" si="4"/>
        <v>395562178</v>
      </c>
      <c r="N38" s="60">
        <f t="shared" si="4"/>
        <v>395665043</v>
      </c>
      <c r="O38" s="60">
        <f t="shared" si="4"/>
        <v>0</v>
      </c>
      <c r="P38" s="60">
        <f t="shared" si="4"/>
        <v>341791625</v>
      </c>
      <c r="Q38" s="60">
        <f t="shared" si="4"/>
        <v>287493383</v>
      </c>
      <c r="R38" s="60">
        <f t="shared" si="4"/>
        <v>629285008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1013215790</v>
      </c>
      <c r="X38" s="60">
        <f t="shared" si="4"/>
        <v>713784000</v>
      </c>
      <c r="Y38" s="60">
        <f t="shared" si="4"/>
        <v>299431790</v>
      </c>
      <c r="Z38" s="140">
        <f t="shared" si="5"/>
        <v>41.949916221153735</v>
      </c>
      <c r="AA38" s="155">
        <f>AA8+AA23</f>
        <v>951712000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436634000</v>
      </c>
      <c r="F39" s="60">
        <f t="shared" si="4"/>
        <v>436634000</v>
      </c>
      <c r="G39" s="60">
        <f t="shared" si="4"/>
        <v>0</v>
      </c>
      <c r="H39" s="60">
        <f t="shared" si="4"/>
        <v>0</v>
      </c>
      <c r="I39" s="60">
        <f t="shared" si="4"/>
        <v>-44924403</v>
      </c>
      <c r="J39" s="60">
        <f t="shared" si="4"/>
        <v>-44924403</v>
      </c>
      <c r="K39" s="60">
        <f t="shared" si="4"/>
        <v>0</v>
      </c>
      <c r="L39" s="60">
        <f t="shared" si="4"/>
        <v>0</v>
      </c>
      <c r="M39" s="60">
        <f t="shared" si="4"/>
        <v>44333191</v>
      </c>
      <c r="N39" s="60">
        <f t="shared" si="4"/>
        <v>44333191</v>
      </c>
      <c r="O39" s="60">
        <f t="shared" si="4"/>
        <v>0</v>
      </c>
      <c r="P39" s="60">
        <f t="shared" si="4"/>
        <v>0</v>
      </c>
      <c r="Q39" s="60">
        <f t="shared" si="4"/>
        <v>220992612</v>
      </c>
      <c r="R39" s="60">
        <f t="shared" si="4"/>
        <v>220992612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220401400</v>
      </c>
      <c r="X39" s="60">
        <f t="shared" si="4"/>
        <v>327475500</v>
      </c>
      <c r="Y39" s="60">
        <f t="shared" si="4"/>
        <v>-107074100</v>
      </c>
      <c r="Z39" s="140">
        <f t="shared" si="5"/>
        <v>-32.69682770161432</v>
      </c>
      <c r="AA39" s="155">
        <f>AA9+AA24</f>
        <v>436634000</v>
      </c>
    </row>
    <row r="40" spans="1:27" ht="13.5">
      <c r="A40" s="291" t="s">
        <v>208</v>
      </c>
      <c r="B40" s="142"/>
      <c r="C40" s="62">
        <f t="shared" si="4"/>
        <v>657884000</v>
      </c>
      <c r="D40" s="156">
        <f t="shared" si="4"/>
        <v>0</v>
      </c>
      <c r="E40" s="60">
        <f t="shared" si="4"/>
        <v>201050000</v>
      </c>
      <c r="F40" s="60">
        <f t="shared" si="4"/>
        <v>147300000</v>
      </c>
      <c r="G40" s="60">
        <f t="shared" si="4"/>
        <v>354907191</v>
      </c>
      <c r="H40" s="60">
        <f t="shared" si="4"/>
        <v>211628627</v>
      </c>
      <c r="I40" s="60">
        <f t="shared" si="4"/>
        <v>-44232983</v>
      </c>
      <c r="J40" s="60">
        <f t="shared" si="4"/>
        <v>522302835</v>
      </c>
      <c r="K40" s="60">
        <f t="shared" si="4"/>
        <v>203294638</v>
      </c>
      <c r="L40" s="60">
        <f t="shared" si="4"/>
        <v>309534894</v>
      </c>
      <c r="M40" s="60">
        <f t="shared" si="4"/>
        <v>-515913211</v>
      </c>
      <c r="N40" s="60">
        <f t="shared" si="4"/>
        <v>-3083679</v>
      </c>
      <c r="O40" s="60">
        <f t="shared" si="4"/>
        <v>247018933</v>
      </c>
      <c r="P40" s="60">
        <f t="shared" si="4"/>
        <v>184465786</v>
      </c>
      <c r="Q40" s="60">
        <f t="shared" si="4"/>
        <v>-214745750</v>
      </c>
      <c r="R40" s="60">
        <f t="shared" si="4"/>
        <v>216738969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735958125</v>
      </c>
      <c r="X40" s="60">
        <f t="shared" si="4"/>
        <v>110475000</v>
      </c>
      <c r="Y40" s="60">
        <f t="shared" si="4"/>
        <v>625483125</v>
      </c>
      <c r="Z40" s="140">
        <f t="shared" si="5"/>
        <v>566.1761710794298</v>
      </c>
      <c r="AA40" s="155">
        <f>AA10+AA25</f>
        <v>147300000</v>
      </c>
    </row>
    <row r="41" spans="1:27" ht="13.5">
      <c r="A41" s="292" t="s">
        <v>209</v>
      </c>
      <c r="B41" s="142"/>
      <c r="C41" s="293">
        <f aca="true" t="shared" si="6" ref="C41:Y41">SUM(C36:C40)</f>
        <v>5155039000</v>
      </c>
      <c r="D41" s="294">
        <f t="shared" si="6"/>
        <v>0</v>
      </c>
      <c r="E41" s="295">
        <f t="shared" si="6"/>
        <v>5108368000</v>
      </c>
      <c r="F41" s="295">
        <f t="shared" si="6"/>
        <v>5017890000</v>
      </c>
      <c r="G41" s="295">
        <f t="shared" si="6"/>
        <v>384467951</v>
      </c>
      <c r="H41" s="295">
        <f t="shared" si="6"/>
        <v>214570110</v>
      </c>
      <c r="I41" s="295">
        <f t="shared" si="6"/>
        <v>92362804</v>
      </c>
      <c r="J41" s="295">
        <f t="shared" si="6"/>
        <v>691400865</v>
      </c>
      <c r="K41" s="295">
        <f t="shared" si="6"/>
        <v>92570128</v>
      </c>
      <c r="L41" s="295">
        <f t="shared" si="6"/>
        <v>300270503</v>
      </c>
      <c r="M41" s="295">
        <f t="shared" si="6"/>
        <v>407766825</v>
      </c>
      <c r="N41" s="295">
        <f t="shared" si="6"/>
        <v>800607456</v>
      </c>
      <c r="O41" s="295">
        <f t="shared" si="6"/>
        <v>247098750</v>
      </c>
      <c r="P41" s="295">
        <f t="shared" si="6"/>
        <v>766525837</v>
      </c>
      <c r="Q41" s="295">
        <f t="shared" si="6"/>
        <v>492283350</v>
      </c>
      <c r="R41" s="295">
        <f t="shared" si="6"/>
        <v>1505907937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2997916258</v>
      </c>
      <c r="X41" s="295">
        <f t="shared" si="6"/>
        <v>3763417500</v>
      </c>
      <c r="Y41" s="295">
        <f t="shared" si="6"/>
        <v>-765501242</v>
      </c>
      <c r="Z41" s="296">
        <f t="shared" si="5"/>
        <v>-20.340587830077318</v>
      </c>
      <c r="AA41" s="297">
        <f>SUM(AA36:AA40)</f>
        <v>5017890000</v>
      </c>
    </row>
    <row r="42" spans="1:27" ht="13.5">
      <c r="A42" s="298" t="s">
        <v>210</v>
      </c>
      <c r="B42" s="136"/>
      <c r="C42" s="95">
        <f aca="true" t="shared" si="7" ref="C42:Y48">C12+C27</f>
        <v>303818000</v>
      </c>
      <c r="D42" s="129">
        <f t="shared" si="7"/>
        <v>0</v>
      </c>
      <c r="E42" s="54">
        <f t="shared" si="7"/>
        <v>1283085000</v>
      </c>
      <c r="F42" s="54">
        <f t="shared" si="7"/>
        <v>1088936000</v>
      </c>
      <c r="G42" s="54">
        <f t="shared" si="7"/>
        <v>56935591</v>
      </c>
      <c r="H42" s="54">
        <f t="shared" si="7"/>
        <v>1968977</v>
      </c>
      <c r="I42" s="54">
        <f t="shared" si="7"/>
        <v>-21841743</v>
      </c>
      <c r="J42" s="54">
        <f t="shared" si="7"/>
        <v>37062825</v>
      </c>
      <c r="K42" s="54">
        <f t="shared" si="7"/>
        <v>41315580</v>
      </c>
      <c r="L42" s="54">
        <f t="shared" si="7"/>
        <v>17721892</v>
      </c>
      <c r="M42" s="54">
        <f t="shared" si="7"/>
        <v>45125697</v>
      </c>
      <c r="N42" s="54">
        <f t="shared" si="7"/>
        <v>104163169</v>
      </c>
      <c r="O42" s="54">
        <f t="shared" si="7"/>
        <v>87454761</v>
      </c>
      <c r="P42" s="54">
        <f t="shared" si="7"/>
        <v>22232671</v>
      </c>
      <c r="Q42" s="54">
        <f t="shared" si="7"/>
        <v>7883261</v>
      </c>
      <c r="R42" s="54">
        <f t="shared" si="7"/>
        <v>117570693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258796687</v>
      </c>
      <c r="X42" s="54">
        <f t="shared" si="7"/>
        <v>816702000</v>
      </c>
      <c r="Y42" s="54">
        <f t="shared" si="7"/>
        <v>-557905313</v>
      </c>
      <c r="Z42" s="184">
        <f t="shared" si="5"/>
        <v>-68.31198074695544</v>
      </c>
      <c r="AA42" s="130">
        <f aca="true" t="shared" si="8" ref="AA42:AA48">AA12+AA27</f>
        <v>1088936000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792201000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864157000</v>
      </c>
      <c r="D45" s="129">
        <f t="shared" si="7"/>
        <v>0</v>
      </c>
      <c r="E45" s="54">
        <f t="shared" si="7"/>
        <v>4483697000</v>
      </c>
      <c r="F45" s="54">
        <f t="shared" si="7"/>
        <v>4721123000</v>
      </c>
      <c r="G45" s="54">
        <f t="shared" si="7"/>
        <v>7116291</v>
      </c>
      <c r="H45" s="54">
        <f t="shared" si="7"/>
        <v>2579392</v>
      </c>
      <c r="I45" s="54">
        <f t="shared" si="7"/>
        <v>154489216</v>
      </c>
      <c r="J45" s="54">
        <f t="shared" si="7"/>
        <v>164184899</v>
      </c>
      <c r="K45" s="54">
        <f t="shared" si="7"/>
        <v>8518747</v>
      </c>
      <c r="L45" s="54">
        <f t="shared" si="7"/>
        <v>6610844</v>
      </c>
      <c r="M45" s="54">
        <f t="shared" si="7"/>
        <v>-152969110</v>
      </c>
      <c r="N45" s="54">
        <f t="shared" si="7"/>
        <v>-137839519</v>
      </c>
      <c r="O45" s="54">
        <f t="shared" si="7"/>
        <v>48499589</v>
      </c>
      <c r="P45" s="54">
        <f t="shared" si="7"/>
        <v>51351472</v>
      </c>
      <c r="Q45" s="54">
        <f t="shared" si="7"/>
        <v>125518253</v>
      </c>
      <c r="R45" s="54">
        <f t="shared" si="7"/>
        <v>225369314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251714694</v>
      </c>
      <c r="X45" s="54">
        <f t="shared" si="7"/>
        <v>3540842250</v>
      </c>
      <c r="Y45" s="54">
        <f t="shared" si="7"/>
        <v>-3289127556</v>
      </c>
      <c r="Z45" s="184">
        <f t="shared" si="5"/>
        <v>-92.89110679810715</v>
      </c>
      <c r="AA45" s="130">
        <f t="shared" si="8"/>
        <v>4721123000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-175</v>
      </c>
      <c r="H48" s="54">
        <f t="shared" si="7"/>
        <v>0</v>
      </c>
      <c r="I48" s="54">
        <f t="shared" si="7"/>
        <v>0</v>
      </c>
      <c r="J48" s="54">
        <f t="shared" si="7"/>
        <v>-175</v>
      </c>
      <c r="K48" s="54">
        <f t="shared" si="7"/>
        <v>0</v>
      </c>
      <c r="L48" s="54">
        <f t="shared" si="7"/>
        <v>8</v>
      </c>
      <c r="M48" s="54">
        <f t="shared" si="7"/>
        <v>0</v>
      </c>
      <c r="N48" s="54">
        <f t="shared" si="7"/>
        <v>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-167</v>
      </c>
      <c r="X48" s="54">
        <f t="shared" si="7"/>
        <v>0</v>
      </c>
      <c r="Y48" s="54">
        <f t="shared" si="7"/>
        <v>-167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7115215000</v>
      </c>
      <c r="D49" s="218">
        <f t="shared" si="9"/>
        <v>0</v>
      </c>
      <c r="E49" s="220">
        <f t="shared" si="9"/>
        <v>10875150000</v>
      </c>
      <c r="F49" s="220">
        <f t="shared" si="9"/>
        <v>10827949000</v>
      </c>
      <c r="G49" s="220">
        <f t="shared" si="9"/>
        <v>448519658</v>
      </c>
      <c r="H49" s="220">
        <f t="shared" si="9"/>
        <v>219118479</v>
      </c>
      <c r="I49" s="220">
        <f t="shared" si="9"/>
        <v>225010277</v>
      </c>
      <c r="J49" s="220">
        <f t="shared" si="9"/>
        <v>892648414</v>
      </c>
      <c r="K49" s="220">
        <f t="shared" si="9"/>
        <v>142404455</v>
      </c>
      <c r="L49" s="220">
        <f t="shared" si="9"/>
        <v>324603247</v>
      </c>
      <c r="M49" s="220">
        <f t="shared" si="9"/>
        <v>299923412</v>
      </c>
      <c r="N49" s="220">
        <f t="shared" si="9"/>
        <v>766931114</v>
      </c>
      <c r="O49" s="220">
        <f t="shared" si="9"/>
        <v>383053100</v>
      </c>
      <c r="P49" s="220">
        <f t="shared" si="9"/>
        <v>840109980</v>
      </c>
      <c r="Q49" s="220">
        <f t="shared" si="9"/>
        <v>625684864</v>
      </c>
      <c r="R49" s="220">
        <f t="shared" si="9"/>
        <v>1848847944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3508427472</v>
      </c>
      <c r="X49" s="220">
        <f t="shared" si="9"/>
        <v>8120961750</v>
      </c>
      <c r="Y49" s="220">
        <f t="shared" si="9"/>
        <v>-4612534278</v>
      </c>
      <c r="Z49" s="221">
        <f t="shared" si="5"/>
        <v>-56.79788207351179</v>
      </c>
      <c r="AA49" s="222">
        <f>SUM(AA41:AA48)</f>
        <v>10827949000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3342011000</v>
      </c>
      <c r="F51" s="54">
        <f t="shared" si="10"/>
        <v>3440695000</v>
      </c>
      <c r="G51" s="54">
        <f t="shared" si="10"/>
        <v>0</v>
      </c>
      <c r="H51" s="54">
        <f t="shared" si="10"/>
        <v>-332339404</v>
      </c>
      <c r="I51" s="54">
        <f t="shared" si="10"/>
        <v>-583827080</v>
      </c>
      <c r="J51" s="54">
        <f t="shared" si="10"/>
        <v>-916166484</v>
      </c>
      <c r="K51" s="54">
        <f t="shared" si="10"/>
        <v>194477808</v>
      </c>
      <c r="L51" s="54">
        <f t="shared" si="10"/>
        <v>0</v>
      </c>
      <c r="M51" s="54">
        <f t="shared" si="10"/>
        <v>395218924</v>
      </c>
      <c r="N51" s="54">
        <f t="shared" si="10"/>
        <v>589696732</v>
      </c>
      <c r="O51" s="54">
        <f t="shared" si="10"/>
        <v>0</v>
      </c>
      <c r="P51" s="54">
        <f t="shared" si="10"/>
        <v>0</v>
      </c>
      <c r="Q51" s="54">
        <f t="shared" si="10"/>
        <v>480516647</v>
      </c>
      <c r="R51" s="54">
        <f t="shared" si="10"/>
        <v>480516647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154046895</v>
      </c>
      <c r="X51" s="54">
        <f t="shared" si="10"/>
        <v>2580521250</v>
      </c>
      <c r="Y51" s="54">
        <f t="shared" si="10"/>
        <v>-2426474355</v>
      </c>
      <c r="Z51" s="184">
        <f>+IF(X51&lt;&gt;0,+(Y51/X51)*100,0)</f>
        <v>-94.03039618449179</v>
      </c>
      <c r="AA51" s="130">
        <f>SUM(AA57:AA61)</f>
        <v>3440695000</v>
      </c>
    </row>
    <row r="52" spans="1:27" ht="13.5">
      <c r="A52" s="310" t="s">
        <v>204</v>
      </c>
      <c r="B52" s="142"/>
      <c r="C52" s="62"/>
      <c r="D52" s="156"/>
      <c r="E52" s="60">
        <v>738700000</v>
      </c>
      <c r="F52" s="60">
        <v>738700000</v>
      </c>
      <c r="G52" s="60"/>
      <c r="H52" s="60">
        <v>-79351</v>
      </c>
      <c r="I52" s="60"/>
      <c r="J52" s="60">
        <v>-79351</v>
      </c>
      <c r="K52" s="60"/>
      <c r="L52" s="60"/>
      <c r="M52" s="60"/>
      <c r="N52" s="60"/>
      <c r="O52" s="60"/>
      <c r="P52" s="60"/>
      <c r="Q52" s="60">
        <v>116416000</v>
      </c>
      <c r="R52" s="60">
        <v>116416000</v>
      </c>
      <c r="S52" s="60"/>
      <c r="T52" s="60"/>
      <c r="U52" s="60"/>
      <c r="V52" s="60"/>
      <c r="W52" s="60">
        <v>116336649</v>
      </c>
      <c r="X52" s="60">
        <v>554025000</v>
      </c>
      <c r="Y52" s="60">
        <v>-437688351</v>
      </c>
      <c r="Z52" s="140">
        <v>-79</v>
      </c>
      <c r="AA52" s="155">
        <v>738700000</v>
      </c>
    </row>
    <row r="53" spans="1:27" ht="13.5">
      <c r="A53" s="310" t="s">
        <v>205</v>
      </c>
      <c r="B53" s="142"/>
      <c r="C53" s="62"/>
      <c r="D53" s="156"/>
      <c r="E53" s="60">
        <v>511877000</v>
      </c>
      <c r="F53" s="60">
        <v>511877000</v>
      </c>
      <c r="G53" s="60"/>
      <c r="H53" s="60">
        <v>-103373341</v>
      </c>
      <c r="I53" s="60">
        <v>-200210743</v>
      </c>
      <c r="J53" s="60">
        <v>-303584084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-303584084</v>
      </c>
      <c r="X53" s="60">
        <v>383907750</v>
      </c>
      <c r="Y53" s="60">
        <v>-687491834</v>
      </c>
      <c r="Z53" s="140">
        <v>-179.08</v>
      </c>
      <c r="AA53" s="155">
        <v>511877000</v>
      </c>
    </row>
    <row r="54" spans="1:27" ht="13.5">
      <c r="A54" s="310" t="s">
        <v>206</v>
      </c>
      <c r="B54" s="142"/>
      <c r="C54" s="62"/>
      <c r="D54" s="156"/>
      <c r="E54" s="60">
        <v>408399000</v>
      </c>
      <c r="F54" s="60">
        <v>507083000</v>
      </c>
      <c r="G54" s="60"/>
      <c r="H54" s="60">
        <v>-129937000</v>
      </c>
      <c r="I54" s="60"/>
      <c r="J54" s="60">
        <v>-129937000</v>
      </c>
      <c r="K54" s="60"/>
      <c r="L54" s="60"/>
      <c r="M54" s="60"/>
      <c r="N54" s="60"/>
      <c r="O54" s="60"/>
      <c r="P54" s="60"/>
      <c r="Q54" s="60">
        <v>116312234</v>
      </c>
      <c r="R54" s="60">
        <v>116312234</v>
      </c>
      <c r="S54" s="60"/>
      <c r="T54" s="60"/>
      <c r="U54" s="60"/>
      <c r="V54" s="60"/>
      <c r="W54" s="60">
        <v>-13624766</v>
      </c>
      <c r="X54" s="60">
        <v>380312250</v>
      </c>
      <c r="Y54" s="60">
        <v>-393937016</v>
      </c>
      <c r="Z54" s="140">
        <v>-103.58</v>
      </c>
      <c r="AA54" s="155">
        <v>507083000</v>
      </c>
    </row>
    <row r="55" spans="1:27" ht="13.5">
      <c r="A55" s="310" t="s">
        <v>207</v>
      </c>
      <c r="B55" s="142"/>
      <c r="C55" s="62"/>
      <c r="D55" s="156"/>
      <c r="E55" s="60">
        <v>361188000</v>
      </c>
      <c r="F55" s="60">
        <v>361188000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270891000</v>
      </c>
      <c r="Y55" s="60">
        <v>-270891000</v>
      </c>
      <c r="Z55" s="140">
        <v>-100</v>
      </c>
      <c r="AA55" s="155">
        <v>361188000</v>
      </c>
    </row>
    <row r="56" spans="1:27" ht="13.5">
      <c r="A56" s="310" t="s">
        <v>208</v>
      </c>
      <c r="B56" s="142"/>
      <c r="C56" s="62"/>
      <c r="D56" s="156"/>
      <c r="E56" s="60">
        <v>36416000</v>
      </c>
      <c r="F56" s="60">
        <v>36416000</v>
      </c>
      <c r="G56" s="60"/>
      <c r="H56" s="60">
        <v>-60736153</v>
      </c>
      <c r="I56" s="60"/>
      <c r="J56" s="60">
        <v>-60736153</v>
      </c>
      <c r="K56" s="60"/>
      <c r="L56" s="60"/>
      <c r="M56" s="60">
        <v>347781828</v>
      </c>
      <c r="N56" s="60">
        <v>347781828</v>
      </c>
      <c r="O56" s="60"/>
      <c r="P56" s="60"/>
      <c r="Q56" s="60">
        <v>238467658</v>
      </c>
      <c r="R56" s="60">
        <v>238467658</v>
      </c>
      <c r="S56" s="60"/>
      <c r="T56" s="60"/>
      <c r="U56" s="60"/>
      <c r="V56" s="60"/>
      <c r="W56" s="60">
        <v>525513333</v>
      </c>
      <c r="X56" s="60">
        <v>27312000</v>
      </c>
      <c r="Y56" s="60">
        <v>498201333</v>
      </c>
      <c r="Z56" s="140">
        <v>1824.11</v>
      </c>
      <c r="AA56" s="155">
        <v>36416000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2056580000</v>
      </c>
      <c r="F57" s="295">
        <f t="shared" si="11"/>
        <v>2155264000</v>
      </c>
      <c r="G57" s="295">
        <f t="shared" si="11"/>
        <v>0</v>
      </c>
      <c r="H57" s="295">
        <f t="shared" si="11"/>
        <v>-294125845</v>
      </c>
      <c r="I57" s="295">
        <f t="shared" si="11"/>
        <v>-200210743</v>
      </c>
      <c r="J57" s="295">
        <f t="shared" si="11"/>
        <v>-494336588</v>
      </c>
      <c r="K57" s="295">
        <f t="shared" si="11"/>
        <v>0</v>
      </c>
      <c r="L57" s="295">
        <f t="shared" si="11"/>
        <v>0</v>
      </c>
      <c r="M57" s="295">
        <f t="shared" si="11"/>
        <v>347781828</v>
      </c>
      <c r="N57" s="295">
        <f t="shared" si="11"/>
        <v>347781828</v>
      </c>
      <c r="O57" s="295">
        <f t="shared" si="11"/>
        <v>0</v>
      </c>
      <c r="P57" s="295">
        <f t="shared" si="11"/>
        <v>0</v>
      </c>
      <c r="Q57" s="295">
        <f t="shared" si="11"/>
        <v>471195892</v>
      </c>
      <c r="R57" s="295">
        <f t="shared" si="11"/>
        <v>471195892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324641132</v>
      </c>
      <c r="X57" s="295">
        <f t="shared" si="11"/>
        <v>1616448000</v>
      </c>
      <c r="Y57" s="295">
        <f t="shared" si="11"/>
        <v>-1291806868</v>
      </c>
      <c r="Z57" s="296">
        <f>+IF(X57&lt;&gt;0,+(Y57/X57)*100,0)</f>
        <v>-79.91638877340935</v>
      </c>
      <c r="AA57" s="297">
        <f>SUM(AA52:AA56)</f>
        <v>2155264000</v>
      </c>
    </row>
    <row r="58" spans="1:27" ht="13.5">
      <c r="A58" s="311" t="s">
        <v>210</v>
      </c>
      <c r="B58" s="136"/>
      <c r="C58" s="62"/>
      <c r="D58" s="156"/>
      <c r="E58" s="60">
        <v>156845000</v>
      </c>
      <c r="F58" s="60">
        <v>156845000</v>
      </c>
      <c r="G58" s="60"/>
      <c r="H58" s="60">
        <v>-4654148</v>
      </c>
      <c r="I58" s="60">
        <v>-4738894</v>
      </c>
      <c r="J58" s="60">
        <v>-9393042</v>
      </c>
      <c r="K58" s="60">
        <v>3616397</v>
      </c>
      <c r="L58" s="60"/>
      <c r="M58" s="60">
        <v>2613537</v>
      </c>
      <c r="N58" s="60">
        <v>6229934</v>
      </c>
      <c r="O58" s="60"/>
      <c r="P58" s="60"/>
      <c r="Q58" s="60">
        <v>2905881</v>
      </c>
      <c r="R58" s="60">
        <v>2905881</v>
      </c>
      <c r="S58" s="60"/>
      <c r="T58" s="60"/>
      <c r="U58" s="60"/>
      <c r="V58" s="60"/>
      <c r="W58" s="60">
        <v>-257227</v>
      </c>
      <c r="X58" s="60">
        <v>117633750</v>
      </c>
      <c r="Y58" s="60">
        <v>-117890977</v>
      </c>
      <c r="Z58" s="140">
        <v>-100.22</v>
      </c>
      <c r="AA58" s="155">
        <v>156845000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1128586000</v>
      </c>
      <c r="F61" s="60">
        <v>1128586000</v>
      </c>
      <c r="G61" s="60"/>
      <c r="H61" s="60">
        <v>-33559411</v>
      </c>
      <c r="I61" s="60">
        <v>-378877443</v>
      </c>
      <c r="J61" s="60">
        <v>-412436854</v>
      </c>
      <c r="K61" s="60">
        <v>190861411</v>
      </c>
      <c r="L61" s="60"/>
      <c r="M61" s="60">
        <v>44823559</v>
      </c>
      <c r="N61" s="60">
        <v>235684970</v>
      </c>
      <c r="O61" s="60"/>
      <c r="P61" s="60"/>
      <c r="Q61" s="60">
        <v>6414874</v>
      </c>
      <c r="R61" s="60">
        <v>6414874</v>
      </c>
      <c r="S61" s="60"/>
      <c r="T61" s="60"/>
      <c r="U61" s="60"/>
      <c r="V61" s="60"/>
      <c r="W61" s="60">
        <v>-170337010</v>
      </c>
      <c r="X61" s="60">
        <v>846439500</v>
      </c>
      <c r="Y61" s="60">
        <v>-1016776510</v>
      </c>
      <c r="Z61" s="140">
        <v>-120.12</v>
      </c>
      <c r="AA61" s="155">
        <v>1128586000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853038000</v>
      </c>
      <c r="F65" s="60"/>
      <c r="G65" s="60">
        <v>60309529</v>
      </c>
      <c r="H65" s="60">
        <v>39043592</v>
      </c>
      <c r="I65" s="60">
        <v>39284244</v>
      </c>
      <c r="J65" s="60">
        <v>138637365</v>
      </c>
      <c r="K65" s="60">
        <v>61553155</v>
      </c>
      <c r="L65" s="60">
        <v>88505995</v>
      </c>
      <c r="M65" s="60">
        <v>69701005</v>
      </c>
      <c r="N65" s="60">
        <v>219760155</v>
      </c>
      <c r="O65" s="60">
        <v>63738176</v>
      </c>
      <c r="P65" s="60">
        <v>61564734</v>
      </c>
      <c r="Q65" s="60">
        <v>62737874</v>
      </c>
      <c r="R65" s="60">
        <v>188040784</v>
      </c>
      <c r="S65" s="60"/>
      <c r="T65" s="60"/>
      <c r="U65" s="60"/>
      <c r="V65" s="60"/>
      <c r="W65" s="60">
        <v>546438304</v>
      </c>
      <c r="X65" s="60"/>
      <c r="Y65" s="60">
        <v>546438304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1196523000</v>
      </c>
      <c r="F66" s="275"/>
      <c r="G66" s="275">
        <v>29814210</v>
      </c>
      <c r="H66" s="275">
        <v>26904942</v>
      </c>
      <c r="I66" s="275">
        <v>24992730</v>
      </c>
      <c r="J66" s="275">
        <v>81711882</v>
      </c>
      <c r="K66" s="275">
        <v>33633780</v>
      </c>
      <c r="L66" s="275">
        <v>29499480</v>
      </c>
      <c r="M66" s="275">
        <v>3631052</v>
      </c>
      <c r="N66" s="275">
        <v>66764312</v>
      </c>
      <c r="O66" s="275">
        <v>29157248</v>
      </c>
      <c r="P66" s="275">
        <v>15210692</v>
      </c>
      <c r="Q66" s="275">
        <v>40783415</v>
      </c>
      <c r="R66" s="275">
        <v>85151355</v>
      </c>
      <c r="S66" s="275"/>
      <c r="T66" s="275"/>
      <c r="U66" s="275"/>
      <c r="V66" s="275"/>
      <c r="W66" s="275">
        <v>233627549</v>
      </c>
      <c r="X66" s="275"/>
      <c r="Y66" s="275">
        <v>233627549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1022250000</v>
      </c>
      <c r="F67" s="60"/>
      <c r="G67" s="60">
        <v>15577925</v>
      </c>
      <c r="H67" s="60">
        <v>30346358</v>
      </c>
      <c r="I67" s="60">
        <v>43373601</v>
      </c>
      <c r="J67" s="60">
        <v>89297884</v>
      </c>
      <c r="K67" s="60">
        <v>67885158</v>
      </c>
      <c r="L67" s="60">
        <v>75558270</v>
      </c>
      <c r="M67" s="60">
        <v>102015149</v>
      </c>
      <c r="N67" s="60">
        <v>245458577</v>
      </c>
      <c r="O67" s="60">
        <v>1088902</v>
      </c>
      <c r="P67" s="60">
        <v>13160341</v>
      </c>
      <c r="Q67" s="60">
        <v>109664545</v>
      </c>
      <c r="R67" s="60">
        <v>123913788</v>
      </c>
      <c r="S67" s="60"/>
      <c r="T67" s="60"/>
      <c r="U67" s="60"/>
      <c r="V67" s="60"/>
      <c r="W67" s="60">
        <v>458670249</v>
      </c>
      <c r="X67" s="60"/>
      <c r="Y67" s="60">
        <v>458670249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270200000</v>
      </c>
      <c r="F68" s="60"/>
      <c r="G68" s="60">
        <v>31803301</v>
      </c>
      <c r="H68" s="60">
        <v>62229547</v>
      </c>
      <c r="I68" s="60">
        <v>51232516</v>
      </c>
      <c r="J68" s="60">
        <v>145265364</v>
      </c>
      <c r="K68" s="60">
        <v>31355625</v>
      </c>
      <c r="L68" s="60">
        <v>-90199</v>
      </c>
      <c r="M68" s="60">
        <v>63567179</v>
      </c>
      <c r="N68" s="60">
        <v>94832605</v>
      </c>
      <c r="O68" s="60">
        <v>22242784</v>
      </c>
      <c r="P68" s="60">
        <v>36612940</v>
      </c>
      <c r="Q68" s="60">
        <v>24554997</v>
      </c>
      <c r="R68" s="60">
        <v>83410721</v>
      </c>
      <c r="S68" s="60"/>
      <c r="T68" s="60"/>
      <c r="U68" s="60"/>
      <c r="V68" s="60"/>
      <c r="W68" s="60">
        <v>323508690</v>
      </c>
      <c r="X68" s="60"/>
      <c r="Y68" s="60">
        <v>323508690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3342011000</v>
      </c>
      <c r="F69" s="220">
        <f t="shared" si="12"/>
        <v>0</v>
      </c>
      <c r="G69" s="220">
        <f t="shared" si="12"/>
        <v>137504965</v>
      </c>
      <c r="H69" s="220">
        <f t="shared" si="12"/>
        <v>158524439</v>
      </c>
      <c r="I69" s="220">
        <f t="shared" si="12"/>
        <v>158883091</v>
      </c>
      <c r="J69" s="220">
        <f t="shared" si="12"/>
        <v>454912495</v>
      </c>
      <c r="K69" s="220">
        <f t="shared" si="12"/>
        <v>194427718</v>
      </c>
      <c r="L69" s="220">
        <f t="shared" si="12"/>
        <v>193473546</v>
      </c>
      <c r="M69" s="220">
        <f t="shared" si="12"/>
        <v>238914385</v>
      </c>
      <c r="N69" s="220">
        <f t="shared" si="12"/>
        <v>626815649</v>
      </c>
      <c r="O69" s="220">
        <f t="shared" si="12"/>
        <v>116227110</v>
      </c>
      <c r="P69" s="220">
        <f t="shared" si="12"/>
        <v>126548707</v>
      </c>
      <c r="Q69" s="220">
        <f t="shared" si="12"/>
        <v>237740831</v>
      </c>
      <c r="R69" s="220">
        <f t="shared" si="12"/>
        <v>480516648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1562244792</v>
      </c>
      <c r="X69" s="220">
        <f t="shared" si="12"/>
        <v>0</v>
      </c>
      <c r="Y69" s="220">
        <f t="shared" si="12"/>
        <v>1562244792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1870699000</v>
      </c>
      <c r="F5" s="358">
        <f t="shared" si="0"/>
        <v>1814199000</v>
      </c>
      <c r="G5" s="358">
        <f t="shared" si="0"/>
        <v>384467951</v>
      </c>
      <c r="H5" s="356">
        <f t="shared" si="0"/>
        <v>214570110</v>
      </c>
      <c r="I5" s="356">
        <f t="shared" si="0"/>
        <v>92362804</v>
      </c>
      <c r="J5" s="358">
        <f t="shared" si="0"/>
        <v>691400865</v>
      </c>
      <c r="K5" s="358">
        <f t="shared" si="0"/>
        <v>92570128</v>
      </c>
      <c r="L5" s="356">
        <f t="shared" si="0"/>
        <v>300270503</v>
      </c>
      <c r="M5" s="356">
        <f t="shared" si="0"/>
        <v>407766825</v>
      </c>
      <c r="N5" s="358">
        <f t="shared" si="0"/>
        <v>800607456</v>
      </c>
      <c r="O5" s="358">
        <f t="shared" si="0"/>
        <v>247098750</v>
      </c>
      <c r="P5" s="356">
        <f t="shared" si="0"/>
        <v>766525837</v>
      </c>
      <c r="Q5" s="356">
        <f t="shared" si="0"/>
        <v>492283350</v>
      </c>
      <c r="R5" s="358">
        <f t="shared" si="0"/>
        <v>1505907937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2997916258</v>
      </c>
      <c r="X5" s="356">
        <f t="shared" si="0"/>
        <v>1360649250</v>
      </c>
      <c r="Y5" s="358">
        <f t="shared" si="0"/>
        <v>1637267008</v>
      </c>
      <c r="Z5" s="359">
        <f>+IF(X5&lt;&gt;0,+(Y5/X5)*100,0)</f>
        <v>120.32983577509046</v>
      </c>
      <c r="AA5" s="360">
        <f>+AA6+AA8+AA11+AA13+AA15</f>
        <v>1814199000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575960000</v>
      </c>
      <c r="F6" s="59">
        <f t="shared" si="1"/>
        <v>575960000</v>
      </c>
      <c r="G6" s="59">
        <f t="shared" si="1"/>
        <v>29585830</v>
      </c>
      <c r="H6" s="60">
        <f t="shared" si="1"/>
        <v>3012798</v>
      </c>
      <c r="I6" s="60">
        <f t="shared" si="1"/>
        <v>396831508</v>
      </c>
      <c r="J6" s="59">
        <f t="shared" si="1"/>
        <v>429430136</v>
      </c>
      <c r="K6" s="59">
        <f t="shared" si="1"/>
        <v>-110814208</v>
      </c>
      <c r="L6" s="60">
        <f t="shared" si="1"/>
        <v>-9370138</v>
      </c>
      <c r="M6" s="60">
        <f t="shared" si="1"/>
        <v>-266932722</v>
      </c>
      <c r="N6" s="59">
        <f t="shared" si="1"/>
        <v>-387117068</v>
      </c>
      <c r="O6" s="59">
        <f t="shared" si="1"/>
        <v>1312</v>
      </c>
      <c r="P6" s="60">
        <f t="shared" si="1"/>
        <v>59461426</v>
      </c>
      <c r="Q6" s="60">
        <f t="shared" si="1"/>
        <v>195096105</v>
      </c>
      <c r="R6" s="59">
        <f t="shared" si="1"/>
        <v>254558843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296871911</v>
      </c>
      <c r="X6" s="60">
        <f t="shared" si="1"/>
        <v>431970000</v>
      </c>
      <c r="Y6" s="59">
        <f t="shared" si="1"/>
        <v>-135098089</v>
      </c>
      <c r="Z6" s="61">
        <f>+IF(X6&lt;&gt;0,+(Y6/X6)*100,0)</f>
        <v>-31.274877653540756</v>
      </c>
      <c r="AA6" s="62">
        <f t="shared" si="1"/>
        <v>575960000</v>
      </c>
    </row>
    <row r="7" spans="1:27" ht="13.5">
      <c r="A7" s="291" t="s">
        <v>228</v>
      </c>
      <c r="B7" s="142"/>
      <c r="C7" s="60"/>
      <c r="D7" s="340"/>
      <c r="E7" s="60">
        <v>575960000</v>
      </c>
      <c r="F7" s="59">
        <v>575960000</v>
      </c>
      <c r="G7" s="59">
        <v>29585830</v>
      </c>
      <c r="H7" s="60">
        <v>3012798</v>
      </c>
      <c r="I7" s="60">
        <v>396831508</v>
      </c>
      <c r="J7" s="59">
        <v>429430136</v>
      </c>
      <c r="K7" s="59">
        <v>-110814208</v>
      </c>
      <c r="L7" s="60">
        <v>-9370138</v>
      </c>
      <c r="M7" s="60">
        <v>-266932722</v>
      </c>
      <c r="N7" s="59">
        <v>-387117068</v>
      </c>
      <c r="O7" s="59">
        <v>1312</v>
      </c>
      <c r="P7" s="60">
        <v>59461426</v>
      </c>
      <c r="Q7" s="60">
        <v>195096105</v>
      </c>
      <c r="R7" s="59">
        <v>254558843</v>
      </c>
      <c r="S7" s="59"/>
      <c r="T7" s="60"/>
      <c r="U7" s="60"/>
      <c r="V7" s="59"/>
      <c r="W7" s="59">
        <v>296871911</v>
      </c>
      <c r="X7" s="60">
        <v>431970000</v>
      </c>
      <c r="Y7" s="59">
        <v>-135098089</v>
      </c>
      <c r="Z7" s="61">
        <v>-31.27</v>
      </c>
      <c r="AA7" s="62">
        <v>575960000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820007000</v>
      </c>
      <c r="F8" s="59">
        <f t="shared" si="2"/>
        <v>820007000</v>
      </c>
      <c r="G8" s="59">
        <f t="shared" si="2"/>
        <v>0</v>
      </c>
      <c r="H8" s="60">
        <f t="shared" si="2"/>
        <v>-71315</v>
      </c>
      <c r="I8" s="60">
        <f t="shared" si="2"/>
        <v>-203602127</v>
      </c>
      <c r="J8" s="59">
        <f t="shared" si="2"/>
        <v>-203673442</v>
      </c>
      <c r="K8" s="59">
        <f t="shared" si="2"/>
        <v>75112</v>
      </c>
      <c r="L8" s="60">
        <f t="shared" si="2"/>
        <v>17468</v>
      </c>
      <c r="M8" s="60">
        <f t="shared" si="2"/>
        <v>750717389</v>
      </c>
      <c r="N8" s="59">
        <f t="shared" si="2"/>
        <v>750809969</v>
      </c>
      <c r="O8" s="59">
        <f t="shared" si="2"/>
        <v>78505</v>
      </c>
      <c r="P8" s="60">
        <f t="shared" si="2"/>
        <v>180807000</v>
      </c>
      <c r="Q8" s="60">
        <f t="shared" si="2"/>
        <v>3447000</v>
      </c>
      <c r="R8" s="59">
        <f t="shared" si="2"/>
        <v>184332505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731469032</v>
      </c>
      <c r="X8" s="60">
        <f t="shared" si="2"/>
        <v>615005250</v>
      </c>
      <c r="Y8" s="59">
        <f t="shared" si="2"/>
        <v>116463782</v>
      </c>
      <c r="Z8" s="61">
        <f>+IF(X8&lt;&gt;0,+(Y8/X8)*100,0)</f>
        <v>18.937038667556088</v>
      </c>
      <c r="AA8" s="62">
        <f>SUM(AA9:AA10)</f>
        <v>820007000</v>
      </c>
    </row>
    <row r="9" spans="1:27" ht="13.5">
      <c r="A9" s="291" t="s">
        <v>229</v>
      </c>
      <c r="B9" s="142"/>
      <c r="C9" s="60"/>
      <c r="D9" s="340"/>
      <c r="E9" s="60">
        <v>820007000</v>
      </c>
      <c r="F9" s="59">
        <v>820007000</v>
      </c>
      <c r="G9" s="59"/>
      <c r="H9" s="60">
        <v>-71260</v>
      </c>
      <c r="I9" s="60">
        <v>-203599699</v>
      </c>
      <c r="J9" s="59">
        <v>-203670959</v>
      </c>
      <c r="K9" s="59">
        <v>71778</v>
      </c>
      <c r="L9" s="60">
        <v>13983</v>
      </c>
      <c r="M9" s="60">
        <v>750714889</v>
      </c>
      <c r="N9" s="59">
        <v>750800650</v>
      </c>
      <c r="O9" s="59">
        <v>78466</v>
      </c>
      <c r="P9" s="60">
        <v>178574000</v>
      </c>
      <c r="Q9" s="60"/>
      <c r="R9" s="59">
        <v>178652466</v>
      </c>
      <c r="S9" s="59"/>
      <c r="T9" s="60"/>
      <c r="U9" s="60"/>
      <c r="V9" s="59"/>
      <c r="W9" s="59">
        <v>725782157</v>
      </c>
      <c r="X9" s="60">
        <v>615005250</v>
      </c>
      <c r="Y9" s="59">
        <v>110776907</v>
      </c>
      <c r="Z9" s="61">
        <v>18.01</v>
      </c>
      <c r="AA9" s="62">
        <v>820007000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-55</v>
      </c>
      <c r="I10" s="60">
        <v>-2428</v>
      </c>
      <c r="J10" s="59">
        <v>-2483</v>
      </c>
      <c r="K10" s="59">
        <v>3334</v>
      </c>
      <c r="L10" s="60">
        <v>3485</v>
      </c>
      <c r="M10" s="60">
        <v>2500</v>
      </c>
      <c r="N10" s="59">
        <v>9319</v>
      </c>
      <c r="O10" s="59">
        <v>39</v>
      </c>
      <c r="P10" s="60">
        <v>2233000</v>
      </c>
      <c r="Q10" s="60">
        <v>3447000</v>
      </c>
      <c r="R10" s="59">
        <v>5680039</v>
      </c>
      <c r="S10" s="59"/>
      <c r="T10" s="60"/>
      <c r="U10" s="60"/>
      <c r="V10" s="59"/>
      <c r="W10" s="59">
        <v>5686875</v>
      </c>
      <c r="X10" s="60"/>
      <c r="Y10" s="59">
        <v>5686875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27921000</v>
      </c>
      <c r="F11" s="364">
        <f t="shared" si="3"/>
        <v>27921000</v>
      </c>
      <c r="G11" s="364">
        <f t="shared" si="3"/>
        <v>-25070</v>
      </c>
      <c r="H11" s="362">
        <f t="shared" si="3"/>
        <v>0</v>
      </c>
      <c r="I11" s="362">
        <f t="shared" si="3"/>
        <v>-11709191</v>
      </c>
      <c r="J11" s="364">
        <f t="shared" si="3"/>
        <v>-11734261</v>
      </c>
      <c r="K11" s="364">
        <f t="shared" si="3"/>
        <v>14586</v>
      </c>
      <c r="L11" s="362">
        <f t="shared" si="3"/>
        <v>88279</v>
      </c>
      <c r="M11" s="362">
        <f t="shared" si="3"/>
        <v>395562178</v>
      </c>
      <c r="N11" s="364">
        <f t="shared" si="3"/>
        <v>395665043</v>
      </c>
      <c r="O11" s="364">
        <f t="shared" si="3"/>
        <v>0</v>
      </c>
      <c r="P11" s="362">
        <f t="shared" si="3"/>
        <v>341791625</v>
      </c>
      <c r="Q11" s="362">
        <f t="shared" si="3"/>
        <v>287493383</v>
      </c>
      <c r="R11" s="364">
        <f t="shared" si="3"/>
        <v>629285008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1013215790</v>
      </c>
      <c r="X11" s="362">
        <f t="shared" si="3"/>
        <v>20940750</v>
      </c>
      <c r="Y11" s="364">
        <f t="shared" si="3"/>
        <v>992275040</v>
      </c>
      <c r="Z11" s="365">
        <f>+IF(X11&lt;&gt;0,+(Y11/X11)*100,0)</f>
        <v>4738.488545061662</v>
      </c>
      <c r="AA11" s="366">
        <f t="shared" si="3"/>
        <v>27921000</v>
      </c>
    </row>
    <row r="12" spans="1:27" ht="13.5">
      <c r="A12" s="291" t="s">
        <v>231</v>
      </c>
      <c r="B12" s="136"/>
      <c r="C12" s="60"/>
      <c r="D12" s="340"/>
      <c r="E12" s="60">
        <v>27921000</v>
      </c>
      <c r="F12" s="59">
        <v>27921000</v>
      </c>
      <c r="G12" s="59">
        <v>-25070</v>
      </c>
      <c r="H12" s="60"/>
      <c r="I12" s="60">
        <v>-11709191</v>
      </c>
      <c r="J12" s="59">
        <v>-11734261</v>
      </c>
      <c r="K12" s="59">
        <v>14586</v>
      </c>
      <c r="L12" s="60">
        <v>88279</v>
      </c>
      <c r="M12" s="60">
        <v>395562178</v>
      </c>
      <c r="N12" s="59">
        <v>395665043</v>
      </c>
      <c r="O12" s="59"/>
      <c r="P12" s="60">
        <v>341791625</v>
      </c>
      <c r="Q12" s="60">
        <v>287493383</v>
      </c>
      <c r="R12" s="59">
        <v>629285008</v>
      </c>
      <c r="S12" s="59"/>
      <c r="T12" s="60"/>
      <c r="U12" s="60"/>
      <c r="V12" s="59"/>
      <c r="W12" s="59">
        <v>1013215790</v>
      </c>
      <c r="X12" s="60">
        <v>20940750</v>
      </c>
      <c r="Y12" s="59">
        <v>992275040</v>
      </c>
      <c r="Z12" s="61">
        <v>4738.49</v>
      </c>
      <c r="AA12" s="62">
        <v>27921000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296761000</v>
      </c>
      <c r="F13" s="342">
        <f t="shared" si="4"/>
        <v>296761000</v>
      </c>
      <c r="G13" s="342">
        <f t="shared" si="4"/>
        <v>0</v>
      </c>
      <c r="H13" s="275">
        <f t="shared" si="4"/>
        <v>0</v>
      </c>
      <c r="I13" s="275">
        <f t="shared" si="4"/>
        <v>-44924403</v>
      </c>
      <c r="J13" s="342">
        <f t="shared" si="4"/>
        <v>-44924403</v>
      </c>
      <c r="K13" s="342">
        <f t="shared" si="4"/>
        <v>0</v>
      </c>
      <c r="L13" s="275">
        <f t="shared" si="4"/>
        <v>0</v>
      </c>
      <c r="M13" s="275">
        <f t="shared" si="4"/>
        <v>44333191</v>
      </c>
      <c r="N13" s="342">
        <f t="shared" si="4"/>
        <v>44333191</v>
      </c>
      <c r="O13" s="342">
        <f t="shared" si="4"/>
        <v>0</v>
      </c>
      <c r="P13" s="275">
        <f t="shared" si="4"/>
        <v>0</v>
      </c>
      <c r="Q13" s="275">
        <f t="shared" si="4"/>
        <v>220992612</v>
      </c>
      <c r="R13" s="342">
        <f t="shared" si="4"/>
        <v>220992612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220401400</v>
      </c>
      <c r="X13" s="275">
        <f t="shared" si="4"/>
        <v>222570750</v>
      </c>
      <c r="Y13" s="342">
        <f t="shared" si="4"/>
        <v>-2169350</v>
      </c>
      <c r="Z13" s="335">
        <f>+IF(X13&lt;&gt;0,+(Y13/X13)*100,0)</f>
        <v>-0.9746788380773305</v>
      </c>
      <c r="AA13" s="273">
        <f t="shared" si="4"/>
        <v>296761000</v>
      </c>
    </row>
    <row r="14" spans="1:27" ht="13.5">
      <c r="A14" s="291" t="s">
        <v>232</v>
      </c>
      <c r="B14" s="136"/>
      <c r="C14" s="60"/>
      <c r="D14" s="340"/>
      <c r="E14" s="60">
        <v>296761000</v>
      </c>
      <c r="F14" s="59">
        <v>296761000</v>
      </c>
      <c r="G14" s="59"/>
      <c r="H14" s="60"/>
      <c r="I14" s="60">
        <v>-44924403</v>
      </c>
      <c r="J14" s="59">
        <v>-44924403</v>
      </c>
      <c r="K14" s="59"/>
      <c r="L14" s="60"/>
      <c r="M14" s="60">
        <v>44333191</v>
      </c>
      <c r="N14" s="59">
        <v>44333191</v>
      </c>
      <c r="O14" s="59"/>
      <c r="P14" s="60"/>
      <c r="Q14" s="60">
        <v>220992612</v>
      </c>
      <c r="R14" s="59">
        <v>220992612</v>
      </c>
      <c r="S14" s="59"/>
      <c r="T14" s="60"/>
      <c r="U14" s="60"/>
      <c r="V14" s="59"/>
      <c r="W14" s="59">
        <v>220401400</v>
      </c>
      <c r="X14" s="60">
        <v>222570750</v>
      </c>
      <c r="Y14" s="59">
        <v>-2169350</v>
      </c>
      <c r="Z14" s="61">
        <v>-0.97</v>
      </c>
      <c r="AA14" s="62">
        <v>296761000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150050000</v>
      </c>
      <c r="F15" s="59">
        <f t="shared" si="5"/>
        <v>93550000</v>
      </c>
      <c r="G15" s="59">
        <f t="shared" si="5"/>
        <v>354907191</v>
      </c>
      <c r="H15" s="60">
        <f t="shared" si="5"/>
        <v>211628627</v>
      </c>
      <c r="I15" s="60">
        <f t="shared" si="5"/>
        <v>-44232983</v>
      </c>
      <c r="J15" s="59">
        <f t="shared" si="5"/>
        <v>522302835</v>
      </c>
      <c r="K15" s="59">
        <f t="shared" si="5"/>
        <v>203294638</v>
      </c>
      <c r="L15" s="60">
        <f t="shared" si="5"/>
        <v>309534894</v>
      </c>
      <c r="M15" s="60">
        <f t="shared" si="5"/>
        <v>-515913211</v>
      </c>
      <c r="N15" s="59">
        <f t="shared" si="5"/>
        <v>-3083679</v>
      </c>
      <c r="O15" s="59">
        <f t="shared" si="5"/>
        <v>247018933</v>
      </c>
      <c r="P15" s="60">
        <f t="shared" si="5"/>
        <v>184465786</v>
      </c>
      <c r="Q15" s="60">
        <f t="shared" si="5"/>
        <v>-214745750</v>
      </c>
      <c r="R15" s="59">
        <f t="shared" si="5"/>
        <v>216738969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735958125</v>
      </c>
      <c r="X15" s="60">
        <f t="shared" si="5"/>
        <v>70162500</v>
      </c>
      <c r="Y15" s="59">
        <f t="shared" si="5"/>
        <v>665795625</v>
      </c>
      <c r="Z15" s="61">
        <f>+IF(X15&lt;&gt;0,+(Y15/X15)*100,0)</f>
        <v>948.9337252805987</v>
      </c>
      <c r="AA15" s="62">
        <f>SUM(AA16:AA20)</f>
        <v>93550000</v>
      </c>
    </row>
    <row r="16" spans="1:27" ht="13.5">
      <c r="A16" s="291" t="s">
        <v>233</v>
      </c>
      <c r="B16" s="300"/>
      <c r="C16" s="60"/>
      <c r="D16" s="340"/>
      <c r="E16" s="60">
        <v>150050000</v>
      </c>
      <c r="F16" s="59">
        <v>93550000</v>
      </c>
      <c r="G16" s="59"/>
      <c r="H16" s="60"/>
      <c r="I16" s="60"/>
      <c r="J16" s="59"/>
      <c r="K16" s="59"/>
      <c r="L16" s="60"/>
      <c r="M16" s="60">
        <v>167741945</v>
      </c>
      <c r="N16" s="59">
        <v>167741945</v>
      </c>
      <c r="O16" s="59"/>
      <c r="P16" s="60"/>
      <c r="Q16" s="60">
        <v>-78836754</v>
      </c>
      <c r="R16" s="59">
        <v>-78836754</v>
      </c>
      <c r="S16" s="59"/>
      <c r="T16" s="60"/>
      <c r="U16" s="60"/>
      <c r="V16" s="59"/>
      <c r="W16" s="59">
        <v>88905191</v>
      </c>
      <c r="X16" s="60">
        <v>70162500</v>
      </c>
      <c r="Y16" s="59">
        <v>18742691</v>
      </c>
      <c r="Z16" s="61">
        <v>26.71</v>
      </c>
      <c r="AA16" s="62">
        <v>93550000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-481368097</v>
      </c>
      <c r="N17" s="59">
        <v>-481368097</v>
      </c>
      <c r="O17" s="59"/>
      <c r="P17" s="60">
        <v>-12339344</v>
      </c>
      <c r="Q17" s="60">
        <v>18010000</v>
      </c>
      <c r="R17" s="59">
        <v>5670656</v>
      </c>
      <c r="S17" s="59"/>
      <c r="T17" s="60"/>
      <c r="U17" s="60"/>
      <c r="V17" s="59"/>
      <c r="W17" s="59">
        <v>-475697441</v>
      </c>
      <c r="X17" s="60"/>
      <c r="Y17" s="59">
        <v>-475697441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350000</v>
      </c>
      <c r="R18" s="59">
        <v>350000</v>
      </c>
      <c r="S18" s="59"/>
      <c r="T18" s="60"/>
      <c r="U18" s="60"/>
      <c r="V18" s="59"/>
      <c r="W18" s="59">
        <v>350000</v>
      </c>
      <c r="X18" s="60"/>
      <c r="Y18" s="59">
        <v>350000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354907191</v>
      </c>
      <c r="H20" s="60">
        <v>211628627</v>
      </c>
      <c r="I20" s="60">
        <v>-44232983</v>
      </c>
      <c r="J20" s="59">
        <v>522302835</v>
      </c>
      <c r="K20" s="59">
        <v>203294638</v>
      </c>
      <c r="L20" s="60">
        <v>309534894</v>
      </c>
      <c r="M20" s="60">
        <v>-202287059</v>
      </c>
      <c r="N20" s="59">
        <v>310542473</v>
      </c>
      <c r="O20" s="59">
        <v>247018933</v>
      </c>
      <c r="P20" s="60">
        <v>196805130</v>
      </c>
      <c r="Q20" s="60">
        <v>-154268996</v>
      </c>
      <c r="R20" s="59">
        <v>289555067</v>
      </c>
      <c r="S20" s="59"/>
      <c r="T20" s="60"/>
      <c r="U20" s="60"/>
      <c r="V20" s="59"/>
      <c r="W20" s="59">
        <v>1122400375</v>
      </c>
      <c r="X20" s="60"/>
      <c r="Y20" s="59">
        <v>1122400375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767993000</v>
      </c>
      <c r="F22" s="345">
        <f t="shared" si="6"/>
        <v>734795000</v>
      </c>
      <c r="G22" s="345">
        <f t="shared" si="6"/>
        <v>56935591</v>
      </c>
      <c r="H22" s="343">
        <f t="shared" si="6"/>
        <v>1968977</v>
      </c>
      <c r="I22" s="343">
        <f t="shared" si="6"/>
        <v>-21841743</v>
      </c>
      <c r="J22" s="345">
        <f t="shared" si="6"/>
        <v>37062825</v>
      </c>
      <c r="K22" s="345">
        <f t="shared" si="6"/>
        <v>41315580</v>
      </c>
      <c r="L22" s="343">
        <f t="shared" si="6"/>
        <v>17721892</v>
      </c>
      <c r="M22" s="343">
        <f t="shared" si="6"/>
        <v>45125697</v>
      </c>
      <c r="N22" s="345">
        <f t="shared" si="6"/>
        <v>104163169</v>
      </c>
      <c r="O22" s="345">
        <f t="shared" si="6"/>
        <v>87454761</v>
      </c>
      <c r="P22" s="343">
        <f t="shared" si="6"/>
        <v>22232671</v>
      </c>
      <c r="Q22" s="343">
        <f t="shared" si="6"/>
        <v>7883261</v>
      </c>
      <c r="R22" s="345">
        <f t="shared" si="6"/>
        <v>117570693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258796687</v>
      </c>
      <c r="X22" s="343">
        <f t="shared" si="6"/>
        <v>551096250</v>
      </c>
      <c r="Y22" s="345">
        <f t="shared" si="6"/>
        <v>-292299563</v>
      </c>
      <c r="Z22" s="336">
        <f>+IF(X22&lt;&gt;0,+(Y22/X22)*100,0)</f>
        <v>-53.03965741011666</v>
      </c>
      <c r="AA22" s="350">
        <f>SUM(AA23:AA32)</f>
        <v>734795000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1738413</v>
      </c>
      <c r="L23" s="60">
        <v>-277</v>
      </c>
      <c r="M23" s="60">
        <v>918904</v>
      </c>
      <c r="N23" s="59">
        <v>2657040</v>
      </c>
      <c r="O23" s="59">
        <v>-1574</v>
      </c>
      <c r="P23" s="60">
        <v>1968000</v>
      </c>
      <c r="Q23" s="60">
        <v>-2507282</v>
      </c>
      <c r="R23" s="59">
        <v>-540856</v>
      </c>
      <c r="S23" s="59"/>
      <c r="T23" s="60"/>
      <c r="U23" s="60"/>
      <c r="V23" s="59"/>
      <c r="W23" s="59">
        <v>2116184</v>
      </c>
      <c r="X23" s="60"/>
      <c r="Y23" s="59">
        <v>2116184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166400000</v>
      </c>
      <c r="F24" s="59">
        <v>157260000</v>
      </c>
      <c r="G24" s="59"/>
      <c r="H24" s="60"/>
      <c r="I24" s="60">
        <v>-3625168</v>
      </c>
      <c r="J24" s="59">
        <v>-3625168</v>
      </c>
      <c r="K24" s="59"/>
      <c r="L24" s="60"/>
      <c r="M24" s="60">
        <v>30933702</v>
      </c>
      <c r="N24" s="59">
        <v>30933702</v>
      </c>
      <c r="O24" s="59"/>
      <c r="P24" s="60">
        <v>2048387</v>
      </c>
      <c r="Q24" s="60">
        <v>1393000</v>
      </c>
      <c r="R24" s="59">
        <v>3441387</v>
      </c>
      <c r="S24" s="59"/>
      <c r="T24" s="60"/>
      <c r="U24" s="60"/>
      <c r="V24" s="59"/>
      <c r="W24" s="59">
        <v>30749921</v>
      </c>
      <c r="X24" s="60">
        <v>117945000</v>
      </c>
      <c r="Y24" s="59">
        <v>-87195079</v>
      </c>
      <c r="Z24" s="61">
        <v>-73.93</v>
      </c>
      <c r="AA24" s="62">
        <v>157260000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2540105</v>
      </c>
      <c r="H25" s="60"/>
      <c r="I25" s="60">
        <v>-1576399</v>
      </c>
      <c r="J25" s="59">
        <v>963706</v>
      </c>
      <c r="K25" s="59">
        <v>264000</v>
      </c>
      <c r="L25" s="60">
        <v>842399</v>
      </c>
      <c r="M25" s="60">
        <v>1795459</v>
      </c>
      <c r="N25" s="59">
        <v>2901858</v>
      </c>
      <c r="O25" s="59">
        <v>1795459</v>
      </c>
      <c r="P25" s="60"/>
      <c r="Q25" s="60"/>
      <c r="R25" s="59">
        <v>1795459</v>
      </c>
      <c r="S25" s="59"/>
      <c r="T25" s="60"/>
      <c r="U25" s="60"/>
      <c r="V25" s="59"/>
      <c r="W25" s="59">
        <v>5661023</v>
      </c>
      <c r="X25" s="60"/>
      <c r="Y25" s="59">
        <v>5661023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>
        <v>-1546000</v>
      </c>
      <c r="J26" s="364">
        <v>-1546000</v>
      </c>
      <c r="K26" s="364">
        <v>1408000</v>
      </c>
      <c r="L26" s="362">
        <v>3017095</v>
      </c>
      <c r="M26" s="362">
        <v>4225533</v>
      </c>
      <c r="N26" s="364">
        <v>8650628</v>
      </c>
      <c r="O26" s="364">
        <v>3136346</v>
      </c>
      <c r="P26" s="362"/>
      <c r="Q26" s="362">
        <v>1049000</v>
      </c>
      <c r="R26" s="364">
        <v>4185346</v>
      </c>
      <c r="S26" s="364"/>
      <c r="T26" s="362"/>
      <c r="U26" s="362"/>
      <c r="V26" s="364"/>
      <c r="W26" s="364">
        <v>11289974</v>
      </c>
      <c r="X26" s="362"/>
      <c r="Y26" s="364">
        <v>11289974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-197820</v>
      </c>
      <c r="I27" s="60">
        <v>-791000</v>
      </c>
      <c r="J27" s="59">
        <v>-988820</v>
      </c>
      <c r="K27" s="59">
        <v>1806245</v>
      </c>
      <c r="L27" s="60">
        <v>1493432</v>
      </c>
      <c r="M27" s="60">
        <v>449072</v>
      </c>
      <c r="N27" s="59">
        <v>3748749</v>
      </c>
      <c r="O27" s="59">
        <v>4998654</v>
      </c>
      <c r="P27" s="60"/>
      <c r="Q27" s="60">
        <v>790000</v>
      </c>
      <c r="R27" s="59">
        <v>5788654</v>
      </c>
      <c r="S27" s="59"/>
      <c r="T27" s="60"/>
      <c r="U27" s="60"/>
      <c r="V27" s="59"/>
      <c r="W27" s="59">
        <v>8548583</v>
      </c>
      <c r="X27" s="60"/>
      <c r="Y27" s="59">
        <v>8548583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>
        <v>-20676</v>
      </c>
      <c r="J28" s="342">
        <v>-20676</v>
      </c>
      <c r="K28" s="342">
        <v>92406</v>
      </c>
      <c r="L28" s="275">
        <v>75358</v>
      </c>
      <c r="M28" s="275">
        <v>2516281</v>
      </c>
      <c r="N28" s="342">
        <v>2684045</v>
      </c>
      <c r="O28" s="342">
        <v>986209</v>
      </c>
      <c r="P28" s="275">
        <v>3584076</v>
      </c>
      <c r="Q28" s="275">
        <v>709000</v>
      </c>
      <c r="R28" s="342">
        <v>5279285</v>
      </c>
      <c r="S28" s="342"/>
      <c r="T28" s="275"/>
      <c r="U28" s="275"/>
      <c r="V28" s="342"/>
      <c r="W28" s="342">
        <v>7942654</v>
      </c>
      <c r="X28" s="275"/>
      <c r="Y28" s="342">
        <v>7942654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>
        <v>4000182</v>
      </c>
      <c r="N29" s="59">
        <v>4000182</v>
      </c>
      <c r="O29" s="59"/>
      <c r="P29" s="60"/>
      <c r="Q29" s="60"/>
      <c r="R29" s="59"/>
      <c r="S29" s="59"/>
      <c r="T29" s="60"/>
      <c r="U29" s="60"/>
      <c r="V29" s="59"/>
      <c r="W29" s="59">
        <v>4000182</v>
      </c>
      <c r="X29" s="60"/>
      <c r="Y29" s="59">
        <v>4000182</v>
      </c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85026000</v>
      </c>
      <c r="F30" s="59">
        <v>59086000</v>
      </c>
      <c r="G30" s="59">
        <v>12204490</v>
      </c>
      <c r="H30" s="60">
        <v>1395204</v>
      </c>
      <c r="I30" s="60">
        <v>14475000</v>
      </c>
      <c r="J30" s="59">
        <v>28074694</v>
      </c>
      <c r="K30" s="59">
        <v>268118</v>
      </c>
      <c r="L30" s="60">
        <v>5253845</v>
      </c>
      <c r="M30" s="60">
        <v>272762</v>
      </c>
      <c r="N30" s="59">
        <v>5794725</v>
      </c>
      <c r="O30" s="59">
        <v>272762</v>
      </c>
      <c r="P30" s="60">
        <v>1223861</v>
      </c>
      <c r="Q30" s="60">
        <v>-1184457</v>
      </c>
      <c r="R30" s="59">
        <v>312166</v>
      </c>
      <c r="S30" s="59"/>
      <c r="T30" s="60"/>
      <c r="U30" s="60"/>
      <c r="V30" s="59"/>
      <c r="W30" s="59">
        <v>34181585</v>
      </c>
      <c r="X30" s="60">
        <v>44314500</v>
      </c>
      <c r="Y30" s="59">
        <v>-10132915</v>
      </c>
      <c r="Z30" s="61">
        <v>-22.87</v>
      </c>
      <c r="AA30" s="62">
        <v>59086000</v>
      </c>
    </row>
    <row r="31" spans="1:27" ht="13.5">
      <c r="A31" s="361" t="s">
        <v>244</v>
      </c>
      <c r="B31" s="300"/>
      <c r="C31" s="60"/>
      <c r="D31" s="340"/>
      <c r="E31" s="60">
        <v>21725000</v>
      </c>
      <c r="F31" s="59">
        <v>22500000</v>
      </c>
      <c r="G31" s="59">
        <v>520000</v>
      </c>
      <c r="H31" s="60"/>
      <c r="I31" s="60"/>
      <c r="J31" s="59">
        <v>520000</v>
      </c>
      <c r="K31" s="59"/>
      <c r="L31" s="60"/>
      <c r="M31" s="60"/>
      <c r="N31" s="59"/>
      <c r="O31" s="59"/>
      <c r="P31" s="60">
        <v>515000</v>
      </c>
      <c r="Q31" s="60">
        <v>76000</v>
      </c>
      <c r="R31" s="59">
        <v>591000</v>
      </c>
      <c r="S31" s="59"/>
      <c r="T31" s="60"/>
      <c r="U31" s="60"/>
      <c r="V31" s="59"/>
      <c r="W31" s="59">
        <v>1111000</v>
      </c>
      <c r="X31" s="60">
        <v>16875000</v>
      </c>
      <c r="Y31" s="59">
        <v>-15764000</v>
      </c>
      <c r="Z31" s="61">
        <v>-93.42</v>
      </c>
      <c r="AA31" s="62">
        <v>22500000</v>
      </c>
    </row>
    <row r="32" spans="1:27" ht="13.5">
      <c r="A32" s="361" t="s">
        <v>93</v>
      </c>
      <c r="B32" s="136"/>
      <c r="C32" s="60"/>
      <c r="D32" s="340"/>
      <c r="E32" s="60">
        <v>494842000</v>
      </c>
      <c r="F32" s="59">
        <v>495949000</v>
      </c>
      <c r="G32" s="59">
        <v>41670996</v>
      </c>
      <c r="H32" s="60">
        <v>771593</v>
      </c>
      <c r="I32" s="60">
        <v>-28757500</v>
      </c>
      <c r="J32" s="59">
        <v>13685089</v>
      </c>
      <c r="K32" s="59">
        <v>35738398</v>
      </c>
      <c r="L32" s="60">
        <v>7040040</v>
      </c>
      <c r="M32" s="60">
        <v>13802</v>
      </c>
      <c r="N32" s="59">
        <v>42792240</v>
      </c>
      <c r="O32" s="59">
        <v>76266905</v>
      </c>
      <c r="P32" s="60">
        <v>12893347</v>
      </c>
      <c r="Q32" s="60">
        <v>7558000</v>
      </c>
      <c r="R32" s="59">
        <v>96718252</v>
      </c>
      <c r="S32" s="59"/>
      <c r="T32" s="60"/>
      <c r="U32" s="60"/>
      <c r="V32" s="59"/>
      <c r="W32" s="59">
        <v>153195581</v>
      </c>
      <c r="X32" s="60">
        <v>371961750</v>
      </c>
      <c r="Y32" s="59">
        <v>-218766169</v>
      </c>
      <c r="Z32" s="61">
        <v>-58.81</v>
      </c>
      <c r="AA32" s="62">
        <v>495949000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3079245000</v>
      </c>
      <c r="F40" s="345">
        <f t="shared" si="9"/>
        <v>2953575000</v>
      </c>
      <c r="G40" s="345">
        <f t="shared" si="9"/>
        <v>7116291</v>
      </c>
      <c r="H40" s="343">
        <f t="shared" si="9"/>
        <v>2579392</v>
      </c>
      <c r="I40" s="343">
        <f t="shared" si="9"/>
        <v>154489216</v>
      </c>
      <c r="J40" s="345">
        <f t="shared" si="9"/>
        <v>164184899</v>
      </c>
      <c r="K40" s="345">
        <f t="shared" si="9"/>
        <v>8518747</v>
      </c>
      <c r="L40" s="343">
        <f t="shared" si="9"/>
        <v>6610844</v>
      </c>
      <c r="M40" s="343">
        <f t="shared" si="9"/>
        <v>-152969110</v>
      </c>
      <c r="N40" s="345">
        <f t="shared" si="9"/>
        <v>-137839519</v>
      </c>
      <c r="O40" s="345">
        <f t="shared" si="9"/>
        <v>48499589</v>
      </c>
      <c r="P40" s="343">
        <f t="shared" si="9"/>
        <v>51351472</v>
      </c>
      <c r="Q40" s="343">
        <f t="shared" si="9"/>
        <v>125518253</v>
      </c>
      <c r="R40" s="345">
        <f t="shared" si="9"/>
        <v>225369314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251714694</v>
      </c>
      <c r="X40" s="343">
        <f t="shared" si="9"/>
        <v>2215181251</v>
      </c>
      <c r="Y40" s="345">
        <f t="shared" si="9"/>
        <v>-1963466557</v>
      </c>
      <c r="Z40" s="336">
        <f>+IF(X40&lt;&gt;0,+(Y40/X40)*100,0)</f>
        <v>-88.63683529795277</v>
      </c>
      <c r="AA40" s="350">
        <f>SUM(AA41:AA49)</f>
        <v>2953575000</v>
      </c>
    </row>
    <row r="41" spans="1:27" ht="13.5">
      <c r="A41" s="361" t="s">
        <v>247</v>
      </c>
      <c r="B41" s="142"/>
      <c r="C41" s="362"/>
      <c r="D41" s="363"/>
      <c r="E41" s="362">
        <v>353784926</v>
      </c>
      <c r="F41" s="364">
        <v>353784926</v>
      </c>
      <c r="G41" s="364"/>
      <c r="H41" s="362"/>
      <c r="I41" s="362"/>
      <c r="J41" s="364"/>
      <c r="K41" s="364"/>
      <c r="L41" s="362"/>
      <c r="M41" s="362">
        <v>161992</v>
      </c>
      <c r="N41" s="364">
        <v>161992</v>
      </c>
      <c r="O41" s="364"/>
      <c r="P41" s="362"/>
      <c r="Q41" s="362"/>
      <c r="R41" s="364"/>
      <c r="S41" s="364"/>
      <c r="T41" s="362"/>
      <c r="U41" s="362"/>
      <c r="V41" s="364"/>
      <c r="W41" s="364">
        <v>161992</v>
      </c>
      <c r="X41" s="362">
        <v>265338695</v>
      </c>
      <c r="Y41" s="364">
        <v>-265176703</v>
      </c>
      <c r="Z41" s="365">
        <v>-99.94</v>
      </c>
      <c r="AA41" s="366">
        <v>353784926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7318083</v>
      </c>
      <c r="H42" s="54">
        <f t="shared" si="10"/>
        <v>2423046</v>
      </c>
      <c r="I42" s="54">
        <f t="shared" si="10"/>
        <v>-723872</v>
      </c>
      <c r="J42" s="53">
        <f t="shared" si="10"/>
        <v>9017257</v>
      </c>
      <c r="K42" s="53">
        <f t="shared" si="10"/>
        <v>1244748</v>
      </c>
      <c r="L42" s="54">
        <f t="shared" si="10"/>
        <v>3468773</v>
      </c>
      <c r="M42" s="54">
        <f t="shared" si="10"/>
        <v>3060471</v>
      </c>
      <c r="N42" s="53">
        <f t="shared" si="10"/>
        <v>7773992</v>
      </c>
      <c r="O42" s="53">
        <f t="shared" si="10"/>
        <v>4948619</v>
      </c>
      <c r="P42" s="54">
        <f t="shared" si="10"/>
        <v>3466979</v>
      </c>
      <c r="Q42" s="54">
        <f t="shared" si="10"/>
        <v>0</v>
      </c>
      <c r="R42" s="53">
        <f t="shared" si="10"/>
        <v>8415598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25206847</v>
      </c>
      <c r="X42" s="54">
        <f t="shared" si="10"/>
        <v>0</v>
      </c>
      <c r="Y42" s="53">
        <f t="shared" si="10"/>
        <v>25206847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-2824</v>
      </c>
      <c r="H43" s="305">
        <v>-165</v>
      </c>
      <c r="I43" s="305">
        <v>-7804</v>
      </c>
      <c r="J43" s="370">
        <v>-10793</v>
      </c>
      <c r="K43" s="370">
        <v>860275</v>
      </c>
      <c r="L43" s="305">
        <v>212101</v>
      </c>
      <c r="M43" s="305">
        <v>14561154</v>
      </c>
      <c r="N43" s="370">
        <v>15633530</v>
      </c>
      <c r="O43" s="370">
        <v>8667040</v>
      </c>
      <c r="P43" s="305">
        <v>765524</v>
      </c>
      <c r="Q43" s="305">
        <v>2343000</v>
      </c>
      <c r="R43" s="370">
        <v>11775564</v>
      </c>
      <c r="S43" s="370"/>
      <c r="T43" s="305"/>
      <c r="U43" s="305"/>
      <c r="V43" s="370"/>
      <c r="W43" s="370">
        <v>27398301</v>
      </c>
      <c r="X43" s="305"/>
      <c r="Y43" s="370">
        <v>27398301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-198120</v>
      </c>
      <c r="H44" s="54">
        <v>-2712358</v>
      </c>
      <c r="I44" s="54">
        <v>-9216633</v>
      </c>
      <c r="J44" s="53">
        <v>-12127111</v>
      </c>
      <c r="K44" s="53">
        <v>1304910</v>
      </c>
      <c r="L44" s="54">
        <v>2810294</v>
      </c>
      <c r="M44" s="54">
        <v>3999592</v>
      </c>
      <c r="N44" s="53">
        <v>8114796</v>
      </c>
      <c r="O44" s="53">
        <v>3200498</v>
      </c>
      <c r="P44" s="54">
        <v>7732358</v>
      </c>
      <c r="Q44" s="54">
        <v>2687000</v>
      </c>
      <c r="R44" s="53">
        <v>13619856</v>
      </c>
      <c r="S44" s="53"/>
      <c r="T44" s="54"/>
      <c r="U44" s="54"/>
      <c r="V44" s="53"/>
      <c r="W44" s="53">
        <v>9607541</v>
      </c>
      <c r="X44" s="54"/>
      <c r="Y44" s="53">
        <v>9607541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>
        <v>572997</v>
      </c>
      <c r="P46" s="54"/>
      <c r="Q46" s="54"/>
      <c r="R46" s="53">
        <v>572997</v>
      </c>
      <c r="S46" s="53"/>
      <c r="T46" s="54"/>
      <c r="U46" s="54"/>
      <c r="V46" s="53"/>
      <c r="W46" s="53">
        <v>572997</v>
      </c>
      <c r="X46" s="54"/>
      <c r="Y46" s="53">
        <v>572997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-647</v>
      </c>
      <c r="I47" s="54"/>
      <c r="J47" s="53">
        <v>-647</v>
      </c>
      <c r="K47" s="53">
        <v>1238</v>
      </c>
      <c r="L47" s="54">
        <v>788</v>
      </c>
      <c r="M47" s="54">
        <v>170</v>
      </c>
      <c r="N47" s="53">
        <v>2196</v>
      </c>
      <c r="O47" s="53">
        <v>649</v>
      </c>
      <c r="P47" s="54">
        <v>560000</v>
      </c>
      <c r="Q47" s="54">
        <v>383000</v>
      </c>
      <c r="R47" s="53">
        <v>943649</v>
      </c>
      <c r="S47" s="53"/>
      <c r="T47" s="54"/>
      <c r="U47" s="54"/>
      <c r="V47" s="53"/>
      <c r="W47" s="53">
        <v>945198</v>
      </c>
      <c r="X47" s="54"/>
      <c r="Y47" s="53">
        <v>945198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-240</v>
      </c>
      <c r="H48" s="54"/>
      <c r="I48" s="54">
        <v>-1045</v>
      </c>
      <c r="J48" s="53">
        <v>-1285</v>
      </c>
      <c r="K48" s="53"/>
      <c r="L48" s="54"/>
      <c r="M48" s="54">
        <v>-149428568</v>
      </c>
      <c r="N48" s="53">
        <v>-149428568</v>
      </c>
      <c r="O48" s="53">
        <v>105000</v>
      </c>
      <c r="P48" s="54">
        <v>4675000</v>
      </c>
      <c r="Q48" s="54">
        <v>5644000</v>
      </c>
      <c r="R48" s="53">
        <v>10424000</v>
      </c>
      <c r="S48" s="53"/>
      <c r="T48" s="54"/>
      <c r="U48" s="54"/>
      <c r="V48" s="53"/>
      <c r="W48" s="53">
        <v>-139005853</v>
      </c>
      <c r="X48" s="54"/>
      <c r="Y48" s="53">
        <v>-139005853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2725460074</v>
      </c>
      <c r="F49" s="53">
        <v>2599790074</v>
      </c>
      <c r="G49" s="53">
        <v>-608</v>
      </c>
      <c r="H49" s="54">
        <v>2869516</v>
      </c>
      <c r="I49" s="54">
        <v>164438570</v>
      </c>
      <c r="J49" s="53">
        <v>167307478</v>
      </c>
      <c r="K49" s="53">
        <v>5107576</v>
      </c>
      <c r="L49" s="54">
        <v>118888</v>
      </c>
      <c r="M49" s="54">
        <v>-25323921</v>
      </c>
      <c r="N49" s="53">
        <v>-20097457</v>
      </c>
      <c r="O49" s="53">
        <v>31004786</v>
      </c>
      <c r="P49" s="54">
        <v>34151611</v>
      </c>
      <c r="Q49" s="54">
        <v>114461253</v>
      </c>
      <c r="R49" s="53">
        <v>179617650</v>
      </c>
      <c r="S49" s="53"/>
      <c r="T49" s="54"/>
      <c r="U49" s="54"/>
      <c r="V49" s="53"/>
      <c r="W49" s="53">
        <v>326827671</v>
      </c>
      <c r="X49" s="54">
        <v>1949842556</v>
      </c>
      <c r="Y49" s="53">
        <v>-1623014885</v>
      </c>
      <c r="Z49" s="94">
        <v>-83.24</v>
      </c>
      <c r="AA49" s="95">
        <v>2599790074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-175</v>
      </c>
      <c r="H57" s="343">
        <f t="shared" si="13"/>
        <v>0</v>
      </c>
      <c r="I57" s="343">
        <f t="shared" si="13"/>
        <v>0</v>
      </c>
      <c r="J57" s="345">
        <f t="shared" si="13"/>
        <v>-175</v>
      </c>
      <c r="K57" s="345">
        <f t="shared" si="13"/>
        <v>0</v>
      </c>
      <c r="L57" s="343">
        <f t="shared" si="13"/>
        <v>8</v>
      </c>
      <c r="M57" s="343">
        <f t="shared" si="13"/>
        <v>0</v>
      </c>
      <c r="N57" s="345">
        <f t="shared" si="13"/>
        <v>8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-167</v>
      </c>
      <c r="X57" s="343">
        <f t="shared" si="13"/>
        <v>0</v>
      </c>
      <c r="Y57" s="345">
        <f t="shared" si="13"/>
        <v>-167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>
        <v>-175</v>
      </c>
      <c r="H58" s="60"/>
      <c r="I58" s="60"/>
      <c r="J58" s="59">
        <v>-175</v>
      </c>
      <c r="K58" s="59"/>
      <c r="L58" s="60">
        <v>8</v>
      </c>
      <c r="M58" s="60"/>
      <c r="N58" s="59">
        <v>8</v>
      </c>
      <c r="O58" s="59"/>
      <c r="P58" s="60"/>
      <c r="Q58" s="60"/>
      <c r="R58" s="59"/>
      <c r="S58" s="59"/>
      <c r="T58" s="60"/>
      <c r="U58" s="60"/>
      <c r="V58" s="59"/>
      <c r="W58" s="59">
        <v>-167</v>
      </c>
      <c r="X58" s="60"/>
      <c r="Y58" s="59">
        <v>-167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5717937000</v>
      </c>
      <c r="F60" s="264">
        <f t="shared" si="14"/>
        <v>5502569000</v>
      </c>
      <c r="G60" s="264">
        <f t="shared" si="14"/>
        <v>448519658</v>
      </c>
      <c r="H60" s="219">
        <f t="shared" si="14"/>
        <v>219118479</v>
      </c>
      <c r="I60" s="219">
        <f t="shared" si="14"/>
        <v>225010277</v>
      </c>
      <c r="J60" s="264">
        <f t="shared" si="14"/>
        <v>892648414</v>
      </c>
      <c r="K60" s="264">
        <f t="shared" si="14"/>
        <v>142404455</v>
      </c>
      <c r="L60" s="219">
        <f t="shared" si="14"/>
        <v>324603247</v>
      </c>
      <c r="M60" s="219">
        <f t="shared" si="14"/>
        <v>299923412</v>
      </c>
      <c r="N60" s="264">
        <f t="shared" si="14"/>
        <v>766931114</v>
      </c>
      <c r="O60" s="264">
        <f t="shared" si="14"/>
        <v>383053100</v>
      </c>
      <c r="P60" s="219">
        <f t="shared" si="14"/>
        <v>840109980</v>
      </c>
      <c r="Q60" s="219">
        <f t="shared" si="14"/>
        <v>625684864</v>
      </c>
      <c r="R60" s="264">
        <f t="shared" si="14"/>
        <v>1848847944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3508427472</v>
      </c>
      <c r="X60" s="219">
        <f t="shared" si="14"/>
        <v>4126926751</v>
      </c>
      <c r="Y60" s="264">
        <f t="shared" si="14"/>
        <v>-618499279</v>
      </c>
      <c r="Z60" s="337">
        <f>+IF(X60&lt;&gt;0,+(Y60/X60)*100,0)</f>
        <v>-14.98692165665724</v>
      </c>
      <c r="AA60" s="232">
        <f>+AA57+AA54+AA51+AA40+AA37+AA34+AA22+AA5</f>
        <v>5502569000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7318083</v>
      </c>
      <c r="H62" s="347">
        <f t="shared" si="15"/>
        <v>2423046</v>
      </c>
      <c r="I62" s="347">
        <f t="shared" si="15"/>
        <v>-723872</v>
      </c>
      <c r="J62" s="349">
        <f t="shared" si="15"/>
        <v>9017257</v>
      </c>
      <c r="K62" s="349">
        <f t="shared" si="15"/>
        <v>1244748</v>
      </c>
      <c r="L62" s="347">
        <f t="shared" si="15"/>
        <v>3468773</v>
      </c>
      <c r="M62" s="347">
        <f t="shared" si="15"/>
        <v>3060471</v>
      </c>
      <c r="N62" s="349">
        <f t="shared" si="15"/>
        <v>7773992</v>
      </c>
      <c r="O62" s="349">
        <f t="shared" si="15"/>
        <v>4948619</v>
      </c>
      <c r="P62" s="347">
        <f t="shared" si="15"/>
        <v>3466979</v>
      </c>
      <c r="Q62" s="347">
        <f t="shared" si="15"/>
        <v>0</v>
      </c>
      <c r="R62" s="349">
        <f t="shared" si="15"/>
        <v>8415598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25206847</v>
      </c>
      <c r="X62" s="347">
        <f t="shared" si="15"/>
        <v>0</v>
      </c>
      <c r="Y62" s="349">
        <f t="shared" si="15"/>
        <v>25206847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>
        <v>-1936758</v>
      </c>
      <c r="J64" s="59">
        <v>-1936758</v>
      </c>
      <c r="K64" s="59">
        <v>1244748</v>
      </c>
      <c r="L64" s="60">
        <v>1936758</v>
      </c>
      <c r="M64" s="60">
        <v>3060471</v>
      </c>
      <c r="N64" s="59">
        <v>6241977</v>
      </c>
      <c r="O64" s="59">
        <v>4948619</v>
      </c>
      <c r="P64" s="60">
        <v>3466979</v>
      </c>
      <c r="Q64" s="60"/>
      <c r="R64" s="59">
        <v>8415598</v>
      </c>
      <c r="S64" s="59"/>
      <c r="T64" s="60"/>
      <c r="U64" s="60"/>
      <c r="V64" s="59"/>
      <c r="W64" s="59">
        <v>12720817</v>
      </c>
      <c r="X64" s="60"/>
      <c r="Y64" s="59">
        <v>12720817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>
        <v>7318083</v>
      </c>
      <c r="H66" s="112">
        <v>2423046</v>
      </c>
      <c r="I66" s="112">
        <v>1212886</v>
      </c>
      <c r="J66" s="111">
        <v>10954015</v>
      </c>
      <c r="K66" s="111"/>
      <c r="L66" s="112">
        <v>1532015</v>
      </c>
      <c r="M66" s="112"/>
      <c r="N66" s="111">
        <v>1532015</v>
      </c>
      <c r="O66" s="111"/>
      <c r="P66" s="112"/>
      <c r="Q66" s="112"/>
      <c r="R66" s="111"/>
      <c r="S66" s="111"/>
      <c r="T66" s="112"/>
      <c r="U66" s="112"/>
      <c r="V66" s="111"/>
      <c r="W66" s="111">
        <v>12486030</v>
      </c>
      <c r="X66" s="112"/>
      <c r="Y66" s="111">
        <v>12486030</v>
      </c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5155039000</v>
      </c>
      <c r="D5" s="357">
        <f t="shared" si="0"/>
        <v>0</v>
      </c>
      <c r="E5" s="356">
        <f t="shared" si="0"/>
        <v>3237669000</v>
      </c>
      <c r="F5" s="358">
        <f t="shared" si="0"/>
        <v>3203691000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2402768250</v>
      </c>
      <c r="Y5" s="358">
        <f t="shared" si="0"/>
        <v>-2402768250</v>
      </c>
      <c r="Z5" s="359">
        <f>+IF(X5&lt;&gt;0,+(Y5/X5)*100,0)</f>
        <v>-100</v>
      </c>
      <c r="AA5" s="360">
        <f>+AA6+AA8+AA11+AA13+AA15</f>
        <v>3203691000</v>
      </c>
    </row>
    <row r="6" spans="1:27" ht="13.5">
      <c r="A6" s="361" t="s">
        <v>204</v>
      </c>
      <c r="B6" s="142"/>
      <c r="C6" s="60">
        <f>+C7</f>
        <v>1427543000</v>
      </c>
      <c r="D6" s="340">
        <f aca="true" t="shared" si="1" ref="D6:AA6">+D7</f>
        <v>0</v>
      </c>
      <c r="E6" s="60">
        <f t="shared" si="1"/>
        <v>721250000</v>
      </c>
      <c r="F6" s="59">
        <f t="shared" si="1"/>
        <v>721250000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540937500</v>
      </c>
      <c r="Y6" s="59">
        <f t="shared" si="1"/>
        <v>-540937500</v>
      </c>
      <c r="Z6" s="61">
        <f>+IF(X6&lt;&gt;0,+(Y6/X6)*100,0)</f>
        <v>-100</v>
      </c>
      <c r="AA6" s="62">
        <f t="shared" si="1"/>
        <v>721250000</v>
      </c>
    </row>
    <row r="7" spans="1:27" ht="13.5">
      <c r="A7" s="291" t="s">
        <v>228</v>
      </c>
      <c r="B7" s="142"/>
      <c r="C7" s="60">
        <v>1427543000</v>
      </c>
      <c r="D7" s="340"/>
      <c r="E7" s="60">
        <v>721250000</v>
      </c>
      <c r="F7" s="59">
        <v>721250000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540937500</v>
      </c>
      <c r="Y7" s="59">
        <v>-540937500</v>
      </c>
      <c r="Z7" s="61">
        <v>-100</v>
      </c>
      <c r="AA7" s="62">
        <v>721250000</v>
      </c>
    </row>
    <row r="8" spans="1:27" ht="13.5">
      <c r="A8" s="361" t="s">
        <v>205</v>
      </c>
      <c r="B8" s="142"/>
      <c r="C8" s="60">
        <f aca="true" t="shared" si="2" ref="C8:Y8">SUM(C9:C10)</f>
        <v>2106707000</v>
      </c>
      <c r="D8" s="340">
        <f t="shared" si="2"/>
        <v>0</v>
      </c>
      <c r="E8" s="60">
        <f t="shared" si="2"/>
        <v>1401755000</v>
      </c>
      <c r="F8" s="59">
        <f t="shared" si="2"/>
        <v>1365027000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1023770250</v>
      </c>
      <c r="Y8" s="59">
        <f t="shared" si="2"/>
        <v>-1023770250</v>
      </c>
      <c r="Z8" s="61">
        <f>+IF(X8&lt;&gt;0,+(Y8/X8)*100,0)</f>
        <v>-100</v>
      </c>
      <c r="AA8" s="62">
        <f>SUM(AA9:AA10)</f>
        <v>1365027000</v>
      </c>
    </row>
    <row r="9" spans="1:27" ht="13.5">
      <c r="A9" s="291" t="s">
        <v>229</v>
      </c>
      <c r="B9" s="142"/>
      <c r="C9" s="60">
        <v>2106707000</v>
      </c>
      <c r="D9" s="340"/>
      <c r="E9" s="60">
        <v>1401755000</v>
      </c>
      <c r="F9" s="59">
        <v>1365027000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1023770250</v>
      </c>
      <c r="Y9" s="59">
        <v>-1023770250</v>
      </c>
      <c r="Z9" s="61">
        <v>-100</v>
      </c>
      <c r="AA9" s="62">
        <v>1365027000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962905000</v>
      </c>
      <c r="D11" s="363">
        <f aca="true" t="shared" si="3" ref="D11:AA11">+D12</f>
        <v>0</v>
      </c>
      <c r="E11" s="362">
        <f t="shared" si="3"/>
        <v>923791000</v>
      </c>
      <c r="F11" s="364">
        <f t="shared" si="3"/>
        <v>923791000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692843250</v>
      </c>
      <c r="Y11" s="364">
        <f t="shared" si="3"/>
        <v>-692843250</v>
      </c>
      <c r="Z11" s="365">
        <f>+IF(X11&lt;&gt;0,+(Y11/X11)*100,0)</f>
        <v>-100</v>
      </c>
      <c r="AA11" s="366">
        <f t="shared" si="3"/>
        <v>923791000</v>
      </c>
    </row>
    <row r="12" spans="1:27" ht="13.5">
      <c r="A12" s="291" t="s">
        <v>231</v>
      </c>
      <c r="B12" s="136"/>
      <c r="C12" s="60">
        <v>962905000</v>
      </c>
      <c r="D12" s="340"/>
      <c r="E12" s="60">
        <v>923791000</v>
      </c>
      <c r="F12" s="59">
        <v>923791000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692843250</v>
      </c>
      <c r="Y12" s="59">
        <v>-692843250</v>
      </c>
      <c r="Z12" s="61">
        <v>-100</v>
      </c>
      <c r="AA12" s="62">
        <v>923791000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139873000</v>
      </c>
      <c r="F13" s="342">
        <f t="shared" si="4"/>
        <v>139873000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104904750</v>
      </c>
      <c r="Y13" s="342">
        <f t="shared" si="4"/>
        <v>-104904750</v>
      </c>
      <c r="Z13" s="335">
        <f>+IF(X13&lt;&gt;0,+(Y13/X13)*100,0)</f>
        <v>-100</v>
      </c>
      <c r="AA13" s="273">
        <f t="shared" si="4"/>
        <v>139873000</v>
      </c>
    </row>
    <row r="14" spans="1:27" ht="13.5">
      <c r="A14" s="291" t="s">
        <v>232</v>
      </c>
      <c r="B14" s="136"/>
      <c r="C14" s="60"/>
      <c r="D14" s="340"/>
      <c r="E14" s="60">
        <v>139873000</v>
      </c>
      <c r="F14" s="59">
        <v>139873000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104904750</v>
      </c>
      <c r="Y14" s="59">
        <v>-104904750</v>
      </c>
      <c r="Z14" s="61">
        <v>-100</v>
      </c>
      <c r="AA14" s="62">
        <v>139873000</v>
      </c>
    </row>
    <row r="15" spans="1:27" ht="13.5">
      <c r="A15" s="361" t="s">
        <v>208</v>
      </c>
      <c r="B15" s="136"/>
      <c r="C15" s="60">
        <f aca="true" t="shared" si="5" ref="C15:Y15">SUM(C16:C20)</f>
        <v>657884000</v>
      </c>
      <c r="D15" s="340">
        <f t="shared" si="5"/>
        <v>0</v>
      </c>
      <c r="E15" s="60">
        <f t="shared" si="5"/>
        <v>51000000</v>
      </c>
      <c r="F15" s="59">
        <f t="shared" si="5"/>
        <v>53750000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40312500</v>
      </c>
      <c r="Y15" s="59">
        <f t="shared" si="5"/>
        <v>-40312500</v>
      </c>
      <c r="Z15" s="61">
        <f>+IF(X15&lt;&gt;0,+(Y15/X15)*100,0)</f>
        <v>-100</v>
      </c>
      <c r="AA15" s="62">
        <f>SUM(AA16:AA20)</f>
        <v>53750000</v>
      </c>
    </row>
    <row r="16" spans="1:27" ht="13.5">
      <c r="A16" s="291" t="s">
        <v>233</v>
      </c>
      <c r="B16" s="300"/>
      <c r="C16" s="60">
        <v>108245000</v>
      </c>
      <c r="D16" s="340"/>
      <c r="E16" s="60">
        <v>51000000</v>
      </c>
      <c r="F16" s="59">
        <v>53750000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40312500</v>
      </c>
      <c r="Y16" s="59">
        <v>-40312500</v>
      </c>
      <c r="Z16" s="61">
        <v>-100</v>
      </c>
      <c r="AA16" s="62">
        <v>53750000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549639000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303818000</v>
      </c>
      <c r="D22" s="344">
        <f t="shared" si="6"/>
        <v>0</v>
      </c>
      <c r="E22" s="343">
        <f t="shared" si="6"/>
        <v>515092000</v>
      </c>
      <c r="F22" s="345">
        <f t="shared" si="6"/>
        <v>354141000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265605750</v>
      </c>
      <c r="Y22" s="345">
        <f t="shared" si="6"/>
        <v>-265605750</v>
      </c>
      <c r="Z22" s="336">
        <f>+IF(X22&lt;&gt;0,+(Y22/X22)*100,0)</f>
        <v>-100</v>
      </c>
      <c r="AA22" s="350">
        <f>SUM(AA23:AA32)</f>
        <v>354141000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4570000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3427500</v>
      </c>
      <c r="Y24" s="59">
        <v>-3427500</v>
      </c>
      <c r="Z24" s="61">
        <v>-100</v>
      </c>
      <c r="AA24" s="62">
        <v>4570000</v>
      </c>
    </row>
    <row r="25" spans="1:27" ht="13.5">
      <c r="A25" s="361" t="s">
        <v>238</v>
      </c>
      <c r="B25" s="142"/>
      <c r="C25" s="60"/>
      <c r="D25" s="340"/>
      <c r="E25" s="60">
        <v>60305000</v>
      </c>
      <c r="F25" s="59">
        <v>59901000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44925750</v>
      </c>
      <c r="Y25" s="59">
        <v>-44925750</v>
      </c>
      <c r="Z25" s="61">
        <v>-100</v>
      </c>
      <c r="AA25" s="62">
        <v>59901000</v>
      </c>
    </row>
    <row r="26" spans="1:27" ht="13.5">
      <c r="A26" s="361" t="s">
        <v>239</v>
      </c>
      <c r="B26" s="302"/>
      <c r="C26" s="362"/>
      <c r="D26" s="363"/>
      <c r="E26" s="362">
        <v>26206000</v>
      </c>
      <c r="F26" s="364">
        <v>24951000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18713250</v>
      </c>
      <c r="Y26" s="364">
        <v>-18713250</v>
      </c>
      <c r="Z26" s="365">
        <v>-100</v>
      </c>
      <c r="AA26" s="366">
        <v>24951000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>
        <v>16187000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>
        <v>12970000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9727500</v>
      </c>
      <c r="Y30" s="59">
        <v>-9727500</v>
      </c>
      <c r="Z30" s="61">
        <v>-100</v>
      </c>
      <c r="AA30" s="62">
        <v>12970000</v>
      </c>
    </row>
    <row r="31" spans="1:27" ht="13.5">
      <c r="A31" s="361" t="s">
        <v>244</v>
      </c>
      <c r="B31" s="300"/>
      <c r="C31" s="60"/>
      <c r="D31" s="340"/>
      <c r="E31" s="60">
        <v>8300000</v>
      </c>
      <c r="F31" s="59">
        <v>8300000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6225000</v>
      </c>
      <c r="Y31" s="59">
        <v>-6225000</v>
      </c>
      <c r="Z31" s="61">
        <v>-100</v>
      </c>
      <c r="AA31" s="62">
        <v>8300000</v>
      </c>
    </row>
    <row r="32" spans="1:27" ht="13.5">
      <c r="A32" s="361" t="s">
        <v>93</v>
      </c>
      <c r="B32" s="136"/>
      <c r="C32" s="60">
        <v>287631000</v>
      </c>
      <c r="D32" s="340"/>
      <c r="E32" s="60">
        <v>420281000</v>
      </c>
      <c r="F32" s="59">
        <v>243449000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182586750</v>
      </c>
      <c r="Y32" s="59">
        <v>-182586750</v>
      </c>
      <c r="Z32" s="61">
        <v>-100</v>
      </c>
      <c r="AA32" s="62">
        <v>243449000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792201000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792201000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864157000</v>
      </c>
      <c r="D40" s="344">
        <f t="shared" si="9"/>
        <v>0</v>
      </c>
      <c r="E40" s="343">
        <f t="shared" si="9"/>
        <v>1404452000</v>
      </c>
      <c r="F40" s="345">
        <f t="shared" si="9"/>
        <v>1767548000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1325661000</v>
      </c>
      <c r="Y40" s="345">
        <f t="shared" si="9"/>
        <v>-1325661000</v>
      </c>
      <c r="Z40" s="336">
        <f>+IF(X40&lt;&gt;0,+(Y40/X40)*100,0)</f>
        <v>-100</v>
      </c>
      <c r="AA40" s="350">
        <f>SUM(AA41:AA49)</f>
        <v>1767548000</v>
      </c>
    </row>
    <row r="41" spans="1:27" ht="13.5">
      <c r="A41" s="361" t="s">
        <v>247</v>
      </c>
      <c r="B41" s="142"/>
      <c r="C41" s="362"/>
      <c r="D41" s="363"/>
      <c r="E41" s="362"/>
      <c r="F41" s="364">
        <v>90250000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67687500</v>
      </c>
      <c r="Y41" s="364">
        <v>-67687500</v>
      </c>
      <c r="Z41" s="365">
        <v>-100</v>
      </c>
      <c r="AA41" s="366">
        <v>90250000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864157000</v>
      </c>
      <c r="D49" s="368"/>
      <c r="E49" s="54">
        <v>1404452000</v>
      </c>
      <c r="F49" s="53">
        <v>1677298000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1257973500</v>
      </c>
      <c r="Y49" s="53">
        <v>-1257973500</v>
      </c>
      <c r="Z49" s="94">
        <v>-100</v>
      </c>
      <c r="AA49" s="95">
        <v>1677298000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7115215000</v>
      </c>
      <c r="D60" s="346">
        <f t="shared" si="14"/>
        <v>0</v>
      </c>
      <c r="E60" s="219">
        <f t="shared" si="14"/>
        <v>5157213000</v>
      </c>
      <c r="F60" s="264">
        <f t="shared" si="14"/>
        <v>5325380000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3994035000</v>
      </c>
      <c r="Y60" s="264">
        <f t="shared" si="14"/>
        <v>-3994035000</v>
      </c>
      <c r="Z60" s="337">
        <f>+IF(X60&lt;&gt;0,+(Y60/X60)*100,0)</f>
        <v>-100</v>
      </c>
      <c r="AA60" s="232">
        <f>+AA57+AA54+AA51+AA40+AA37+AA34+AA22+AA5</f>
        <v>5325380000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2015-05-07T13:30:35Z</dcterms:created>
  <dcterms:modified xsi:type="dcterms:W3CDTF">2015-05-07T13:30:39Z</dcterms:modified>
  <cp:category/>
  <cp:version/>
  <cp:contentType/>
  <cp:contentStatus/>
</cp:coreProperties>
</file>