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<sst xmlns="http://schemas.openxmlformats.org/spreadsheetml/2006/main" count="855" uniqueCount="302">
  <si>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Makana(EC104)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</si>
  <si>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</si>
  <si>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</si>
  <si>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</si>
  <si>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</si>
  <si>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</si>
  <si>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</si>
  <si>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</si>
  <si>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</si>
  <si>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</si>
  <si>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</si>
  <si>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</si>
  <si>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</si>
  <si>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</si>
  <si>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</si>
  <si>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</si>
  <si>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</si>
  <si>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</si>
  <si>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</si>
  <si>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</si>
  <si>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</si>
  <si>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</si>
  <si>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</si>
  <si>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</si>
  <si>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</si>
  <si>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</si>
  <si>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</si>
  <si>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</si>
  <si>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</si>
  <si>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</si>
  <si>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</si>
  <si>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</si>
  <si>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</si>
  <si>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</si>
  <si>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</si>
  <si>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</si>
  <si>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</si>
  <si>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</si>
  <si>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</si>
  <si>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</si>
  <si>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</si>
  <si>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</si>
  <si>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</si>
  <si>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</si>
  <si>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</si>
  <si>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</si>
  <si>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</si>
  <si>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</si>
  <si>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</si>
  <si>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</si>
  <si>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</si>
  <si>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</si>
  <si>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</si>
  <si>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</si>
  <si>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</si>
  <si>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</si>
  <si>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</si>
  <si>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</si>
  <si>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</si>
  <si>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</si>
  <si>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</si>
  <si>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</si>
  <si>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</si>
  <si>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</si>
  <si>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</si>
  <si>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</si>
  <si>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</si>
  <si>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</si>
  <si>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</si>
  <si>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</si>
  <si>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Makana(EC104)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</si>
  <si>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</si>
  <si>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</si>
  <si>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</si>
  <si>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</si>
  <si>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</si>
  <si>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</si>
  <si>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</si>
  <si>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</si>
  <si>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</si>
  <si>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</si>
  <si>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</si>
  <si>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</si>
  <si>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</si>
  <si>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</si>
  <si>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</si>
  <si>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</si>
  <si>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</si>
  <si>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</si>
  <si>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</si>
  <si>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</si>
  <si>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</si>
  <si>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</si>
  <si>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</si>
  <si>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</si>
  <si>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</si>
  <si>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</si>
  <si>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</si>
  <si>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</si>
  <si>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</si>
  <si>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Makana(EC104)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</si>
  <si>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</si>
  <si>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</si>
  <si>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</si>
  <si>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</si>
  <si>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</si>
  <si>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</si>
  <si>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</si>
  <si>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</si>
  <si>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</si>
  <si>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</si>
  <si>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</si>
  <si>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</si>
  <si>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</si>
  <si>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</si>
  <si>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</si>
  <si>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</si>
  <si>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</si>
  <si>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</si>
  <si>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</si>
  <si>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</si>
  <si>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</si>
  <si>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</si>
  <si>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</si>
  <si>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</si>
  <si>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</si>
  <si>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</si>
  <si>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</si>
  <si>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</si>
  <si>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Makana(EC104)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</si>
  <si>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</si>
  <si>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</si>
  <si>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</si>
  <si>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</si>
  <si>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</si>
  <si>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</si>
  <si>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</si>
  <si>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</si>
  <si>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</si>
  <si>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</si>
  <si>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Makana(EC104)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</si>
  <si>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</si>
  <si>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</si>
  <si>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</si>
  <si>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</si>
  <si>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</si>
  <si>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</si>
  <si>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</si>
  <si>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</si>
  <si>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</si>
  <si>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</si>
  <si>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</si>
  <si>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</si>
  <si>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</si>
  <si>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</si>
  <si>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</si>
  <si>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</si>
  <si>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</si>
  <si>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</si>
  <si>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</si>
  <si>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</si>
  <si>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</si>
  <si>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</si>
  <si>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</si>
  <si>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</si>
  <si>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</si>
  <si>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</si>
  <si>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</si>
  <si>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</si>
  <si>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</si>
  <si>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</si>
  <si>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</si>
  <si>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</si>
  <si>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</si>
  <si>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Makana(EC104)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</si>
  <si>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</si>
  <si>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</si>
  <si>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</si>
  <si>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</si>
  <si>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</si>
  <si>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</si>
  <si>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</si>
  <si>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</si>
  <si>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</si>
  <si>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</si>
  <si>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</si>
  <si>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</si>
  <si>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</si>
  <si>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</si>
  <si>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</si>
  <si>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</si>
  <si>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</si>
  <si>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</si>
  <si>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</si>
  <si>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</si>
  <si>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</si>
  <si>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</si>
  <si>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</si>
  <si>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</si>
  <si>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</si>
  <si>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</si>
  <si>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Makana(EC104)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</si>
  <si>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</si>
  <si>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</si>
  <si>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</si>
  <si>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</si>
  <si>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</si>
  <si>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</si>
  <si>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</si>
  <si>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</si>
  <si>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</si>
  <si>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</si>
  <si>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</si>
  <si>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</si>
  <si>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</si>
  <si>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</si>
  <si>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</si>
  <si>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</si>
  <si>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</si>
  <si>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</si>
  <si>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</si>
  <si>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</si>
  <si>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</si>
  <si>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</si>
  <si>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</si>
  <si>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</si>
  <si>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Makana(EC104)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</si>
  <si>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</si>
  <si>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</si>
  <si>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</si>
  <si>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</si>
  <si>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</si>
  <si>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</si>
  <si>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</si>
  <si>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</si>
  <si>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</si>
  <si>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</si>
  <si>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</si>
  <si>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</si>
  <si>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</si>
  <si>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</si>
  <si>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</si>
  <si>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</si>
  <si>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</si>
  <si>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</si>
  <si>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</si>
  <si>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</si>
  <si>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</si>
  <si>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</si>
  <si>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</si>
  <si>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</si>
  <si>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</si>
  <si>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</si>
  <si>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</si>
  <si>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</si>
  <si>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</si>
  <si>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</si>
  <si>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</si>
  <si>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</si>
  <si>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</si>
  <si>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</si>
  <si>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</si>
  <si>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Makana(EC104)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</si>
  <si>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</si>
  <si>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</si>
  <si>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Eastern Cape: Makana(EC104)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</si>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</sst>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46135174</v>
      </c>
      <c r="C5" s="19">
        <v>0</v>
      </c>
      <c r="D5" s="59">
        <v>45925379</v>
      </c>
      <c r="E5" s="60">
        <v>45925379</v>
      </c>
      <c r="F5" s="60">
        <v>15828200</v>
      </c>
      <c r="G5" s="60">
        <v>-4862396</v>
      </c>
      <c r="H5" s="60">
        <v>3858486</v>
      </c>
      <c r="I5" s="60">
        <v>14824290</v>
      </c>
      <c r="J5" s="60">
        <v>5247169</v>
      </c>
      <c r="K5" s="60">
        <v>5400986</v>
      </c>
      <c r="L5" s="60">
        <v>3625179</v>
      </c>
      <c r="M5" s="60">
        <v>14273334</v>
      </c>
      <c r="N5" s="60">
        <v>3626141</v>
      </c>
      <c r="O5" s="60">
        <v>2997941</v>
      </c>
      <c r="P5" s="60">
        <v>0</v>
      </c>
      <c r="Q5" s="60">
        <v>6624082</v>
      </c>
      <c r="R5" s="60">
        <v>0</v>
      </c>
      <c r="S5" s="60">
        <v>0</v>
      </c>
      <c r="T5" s="60">
        <v>0</v>
      </c>
      <c r="U5" s="60">
        <v>0</v>
      </c>
      <c r="V5" s="60">
        <v>35721706</v>
      </c>
      <c r="W5" s="60">
        <v>40572503</v>
      </c>
      <c r="X5" s="60">
        <v>-4850797</v>
      </c>
      <c r="Y5" s="61">
        <v>-11.96</v>
      </c>
      <c r="Z5" s="62">
        <v>45925379</v>
      </c>
    </row>
    <row r="6" spans="1:26" ht="13.5">
      <c r="A6" s="58" t="s">
        <v>32</v>
      </c>
      <c r="B6" s="19">
        <v>161564120</v>
      </c>
      <c r="C6" s="19">
        <v>0</v>
      </c>
      <c r="D6" s="59">
        <v>230204403</v>
      </c>
      <c r="E6" s="60">
        <v>230204403</v>
      </c>
      <c r="F6" s="60">
        <v>65570626</v>
      </c>
      <c r="G6" s="60">
        <v>10497732</v>
      </c>
      <c r="H6" s="60">
        <v>11397632</v>
      </c>
      <c r="I6" s="60">
        <v>87465990</v>
      </c>
      <c r="J6" s="60">
        <v>12038606</v>
      </c>
      <c r="K6" s="60">
        <v>25474842</v>
      </c>
      <c r="L6" s="60">
        <v>16014582</v>
      </c>
      <c r="M6" s="60">
        <v>53528030</v>
      </c>
      <c r="N6" s="60">
        <v>12902833</v>
      </c>
      <c r="O6" s="60">
        <v>12525865</v>
      </c>
      <c r="P6" s="60">
        <v>0</v>
      </c>
      <c r="Q6" s="60">
        <v>25428698</v>
      </c>
      <c r="R6" s="60">
        <v>0</v>
      </c>
      <c r="S6" s="60">
        <v>0</v>
      </c>
      <c r="T6" s="60">
        <v>0</v>
      </c>
      <c r="U6" s="60">
        <v>0</v>
      </c>
      <c r="V6" s="60">
        <v>166422718</v>
      </c>
      <c r="W6" s="60">
        <v>190749199</v>
      </c>
      <c r="X6" s="60">
        <v>-24326481</v>
      </c>
      <c r="Y6" s="61">
        <v>-12.75</v>
      </c>
      <c r="Z6" s="62">
        <v>230204403</v>
      </c>
    </row>
    <row r="7" spans="1:26" ht="13.5">
      <c r="A7" s="58" t="s">
        <v>33</v>
      </c>
      <c r="B7" s="19">
        <v>10835646</v>
      </c>
      <c r="C7" s="19">
        <v>0</v>
      </c>
      <c r="D7" s="59">
        <v>100000</v>
      </c>
      <c r="E7" s="60">
        <v>100000</v>
      </c>
      <c r="F7" s="60">
        <v>154522</v>
      </c>
      <c r="G7" s="60">
        <v>-31436</v>
      </c>
      <c r="H7" s="60">
        <v>1071355</v>
      </c>
      <c r="I7" s="60">
        <v>1194441</v>
      </c>
      <c r="J7" s="60">
        <v>196239</v>
      </c>
      <c r="K7" s="60">
        <v>2626238</v>
      </c>
      <c r="L7" s="60">
        <v>1280989</v>
      </c>
      <c r="M7" s="60">
        <v>4103466</v>
      </c>
      <c r="N7" s="60">
        <v>1301759</v>
      </c>
      <c r="O7" s="60">
        <v>1605933</v>
      </c>
      <c r="P7" s="60">
        <v>0</v>
      </c>
      <c r="Q7" s="60">
        <v>2907692</v>
      </c>
      <c r="R7" s="60">
        <v>0</v>
      </c>
      <c r="S7" s="60">
        <v>0</v>
      </c>
      <c r="T7" s="60">
        <v>0</v>
      </c>
      <c r="U7" s="60">
        <v>0</v>
      </c>
      <c r="V7" s="60">
        <v>8205599</v>
      </c>
      <c r="W7" s="60">
        <v>81810</v>
      </c>
      <c r="X7" s="60">
        <v>8123789</v>
      </c>
      <c r="Y7" s="61">
        <v>9930.07</v>
      </c>
      <c r="Z7" s="62">
        <v>100000</v>
      </c>
    </row>
    <row r="8" spans="1:26" ht="13.5">
      <c r="A8" s="58" t="s">
        <v>34</v>
      </c>
      <c r="B8" s="19">
        <v>73127455</v>
      </c>
      <c r="C8" s="19">
        <v>0</v>
      </c>
      <c r="D8" s="59">
        <v>78153000</v>
      </c>
      <c r="E8" s="60">
        <v>78153000</v>
      </c>
      <c r="F8" s="60">
        <v>26766903</v>
      </c>
      <c r="G8" s="60">
        <v>-1383690</v>
      </c>
      <c r="H8" s="60">
        <v>1025</v>
      </c>
      <c r="I8" s="60">
        <v>25384238</v>
      </c>
      <c r="J8" s="60">
        <v>0</v>
      </c>
      <c r="K8" s="60">
        <v>0</v>
      </c>
      <c r="L8" s="60">
        <v>0</v>
      </c>
      <c r="M8" s="60">
        <v>0</v>
      </c>
      <c r="N8" s="60">
        <v>26089330</v>
      </c>
      <c r="O8" s="60">
        <v>4287000</v>
      </c>
      <c r="P8" s="60">
        <v>0</v>
      </c>
      <c r="Q8" s="60">
        <v>30376330</v>
      </c>
      <c r="R8" s="60">
        <v>0</v>
      </c>
      <c r="S8" s="60">
        <v>0</v>
      </c>
      <c r="T8" s="60">
        <v>0</v>
      </c>
      <c r="U8" s="60">
        <v>0</v>
      </c>
      <c r="V8" s="60">
        <v>55760568</v>
      </c>
      <c r="W8" s="60">
        <v>62093385</v>
      </c>
      <c r="X8" s="60">
        <v>-6332817</v>
      </c>
      <c r="Y8" s="61">
        <v>-10.2</v>
      </c>
      <c r="Z8" s="62">
        <v>78153000</v>
      </c>
    </row>
    <row r="9" spans="1:26" ht="13.5">
      <c r="A9" s="58" t="s">
        <v>35</v>
      </c>
      <c r="B9" s="19">
        <v>7366691</v>
      </c>
      <c r="C9" s="19">
        <v>0</v>
      </c>
      <c r="D9" s="59">
        <v>27627298</v>
      </c>
      <c r="E9" s="60">
        <v>27627298</v>
      </c>
      <c r="F9" s="60">
        <v>1495623</v>
      </c>
      <c r="G9" s="60">
        <v>-1904910</v>
      </c>
      <c r="H9" s="60">
        <v>188798</v>
      </c>
      <c r="I9" s="60">
        <v>-220489</v>
      </c>
      <c r="J9" s="60">
        <v>-277368</v>
      </c>
      <c r="K9" s="60">
        <v>627830</v>
      </c>
      <c r="L9" s="60">
        <v>174285</v>
      </c>
      <c r="M9" s="60">
        <v>524747</v>
      </c>
      <c r="N9" s="60">
        <v>1277702</v>
      </c>
      <c r="O9" s="60">
        <v>-1134767</v>
      </c>
      <c r="P9" s="60">
        <v>0</v>
      </c>
      <c r="Q9" s="60">
        <v>142935</v>
      </c>
      <c r="R9" s="60">
        <v>0</v>
      </c>
      <c r="S9" s="60">
        <v>0</v>
      </c>
      <c r="T9" s="60">
        <v>0</v>
      </c>
      <c r="U9" s="60">
        <v>0</v>
      </c>
      <c r="V9" s="60">
        <v>447193</v>
      </c>
      <c r="W9" s="60">
        <v>22604427</v>
      </c>
      <c r="X9" s="60">
        <v>-22157234</v>
      </c>
      <c r="Y9" s="61">
        <v>-98.02</v>
      </c>
      <c r="Z9" s="62">
        <v>27627298</v>
      </c>
    </row>
    <row r="10" spans="1:26" ht="25.5">
      <c r="A10" s="63" t="s">
        <v>277</v>
      </c>
      <c r="B10" s="64">
        <f>SUM(B5:B9)</f>
        <v>299029086</v>
      </c>
      <c r="C10" s="64">
        <f>SUM(C5:C9)</f>
        <v>0</v>
      </c>
      <c r="D10" s="65">
        <f aca="true" t="shared" si="0" ref="D10:Z10">SUM(D5:D9)</f>
        <v>382010080</v>
      </c>
      <c r="E10" s="66">
        <f t="shared" si="0"/>
        <v>382010080</v>
      </c>
      <c r="F10" s="66">
        <f t="shared" si="0"/>
        <v>109815874</v>
      </c>
      <c r="G10" s="66">
        <f t="shared" si="0"/>
        <v>2315300</v>
      </c>
      <c r="H10" s="66">
        <f t="shared" si="0"/>
        <v>16517296</v>
      </c>
      <c r="I10" s="66">
        <f t="shared" si="0"/>
        <v>128648470</v>
      </c>
      <c r="J10" s="66">
        <f t="shared" si="0"/>
        <v>17204646</v>
      </c>
      <c r="K10" s="66">
        <f t="shared" si="0"/>
        <v>34129896</v>
      </c>
      <c r="L10" s="66">
        <f t="shared" si="0"/>
        <v>21095035</v>
      </c>
      <c r="M10" s="66">
        <f t="shared" si="0"/>
        <v>72429577</v>
      </c>
      <c r="N10" s="66">
        <f t="shared" si="0"/>
        <v>45197765</v>
      </c>
      <c r="O10" s="66">
        <f t="shared" si="0"/>
        <v>20281972</v>
      </c>
      <c r="P10" s="66">
        <f t="shared" si="0"/>
        <v>0</v>
      </c>
      <c r="Q10" s="66">
        <f t="shared" si="0"/>
        <v>65479737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266557784</v>
      </c>
      <c r="W10" s="66">
        <f t="shared" si="0"/>
        <v>316101324</v>
      </c>
      <c r="X10" s="66">
        <f t="shared" si="0"/>
        <v>-49543540</v>
      </c>
      <c r="Y10" s="67">
        <f>+IF(W10&lt;&gt;0,(X10/W10)*100,0)</f>
        <v>-15.673309865668264</v>
      </c>
      <c r="Z10" s="68">
        <f t="shared" si="0"/>
        <v>382010080</v>
      </c>
    </row>
    <row r="11" spans="1:26" ht="13.5">
      <c r="A11" s="58" t="s">
        <v>37</v>
      </c>
      <c r="B11" s="19">
        <v>124835865</v>
      </c>
      <c r="C11" s="19">
        <v>0</v>
      </c>
      <c r="D11" s="59">
        <v>135188460</v>
      </c>
      <c r="E11" s="60">
        <v>135188460</v>
      </c>
      <c r="F11" s="60">
        <v>9909968</v>
      </c>
      <c r="G11" s="60">
        <v>10288086</v>
      </c>
      <c r="H11" s="60">
        <v>10533843</v>
      </c>
      <c r="I11" s="60">
        <v>30731897</v>
      </c>
      <c r="J11" s="60">
        <v>10347781</v>
      </c>
      <c r="K11" s="60">
        <v>15356784</v>
      </c>
      <c r="L11" s="60">
        <v>10987972</v>
      </c>
      <c r="M11" s="60">
        <v>36692537</v>
      </c>
      <c r="N11" s="60">
        <v>10687030</v>
      </c>
      <c r="O11" s="60">
        <v>10198829</v>
      </c>
      <c r="P11" s="60">
        <v>0</v>
      </c>
      <c r="Q11" s="60">
        <v>20885859</v>
      </c>
      <c r="R11" s="60">
        <v>0</v>
      </c>
      <c r="S11" s="60">
        <v>0</v>
      </c>
      <c r="T11" s="60">
        <v>0</v>
      </c>
      <c r="U11" s="60">
        <v>0</v>
      </c>
      <c r="V11" s="60">
        <v>88310293</v>
      </c>
      <c r="W11" s="60">
        <v>110608362</v>
      </c>
      <c r="X11" s="60">
        <v>-22298069</v>
      </c>
      <c r="Y11" s="61">
        <v>-20.16</v>
      </c>
      <c r="Z11" s="62">
        <v>135188460</v>
      </c>
    </row>
    <row r="12" spans="1:26" ht="13.5">
      <c r="A12" s="58" t="s">
        <v>38</v>
      </c>
      <c r="B12" s="19">
        <v>8336735</v>
      </c>
      <c r="C12" s="19">
        <v>0</v>
      </c>
      <c r="D12" s="59">
        <v>9313000</v>
      </c>
      <c r="E12" s="60">
        <v>9313000</v>
      </c>
      <c r="F12" s="60">
        <v>1346727</v>
      </c>
      <c r="G12" s="60">
        <v>703443</v>
      </c>
      <c r="H12" s="60">
        <v>699003</v>
      </c>
      <c r="I12" s="60">
        <v>2749173</v>
      </c>
      <c r="J12" s="60">
        <v>699003</v>
      </c>
      <c r="K12" s="60">
        <v>699003</v>
      </c>
      <c r="L12" s="60">
        <v>699052</v>
      </c>
      <c r="M12" s="60">
        <v>2097058</v>
      </c>
      <c r="N12" s="60">
        <v>699052</v>
      </c>
      <c r="O12" s="60">
        <v>699346</v>
      </c>
      <c r="P12" s="60">
        <v>0</v>
      </c>
      <c r="Q12" s="60">
        <v>1398398</v>
      </c>
      <c r="R12" s="60">
        <v>0</v>
      </c>
      <c r="S12" s="60">
        <v>0</v>
      </c>
      <c r="T12" s="60">
        <v>0</v>
      </c>
      <c r="U12" s="60">
        <v>0</v>
      </c>
      <c r="V12" s="60">
        <v>6244629</v>
      </c>
      <c r="W12" s="60">
        <v>7619724</v>
      </c>
      <c r="X12" s="60">
        <v>-1375095</v>
      </c>
      <c r="Y12" s="61">
        <v>-18.05</v>
      </c>
      <c r="Z12" s="62">
        <v>9313000</v>
      </c>
    </row>
    <row r="13" spans="1:26" ht="13.5">
      <c r="A13" s="58" t="s">
        <v>278</v>
      </c>
      <c r="B13" s="19">
        <v>36729303</v>
      </c>
      <c r="C13" s="19">
        <v>0</v>
      </c>
      <c r="D13" s="59">
        <v>27081252</v>
      </c>
      <c r="E13" s="60">
        <v>27081252</v>
      </c>
      <c r="F13" s="60">
        <v>0</v>
      </c>
      <c r="G13" s="60">
        <v>0</v>
      </c>
      <c r="H13" s="60">
        <v>1875803</v>
      </c>
      <c r="I13" s="60">
        <v>1875803</v>
      </c>
      <c r="J13" s="60">
        <v>1875803</v>
      </c>
      <c r="K13" s="60">
        <v>1875803</v>
      </c>
      <c r="L13" s="60">
        <v>1875803</v>
      </c>
      <c r="M13" s="60">
        <v>5627409</v>
      </c>
      <c r="N13" s="60">
        <v>1875803</v>
      </c>
      <c r="O13" s="60">
        <v>1875803</v>
      </c>
      <c r="P13" s="60">
        <v>0</v>
      </c>
      <c r="Q13" s="60">
        <v>3751606</v>
      </c>
      <c r="R13" s="60">
        <v>0</v>
      </c>
      <c r="S13" s="60">
        <v>0</v>
      </c>
      <c r="T13" s="60">
        <v>0</v>
      </c>
      <c r="U13" s="60">
        <v>0</v>
      </c>
      <c r="V13" s="60">
        <v>11254818</v>
      </c>
      <c r="W13" s="60">
        <v>22157181</v>
      </c>
      <c r="X13" s="60">
        <v>-10902363</v>
      </c>
      <c r="Y13" s="61">
        <v>-49.2</v>
      </c>
      <c r="Z13" s="62">
        <v>27081252</v>
      </c>
    </row>
    <row r="14" spans="1:26" ht="13.5">
      <c r="A14" s="58" t="s">
        <v>40</v>
      </c>
      <c r="B14" s="19">
        <v>6337044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8392</v>
      </c>
      <c r="I14" s="60">
        <v>8392</v>
      </c>
      <c r="J14" s="60">
        <v>26088</v>
      </c>
      <c r="K14" s="60">
        <v>962651</v>
      </c>
      <c r="L14" s="60">
        <v>694372</v>
      </c>
      <c r="M14" s="60">
        <v>1683111</v>
      </c>
      <c r="N14" s="60">
        <v>2590113</v>
      </c>
      <c r="O14" s="60">
        <v>1060624</v>
      </c>
      <c r="P14" s="60">
        <v>0</v>
      </c>
      <c r="Q14" s="60">
        <v>3650737</v>
      </c>
      <c r="R14" s="60">
        <v>0</v>
      </c>
      <c r="S14" s="60">
        <v>0</v>
      </c>
      <c r="T14" s="60">
        <v>0</v>
      </c>
      <c r="U14" s="60">
        <v>0</v>
      </c>
      <c r="V14" s="60">
        <v>5342240</v>
      </c>
      <c r="W14" s="60"/>
      <c r="X14" s="60">
        <v>5342240</v>
      </c>
      <c r="Y14" s="61">
        <v>0</v>
      </c>
      <c r="Z14" s="62">
        <v>0</v>
      </c>
    </row>
    <row r="15" spans="1:26" ht="13.5">
      <c r="A15" s="58" t="s">
        <v>41</v>
      </c>
      <c r="B15" s="19">
        <v>67096416</v>
      </c>
      <c r="C15" s="19">
        <v>0</v>
      </c>
      <c r="D15" s="59">
        <v>79623733</v>
      </c>
      <c r="E15" s="60">
        <v>79623733</v>
      </c>
      <c r="F15" s="60">
        <v>0</v>
      </c>
      <c r="G15" s="60">
        <v>0</v>
      </c>
      <c r="H15" s="60">
        <v>0</v>
      </c>
      <c r="I15" s="60">
        <v>0</v>
      </c>
      <c r="J15" s="60">
        <v>120788</v>
      </c>
      <c r="K15" s="60">
        <v>1000000</v>
      </c>
      <c r="L15" s="60">
        <v>5918034</v>
      </c>
      <c r="M15" s="60">
        <v>7038822</v>
      </c>
      <c r="N15" s="60">
        <v>43927537</v>
      </c>
      <c r="O15" s="60">
        <v>4200570</v>
      </c>
      <c r="P15" s="60">
        <v>0</v>
      </c>
      <c r="Q15" s="60">
        <v>48128107</v>
      </c>
      <c r="R15" s="60">
        <v>0</v>
      </c>
      <c r="S15" s="60">
        <v>0</v>
      </c>
      <c r="T15" s="60">
        <v>0</v>
      </c>
      <c r="U15" s="60">
        <v>0</v>
      </c>
      <c r="V15" s="60">
        <v>55166929</v>
      </c>
      <c r="W15" s="60">
        <v>65146905</v>
      </c>
      <c r="X15" s="60">
        <v>-9979976</v>
      </c>
      <c r="Y15" s="61">
        <v>-15.32</v>
      </c>
      <c r="Z15" s="62">
        <v>79623733</v>
      </c>
    </row>
    <row r="16" spans="1:26" ht="13.5">
      <c r="A16" s="69" t="s">
        <v>42</v>
      </c>
      <c r="B16" s="19">
        <v>22093276</v>
      </c>
      <c r="C16" s="19">
        <v>0</v>
      </c>
      <c r="D16" s="59">
        <v>41862522</v>
      </c>
      <c r="E16" s="60">
        <v>41862522</v>
      </c>
      <c r="F16" s="60">
        <v>0</v>
      </c>
      <c r="G16" s="60">
        <v>0</v>
      </c>
      <c r="H16" s="60">
        <v>1615213</v>
      </c>
      <c r="I16" s="60">
        <v>1615213</v>
      </c>
      <c r="J16" s="60">
        <v>1713549</v>
      </c>
      <c r="K16" s="60">
        <v>1785531</v>
      </c>
      <c r="L16" s="60">
        <v>1593371</v>
      </c>
      <c r="M16" s="60">
        <v>5092451</v>
      </c>
      <c r="N16" s="60">
        <v>2065175</v>
      </c>
      <c r="O16" s="60">
        <v>1565444</v>
      </c>
      <c r="P16" s="60">
        <v>0</v>
      </c>
      <c r="Q16" s="60">
        <v>3630619</v>
      </c>
      <c r="R16" s="60">
        <v>0</v>
      </c>
      <c r="S16" s="60">
        <v>0</v>
      </c>
      <c r="T16" s="60">
        <v>0</v>
      </c>
      <c r="U16" s="60">
        <v>0</v>
      </c>
      <c r="V16" s="60">
        <v>10338283</v>
      </c>
      <c r="W16" s="60">
        <v>34251543</v>
      </c>
      <c r="X16" s="60">
        <v>-23913260</v>
      </c>
      <c r="Y16" s="61">
        <v>-69.82</v>
      </c>
      <c r="Z16" s="62">
        <v>41862522</v>
      </c>
    </row>
    <row r="17" spans="1:26" ht="13.5">
      <c r="A17" s="58" t="s">
        <v>43</v>
      </c>
      <c r="B17" s="19">
        <v>85849841</v>
      </c>
      <c r="C17" s="19">
        <v>0</v>
      </c>
      <c r="D17" s="59">
        <v>88941445</v>
      </c>
      <c r="E17" s="60">
        <v>88941445</v>
      </c>
      <c r="F17" s="60">
        <v>4961851</v>
      </c>
      <c r="G17" s="60">
        <v>6171523</v>
      </c>
      <c r="H17" s="60">
        <v>3129217</v>
      </c>
      <c r="I17" s="60">
        <v>14262591</v>
      </c>
      <c r="J17" s="60">
        <v>5771311</v>
      </c>
      <c r="K17" s="60">
        <v>4568888</v>
      </c>
      <c r="L17" s="60">
        <v>2598028</v>
      </c>
      <c r="M17" s="60">
        <v>12938227</v>
      </c>
      <c r="N17" s="60">
        <v>8263099</v>
      </c>
      <c r="O17" s="60">
        <v>5971184</v>
      </c>
      <c r="P17" s="60">
        <v>0</v>
      </c>
      <c r="Q17" s="60">
        <v>14234283</v>
      </c>
      <c r="R17" s="60">
        <v>0</v>
      </c>
      <c r="S17" s="60">
        <v>0</v>
      </c>
      <c r="T17" s="60">
        <v>0</v>
      </c>
      <c r="U17" s="60">
        <v>0</v>
      </c>
      <c r="V17" s="60">
        <v>41435101</v>
      </c>
      <c r="W17" s="60">
        <v>72770715</v>
      </c>
      <c r="X17" s="60">
        <v>-31335614</v>
      </c>
      <c r="Y17" s="61">
        <v>-43.06</v>
      </c>
      <c r="Z17" s="62">
        <v>88941445</v>
      </c>
    </row>
    <row r="18" spans="1:26" ht="13.5">
      <c r="A18" s="70" t="s">
        <v>44</v>
      </c>
      <c r="B18" s="71">
        <f>SUM(B11:B17)</f>
        <v>351278480</v>
      </c>
      <c r="C18" s="71">
        <f>SUM(C11:C17)</f>
        <v>0</v>
      </c>
      <c r="D18" s="72">
        <f aca="true" t="shared" si="1" ref="D18:Z18">SUM(D11:D17)</f>
        <v>382010412</v>
      </c>
      <c r="E18" s="73">
        <f t="shared" si="1"/>
        <v>382010412</v>
      </c>
      <c r="F18" s="73">
        <f t="shared" si="1"/>
        <v>16218546</v>
      </c>
      <c r="G18" s="73">
        <f t="shared" si="1"/>
        <v>17163052</v>
      </c>
      <c r="H18" s="73">
        <f t="shared" si="1"/>
        <v>17861471</v>
      </c>
      <c r="I18" s="73">
        <f t="shared" si="1"/>
        <v>51243069</v>
      </c>
      <c r="J18" s="73">
        <f t="shared" si="1"/>
        <v>20554323</v>
      </c>
      <c r="K18" s="73">
        <f t="shared" si="1"/>
        <v>26248660</v>
      </c>
      <c r="L18" s="73">
        <f t="shared" si="1"/>
        <v>24366632</v>
      </c>
      <c r="M18" s="73">
        <f t="shared" si="1"/>
        <v>71169615</v>
      </c>
      <c r="N18" s="73">
        <f t="shared" si="1"/>
        <v>70107809</v>
      </c>
      <c r="O18" s="73">
        <f t="shared" si="1"/>
        <v>25571800</v>
      </c>
      <c r="P18" s="73">
        <f t="shared" si="1"/>
        <v>0</v>
      </c>
      <c r="Q18" s="73">
        <f t="shared" si="1"/>
        <v>95679609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218092293</v>
      </c>
      <c r="W18" s="73">
        <f t="shared" si="1"/>
        <v>312554430</v>
      </c>
      <c r="X18" s="73">
        <f t="shared" si="1"/>
        <v>-94462137</v>
      </c>
      <c r="Y18" s="67">
        <f>+IF(W18&lt;&gt;0,(X18/W18)*100,0)</f>
        <v>-30.222619784976335</v>
      </c>
      <c r="Z18" s="74">
        <f t="shared" si="1"/>
        <v>382010412</v>
      </c>
    </row>
    <row r="19" spans="1:26" ht="13.5">
      <c r="A19" s="70" t="s">
        <v>45</v>
      </c>
      <c r="B19" s="75">
        <f>+B10-B18</f>
        <v>-52249394</v>
      </c>
      <c r="C19" s="75">
        <f>+C10-C18</f>
        <v>0</v>
      </c>
      <c r="D19" s="76">
        <f aca="true" t="shared" si="2" ref="D19:Z19">+D10-D18</f>
        <v>-332</v>
      </c>
      <c r="E19" s="77">
        <f t="shared" si="2"/>
        <v>-332</v>
      </c>
      <c r="F19" s="77">
        <f t="shared" si="2"/>
        <v>93597328</v>
      </c>
      <c r="G19" s="77">
        <f t="shared" si="2"/>
        <v>-14847752</v>
      </c>
      <c r="H19" s="77">
        <f t="shared" si="2"/>
        <v>-1344175</v>
      </c>
      <c r="I19" s="77">
        <f t="shared" si="2"/>
        <v>77405401</v>
      </c>
      <c r="J19" s="77">
        <f t="shared" si="2"/>
        <v>-3349677</v>
      </c>
      <c r="K19" s="77">
        <f t="shared" si="2"/>
        <v>7881236</v>
      </c>
      <c r="L19" s="77">
        <f t="shared" si="2"/>
        <v>-3271597</v>
      </c>
      <c r="M19" s="77">
        <f t="shared" si="2"/>
        <v>1259962</v>
      </c>
      <c r="N19" s="77">
        <f t="shared" si="2"/>
        <v>-24910044</v>
      </c>
      <c r="O19" s="77">
        <f t="shared" si="2"/>
        <v>-5289828</v>
      </c>
      <c r="P19" s="77">
        <f t="shared" si="2"/>
        <v>0</v>
      </c>
      <c r="Q19" s="77">
        <f t="shared" si="2"/>
        <v>-30199872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48465491</v>
      </c>
      <c r="W19" s="77">
        <f>IF(E10=E18,0,W10-W18)</f>
        <v>3546894</v>
      </c>
      <c r="X19" s="77">
        <f t="shared" si="2"/>
        <v>44918597</v>
      </c>
      <c r="Y19" s="78">
        <f>+IF(W19&lt;&gt;0,(X19/W19)*100,0)</f>
        <v>1266.4206204076017</v>
      </c>
      <c r="Z19" s="79">
        <f t="shared" si="2"/>
        <v>-332</v>
      </c>
    </row>
    <row r="20" spans="1:26" ht="13.5">
      <c r="A20" s="58" t="s">
        <v>46</v>
      </c>
      <c r="B20" s="19">
        <v>21302483</v>
      </c>
      <c r="C20" s="19">
        <v>0</v>
      </c>
      <c r="D20" s="59">
        <v>65296000</v>
      </c>
      <c r="E20" s="60">
        <v>65296000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214500</v>
      </c>
      <c r="O20" s="60">
        <v>0</v>
      </c>
      <c r="P20" s="60">
        <v>0</v>
      </c>
      <c r="Q20" s="60">
        <v>214500</v>
      </c>
      <c r="R20" s="60">
        <v>0</v>
      </c>
      <c r="S20" s="60">
        <v>0</v>
      </c>
      <c r="T20" s="60">
        <v>0</v>
      </c>
      <c r="U20" s="60">
        <v>0</v>
      </c>
      <c r="V20" s="60">
        <v>214500</v>
      </c>
      <c r="W20" s="60">
        <v>65296000</v>
      </c>
      <c r="X20" s="60">
        <v>-65081500</v>
      </c>
      <c r="Y20" s="61">
        <v>-99.67</v>
      </c>
      <c r="Z20" s="62">
        <v>65296000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-30946911</v>
      </c>
      <c r="C22" s="86">
        <f>SUM(C19:C21)</f>
        <v>0</v>
      </c>
      <c r="D22" s="87">
        <f aca="true" t="shared" si="3" ref="D22:Z22">SUM(D19:D21)</f>
        <v>65295668</v>
      </c>
      <c r="E22" s="88">
        <f t="shared" si="3"/>
        <v>65295668</v>
      </c>
      <c r="F22" s="88">
        <f t="shared" si="3"/>
        <v>93597328</v>
      </c>
      <c r="G22" s="88">
        <f t="shared" si="3"/>
        <v>-14847752</v>
      </c>
      <c r="H22" s="88">
        <f t="shared" si="3"/>
        <v>-1344175</v>
      </c>
      <c r="I22" s="88">
        <f t="shared" si="3"/>
        <v>77405401</v>
      </c>
      <c r="J22" s="88">
        <f t="shared" si="3"/>
        <v>-3349677</v>
      </c>
      <c r="K22" s="88">
        <f t="shared" si="3"/>
        <v>7881236</v>
      </c>
      <c r="L22" s="88">
        <f t="shared" si="3"/>
        <v>-3271597</v>
      </c>
      <c r="M22" s="88">
        <f t="shared" si="3"/>
        <v>1259962</v>
      </c>
      <c r="N22" s="88">
        <f t="shared" si="3"/>
        <v>-24695544</v>
      </c>
      <c r="O22" s="88">
        <f t="shared" si="3"/>
        <v>-5289828</v>
      </c>
      <c r="P22" s="88">
        <f t="shared" si="3"/>
        <v>0</v>
      </c>
      <c r="Q22" s="88">
        <f t="shared" si="3"/>
        <v>-29985372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48679991</v>
      </c>
      <c r="W22" s="88">
        <f t="shared" si="3"/>
        <v>68842894</v>
      </c>
      <c r="X22" s="88">
        <f t="shared" si="3"/>
        <v>-20162903</v>
      </c>
      <c r="Y22" s="89">
        <f>+IF(W22&lt;&gt;0,(X22/W22)*100,0)</f>
        <v>-29.288285004404376</v>
      </c>
      <c r="Z22" s="90">
        <f t="shared" si="3"/>
        <v>65295668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-30946911</v>
      </c>
      <c r="C24" s="75">
        <f>SUM(C22:C23)</f>
        <v>0</v>
      </c>
      <c r="D24" s="76">
        <f aca="true" t="shared" si="4" ref="D24:Z24">SUM(D22:D23)</f>
        <v>65295668</v>
      </c>
      <c r="E24" s="77">
        <f t="shared" si="4"/>
        <v>65295668</v>
      </c>
      <c r="F24" s="77">
        <f t="shared" si="4"/>
        <v>93597328</v>
      </c>
      <c r="G24" s="77">
        <f t="shared" si="4"/>
        <v>-14847752</v>
      </c>
      <c r="H24" s="77">
        <f t="shared" si="4"/>
        <v>-1344175</v>
      </c>
      <c r="I24" s="77">
        <f t="shared" si="4"/>
        <v>77405401</v>
      </c>
      <c r="J24" s="77">
        <f t="shared" si="4"/>
        <v>-3349677</v>
      </c>
      <c r="K24" s="77">
        <f t="shared" si="4"/>
        <v>7881236</v>
      </c>
      <c r="L24" s="77">
        <f t="shared" si="4"/>
        <v>-3271597</v>
      </c>
      <c r="M24" s="77">
        <f t="shared" si="4"/>
        <v>1259962</v>
      </c>
      <c r="N24" s="77">
        <f t="shared" si="4"/>
        <v>-24695544</v>
      </c>
      <c r="O24" s="77">
        <f t="shared" si="4"/>
        <v>-5289828</v>
      </c>
      <c r="P24" s="77">
        <f t="shared" si="4"/>
        <v>0</v>
      </c>
      <c r="Q24" s="77">
        <f t="shared" si="4"/>
        <v>-29985372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48679991</v>
      </c>
      <c r="W24" s="77">
        <f t="shared" si="4"/>
        <v>68842894</v>
      </c>
      <c r="X24" s="77">
        <f t="shared" si="4"/>
        <v>-20162903</v>
      </c>
      <c r="Y24" s="78">
        <f>+IF(W24&lt;&gt;0,(X24/W24)*100,0)</f>
        <v>-29.288285004404376</v>
      </c>
      <c r="Z24" s="79">
        <f t="shared" si="4"/>
        <v>65295668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63678981</v>
      </c>
      <c r="E27" s="100">
        <v>63678981</v>
      </c>
      <c r="F27" s="100">
        <v>200152</v>
      </c>
      <c r="G27" s="100">
        <v>988172</v>
      </c>
      <c r="H27" s="100">
        <v>0</v>
      </c>
      <c r="I27" s="100">
        <v>1188324</v>
      </c>
      <c r="J27" s="100">
        <v>6940369</v>
      </c>
      <c r="K27" s="100">
        <v>818807</v>
      </c>
      <c r="L27" s="100">
        <v>3651096</v>
      </c>
      <c r="M27" s="100">
        <v>11410272</v>
      </c>
      <c r="N27" s="100">
        <v>0</v>
      </c>
      <c r="O27" s="100">
        <v>722712</v>
      </c>
      <c r="P27" s="100">
        <v>0</v>
      </c>
      <c r="Q27" s="100">
        <v>722712</v>
      </c>
      <c r="R27" s="100">
        <v>0</v>
      </c>
      <c r="S27" s="100">
        <v>0</v>
      </c>
      <c r="T27" s="100">
        <v>0</v>
      </c>
      <c r="U27" s="100">
        <v>0</v>
      </c>
      <c r="V27" s="100">
        <v>13321308</v>
      </c>
      <c r="W27" s="100">
        <v>47759236</v>
      </c>
      <c r="X27" s="100">
        <v>-34437928</v>
      </c>
      <c r="Y27" s="101">
        <v>-72.11</v>
      </c>
      <c r="Z27" s="102">
        <v>63678981</v>
      </c>
    </row>
    <row r="28" spans="1:26" ht="13.5">
      <c r="A28" s="103" t="s">
        <v>46</v>
      </c>
      <c r="B28" s="19">
        <v>0</v>
      </c>
      <c r="C28" s="19">
        <v>0</v>
      </c>
      <c r="D28" s="59">
        <v>63678981</v>
      </c>
      <c r="E28" s="60">
        <v>63678981</v>
      </c>
      <c r="F28" s="60">
        <v>100665</v>
      </c>
      <c r="G28" s="60">
        <v>988172</v>
      </c>
      <c r="H28" s="60">
        <v>0</v>
      </c>
      <c r="I28" s="60">
        <v>1088837</v>
      </c>
      <c r="J28" s="60">
        <v>2427988</v>
      </c>
      <c r="K28" s="60">
        <v>818807</v>
      </c>
      <c r="L28" s="60">
        <v>3651096</v>
      </c>
      <c r="M28" s="60">
        <v>6897891</v>
      </c>
      <c r="N28" s="60">
        <v>0</v>
      </c>
      <c r="O28" s="60">
        <v>708120</v>
      </c>
      <c r="P28" s="60">
        <v>0</v>
      </c>
      <c r="Q28" s="60">
        <v>708120</v>
      </c>
      <c r="R28" s="60">
        <v>0</v>
      </c>
      <c r="S28" s="60">
        <v>0</v>
      </c>
      <c r="T28" s="60">
        <v>0</v>
      </c>
      <c r="U28" s="60">
        <v>0</v>
      </c>
      <c r="V28" s="60">
        <v>8694848</v>
      </c>
      <c r="W28" s="60">
        <v>47759236</v>
      </c>
      <c r="X28" s="60">
        <v>-39064388</v>
      </c>
      <c r="Y28" s="61">
        <v>-81.79</v>
      </c>
      <c r="Z28" s="62">
        <v>63678981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4393557</v>
      </c>
      <c r="K30" s="60">
        <v>0</v>
      </c>
      <c r="L30" s="60">
        <v>0</v>
      </c>
      <c r="M30" s="60">
        <v>4393557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4393557</v>
      </c>
      <c r="W30" s="60"/>
      <c r="X30" s="60">
        <v>4393557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99487</v>
      </c>
      <c r="G31" s="60">
        <v>0</v>
      </c>
      <c r="H31" s="60">
        <v>0</v>
      </c>
      <c r="I31" s="60">
        <v>99487</v>
      </c>
      <c r="J31" s="60">
        <v>118824</v>
      </c>
      <c r="K31" s="60">
        <v>0</v>
      </c>
      <c r="L31" s="60">
        <v>0</v>
      </c>
      <c r="M31" s="60">
        <v>118824</v>
      </c>
      <c r="N31" s="60">
        <v>0</v>
      </c>
      <c r="O31" s="60">
        <v>14592</v>
      </c>
      <c r="P31" s="60">
        <v>0</v>
      </c>
      <c r="Q31" s="60">
        <v>14592</v>
      </c>
      <c r="R31" s="60">
        <v>0</v>
      </c>
      <c r="S31" s="60">
        <v>0</v>
      </c>
      <c r="T31" s="60">
        <v>0</v>
      </c>
      <c r="U31" s="60">
        <v>0</v>
      </c>
      <c r="V31" s="60">
        <v>232903</v>
      </c>
      <c r="W31" s="60"/>
      <c r="X31" s="60">
        <v>232903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63678981</v>
      </c>
      <c r="E32" s="100">
        <f t="shared" si="5"/>
        <v>63678981</v>
      </c>
      <c r="F32" s="100">
        <f t="shared" si="5"/>
        <v>200152</v>
      </c>
      <c r="G32" s="100">
        <f t="shared" si="5"/>
        <v>988172</v>
      </c>
      <c r="H32" s="100">
        <f t="shared" si="5"/>
        <v>0</v>
      </c>
      <c r="I32" s="100">
        <f t="shared" si="5"/>
        <v>1188324</v>
      </c>
      <c r="J32" s="100">
        <f t="shared" si="5"/>
        <v>6940369</v>
      </c>
      <c r="K32" s="100">
        <f t="shared" si="5"/>
        <v>818807</v>
      </c>
      <c r="L32" s="100">
        <f t="shared" si="5"/>
        <v>3651096</v>
      </c>
      <c r="M32" s="100">
        <f t="shared" si="5"/>
        <v>11410272</v>
      </c>
      <c r="N32" s="100">
        <f t="shared" si="5"/>
        <v>0</v>
      </c>
      <c r="O32" s="100">
        <f t="shared" si="5"/>
        <v>722712</v>
      </c>
      <c r="P32" s="100">
        <f t="shared" si="5"/>
        <v>0</v>
      </c>
      <c r="Q32" s="100">
        <f t="shared" si="5"/>
        <v>722712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13321308</v>
      </c>
      <c r="W32" s="100">
        <f t="shared" si="5"/>
        <v>47759236</v>
      </c>
      <c r="X32" s="100">
        <f t="shared" si="5"/>
        <v>-34437928</v>
      </c>
      <c r="Y32" s="101">
        <f>+IF(W32&lt;&gt;0,(X32/W32)*100,0)</f>
        <v>-72.10736788168052</v>
      </c>
      <c r="Z32" s="102">
        <f t="shared" si="5"/>
        <v>63678981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167154942</v>
      </c>
      <c r="C35" s="19">
        <v>0</v>
      </c>
      <c r="D35" s="59">
        <v>178735532</v>
      </c>
      <c r="E35" s="60">
        <v>178735532</v>
      </c>
      <c r="F35" s="60">
        <v>258758446</v>
      </c>
      <c r="G35" s="60">
        <v>233931075</v>
      </c>
      <c r="H35" s="60">
        <v>236949124</v>
      </c>
      <c r="I35" s="60">
        <v>236949124</v>
      </c>
      <c r="J35" s="60">
        <v>219803871</v>
      </c>
      <c r="K35" s="60">
        <v>241881888</v>
      </c>
      <c r="L35" s="60">
        <v>227817948</v>
      </c>
      <c r="M35" s="60">
        <v>227817948</v>
      </c>
      <c r="N35" s="60">
        <v>250825408</v>
      </c>
      <c r="O35" s="60">
        <v>226719296</v>
      </c>
      <c r="P35" s="60">
        <v>0</v>
      </c>
      <c r="Q35" s="60">
        <v>226719296</v>
      </c>
      <c r="R35" s="60">
        <v>0</v>
      </c>
      <c r="S35" s="60">
        <v>0</v>
      </c>
      <c r="T35" s="60">
        <v>0</v>
      </c>
      <c r="U35" s="60">
        <v>0</v>
      </c>
      <c r="V35" s="60">
        <v>226719296</v>
      </c>
      <c r="W35" s="60">
        <v>134051649</v>
      </c>
      <c r="X35" s="60">
        <v>92667647</v>
      </c>
      <c r="Y35" s="61">
        <v>69.13</v>
      </c>
      <c r="Z35" s="62">
        <v>178735532</v>
      </c>
    </row>
    <row r="36" spans="1:26" ht="13.5">
      <c r="A36" s="58" t="s">
        <v>57</v>
      </c>
      <c r="B36" s="19">
        <v>1041469491</v>
      </c>
      <c r="C36" s="19">
        <v>0</v>
      </c>
      <c r="D36" s="59">
        <v>268800266</v>
      </c>
      <c r="E36" s="60">
        <v>268800266</v>
      </c>
      <c r="F36" s="60">
        <v>1065015740</v>
      </c>
      <c r="G36" s="60">
        <v>1066026712</v>
      </c>
      <c r="H36" s="60">
        <v>1066026712</v>
      </c>
      <c r="I36" s="60">
        <v>1066026712</v>
      </c>
      <c r="J36" s="60">
        <v>1072976630</v>
      </c>
      <c r="K36" s="60">
        <v>1074035442</v>
      </c>
      <c r="L36" s="60">
        <v>1069437837</v>
      </c>
      <c r="M36" s="60">
        <v>1069437837</v>
      </c>
      <c r="N36" s="60">
        <v>1071947818</v>
      </c>
      <c r="O36" s="60">
        <v>1069640989</v>
      </c>
      <c r="P36" s="60">
        <v>0</v>
      </c>
      <c r="Q36" s="60">
        <v>1069640989</v>
      </c>
      <c r="R36" s="60">
        <v>0</v>
      </c>
      <c r="S36" s="60">
        <v>0</v>
      </c>
      <c r="T36" s="60">
        <v>0</v>
      </c>
      <c r="U36" s="60">
        <v>0</v>
      </c>
      <c r="V36" s="60">
        <v>1069640989</v>
      </c>
      <c r="W36" s="60">
        <v>201600200</v>
      </c>
      <c r="X36" s="60">
        <v>868040789</v>
      </c>
      <c r="Y36" s="61">
        <v>430.58</v>
      </c>
      <c r="Z36" s="62">
        <v>268800266</v>
      </c>
    </row>
    <row r="37" spans="1:26" ht="13.5">
      <c r="A37" s="58" t="s">
        <v>58</v>
      </c>
      <c r="B37" s="19">
        <v>168227583</v>
      </c>
      <c r="C37" s="19">
        <v>0</v>
      </c>
      <c r="D37" s="59">
        <v>5277248</v>
      </c>
      <c r="E37" s="60">
        <v>5277248</v>
      </c>
      <c r="F37" s="60">
        <v>161063995</v>
      </c>
      <c r="G37" s="60">
        <v>156372561</v>
      </c>
      <c r="H37" s="60">
        <v>159908284</v>
      </c>
      <c r="I37" s="60">
        <v>159908284</v>
      </c>
      <c r="J37" s="60">
        <v>158331248</v>
      </c>
      <c r="K37" s="60">
        <v>167016151</v>
      </c>
      <c r="L37" s="60">
        <v>157509025</v>
      </c>
      <c r="M37" s="60">
        <v>157509025</v>
      </c>
      <c r="N37" s="60">
        <v>208036523</v>
      </c>
      <c r="O37" s="60">
        <v>161913065</v>
      </c>
      <c r="P37" s="60">
        <v>0</v>
      </c>
      <c r="Q37" s="60">
        <v>161913065</v>
      </c>
      <c r="R37" s="60">
        <v>0</v>
      </c>
      <c r="S37" s="60">
        <v>0</v>
      </c>
      <c r="T37" s="60">
        <v>0</v>
      </c>
      <c r="U37" s="60">
        <v>0</v>
      </c>
      <c r="V37" s="60">
        <v>161913065</v>
      </c>
      <c r="W37" s="60">
        <v>3957936</v>
      </c>
      <c r="X37" s="60">
        <v>157955129</v>
      </c>
      <c r="Y37" s="61">
        <v>3990.85</v>
      </c>
      <c r="Z37" s="62">
        <v>5277248</v>
      </c>
    </row>
    <row r="38" spans="1:26" ht="13.5">
      <c r="A38" s="58" t="s">
        <v>59</v>
      </c>
      <c r="B38" s="19">
        <v>89829935</v>
      </c>
      <c r="C38" s="19">
        <v>0</v>
      </c>
      <c r="D38" s="59">
        <v>2107309</v>
      </c>
      <c r="E38" s="60">
        <v>2107309</v>
      </c>
      <c r="F38" s="60">
        <v>114815528</v>
      </c>
      <c r="G38" s="60">
        <v>114815528</v>
      </c>
      <c r="H38" s="60">
        <v>114815528</v>
      </c>
      <c r="I38" s="60">
        <v>114815528</v>
      </c>
      <c r="J38" s="60">
        <v>114815528</v>
      </c>
      <c r="K38" s="60">
        <v>114815528</v>
      </c>
      <c r="L38" s="60">
        <v>114815528</v>
      </c>
      <c r="M38" s="60">
        <v>114815528</v>
      </c>
      <c r="N38" s="60">
        <v>114815528</v>
      </c>
      <c r="O38" s="60">
        <v>114815528</v>
      </c>
      <c r="P38" s="60">
        <v>0</v>
      </c>
      <c r="Q38" s="60">
        <v>114815528</v>
      </c>
      <c r="R38" s="60">
        <v>0</v>
      </c>
      <c r="S38" s="60">
        <v>0</v>
      </c>
      <c r="T38" s="60">
        <v>0</v>
      </c>
      <c r="U38" s="60">
        <v>0</v>
      </c>
      <c r="V38" s="60">
        <v>114815528</v>
      </c>
      <c r="W38" s="60">
        <v>1580482</v>
      </c>
      <c r="X38" s="60">
        <v>113235046</v>
      </c>
      <c r="Y38" s="61">
        <v>7164.59</v>
      </c>
      <c r="Z38" s="62">
        <v>2107309</v>
      </c>
    </row>
    <row r="39" spans="1:26" ht="13.5">
      <c r="A39" s="58" t="s">
        <v>60</v>
      </c>
      <c r="B39" s="19">
        <v>950566915</v>
      </c>
      <c r="C39" s="19">
        <v>0</v>
      </c>
      <c r="D39" s="59">
        <v>440151241</v>
      </c>
      <c r="E39" s="60">
        <v>440151241</v>
      </c>
      <c r="F39" s="60">
        <v>1047894663</v>
      </c>
      <c r="G39" s="60">
        <v>1028769698</v>
      </c>
      <c r="H39" s="60">
        <v>1028252024</v>
      </c>
      <c r="I39" s="60">
        <v>1028252024</v>
      </c>
      <c r="J39" s="60">
        <v>1019633725</v>
      </c>
      <c r="K39" s="60">
        <v>1034085651</v>
      </c>
      <c r="L39" s="60">
        <v>1024931232</v>
      </c>
      <c r="M39" s="60">
        <v>1024931232</v>
      </c>
      <c r="N39" s="60">
        <v>999921175</v>
      </c>
      <c r="O39" s="60">
        <v>1019631692</v>
      </c>
      <c r="P39" s="60">
        <v>0</v>
      </c>
      <c r="Q39" s="60">
        <v>1019631692</v>
      </c>
      <c r="R39" s="60">
        <v>0</v>
      </c>
      <c r="S39" s="60">
        <v>0</v>
      </c>
      <c r="T39" s="60">
        <v>0</v>
      </c>
      <c r="U39" s="60">
        <v>0</v>
      </c>
      <c r="V39" s="60">
        <v>1019631692</v>
      </c>
      <c r="W39" s="60">
        <v>330113431</v>
      </c>
      <c r="X39" s="60">
        <v>689518261</v>
      </c>
      <c r="Y39" s="61">
        <v>208.87</v>
      </c>
      <c r="Z39" s="62">
        <v>440151241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-9677299</v>
      </c>
      <c r="C42" s="19">
        <v>0</v>
      </c>
      <c r="D42" s="59">
        <v>66931496</v>
      </c>
      <c r="E42" s="60">
        <v>66931496</v>
      </c>
      <c r="F42" s="60">
        <v>52343893</v>
      </c>
      <c r="G42" s="60">
        <v>7902057</v>
      </c>
      <c r="H42" s="60">
        <v>1390889</v>
      </c>
      <c r="I42" s="60">
        <v>61636839</v>
      </c>
      <c r="J42" s="60">
        <v>-7126723</v>
      </c>
      <c r="K42" s="60">
        <v>10792020</v>
      </c>
      <c r="L42" s="60">
        <v>-1785816</v>
      </c>
      <c r="M42" s="60">
        <v>1879481</v>
      </c>
      <c r="N42" s="60">
        <v>-23422948</v>
      </c>
      <c r="O42" s="60">
        <v>-2752018</v>
      </c>
      <c r="P42" s="60">
        <v>0</v>
      </c>
      <c r="Q42" s="60">
        <v>-26174966</v>
      </c>
      <c r="R42" s="60">
        <v>0</v>
      </c>
      <c r="S42" s="60">
        <v>0</v>
      </c>
      <c r="T42" s="60">
        <v>0</v>
      </c>
      <c r="U42" s="60">
        <v>0</v>
      </c>
      <c r="V42" s="60">
        <v>37341354</v>
      </c>
      <c r="W42" s="60">
        <v>50198621</v>
      </c>
      <c r="X42" s="60">
        <v>-12857267</v>
      </c>
      <c r="Y42" s="61">
        <v>-25.61</v>
      </c>
      <c r="Z42" s="62">
        <v>66931496</v>
      </c>
    </row>
    <row r="43" spans="1:26" ht="13.5">
      <c r="A43" s="58" t="s">
        <v>63</v>
      </c>
      <c r="B43" s="19">
        <v>-54116473</v>
      </c>
      <c r="C43" s="19">
        <v>0</v>
      </c>
      <c r="D43" s="59">
        <v>5139706</v>
      </c>
      <c r="E43" s="60">
        <v>5139706</v>
      </c>
      <c r="F43" s="60">
        <v>-4429048</v>
      </c>
      <c r="G43" s="60">
        <v>-1125490</v>
      </c>
      <c r="H43" s="60">
        <v>0</v>
      </c>
      <c r="I43" s="60">
        <v>-5554538</v>
      </c>
      <c r="J43" s="60">
        <v>-6949919</v>
      </c>
      <c r="K43" s="60">
        <v>52428938</v>
      </c>
      <c r="L43" s="60">
        <v>-3411125</v>
      </c>
      <c r="M43" s="60">
        <v>42067894</v>
      </c>
      <c r="N43" s="60">
        <v>-2509981</v>
      </c>
      <c r="O43" s="60">
        <v>-203152</v>
      </c>
      <c r="P43" s="60">
        <v>0</v>
      </c>
      <c r="Q43" s="60">
        <v>-2713133</v>
      </c>
      <c r="R43" s="60">
        <v>0</v>
      </c>
      <c r="S43" s="60">
        <v>0</v>
      </c>
      <c r="T43" s="60">
        <v>0</v>
      </c>
      <c r="U43" s="60">
        <v>0</v>
      </c>
      <c r="V43" s="60">
        <v>33800223</v>
      </c>
      <c r="W43" s="60">
        <v>3854779</v>
      </c>
      <c r="X43" s="60">
        <v>29945444</v>
      </c>
      <c r="Y43" s="61">
        <v>776.84</v>
      </c>
      <c r="Z43" s="62">
        <v>5139706</v>
      </c>
    </row>
    <row r="44" spans="1:26" ht="13.5">
      <c r="A44" s="58" t="s">
        <v>64</v>
      </c>
      <c r="B44" s="19">
        <v>30365361</v>
      </c>
      <c r="C44" s="19">
        <v>0</v>
      </c>
      <c r="D44" s="59">
        <v>4412000</v>
      </c>
      <c r="E44" s="60">
        <v>4412000</v>
      </c>
      <c r="F44" s="60">
        <v>0</v>
      </c>
      <c r="G44" s="60">
        <v>0</v>
      </c>
      <c r="H44" s="60">
        <v>35949</v>
      </c>
      <c r="I44" s="60">
        <v>35949</v>
      </c>
      <c r="J44" s="60">
        <v>-3560</v>
      </c>
      <c r="K44" s="60">
        <v>8802</v>
      </c>
      <c r="L44" s="60">
        <v>8077</v>
      </c>
      <c r="M44" s="60">
        <v>13319</v>
      </c>
      <c r="N44" s="60">
        <v>-16030</v>
      </c>
      <c r="O44" s="60">
        <v>33967</v>
      </c>
      <c r="P44" s="60">
        <v>0</v>
      </c>
      <c r="Q44" s="60">
        <v>17937</v>
      </c>
      <c r="R44" s="60">
        <v>0</v>
      </c>
      <c r="S44" s="60">
        <v>0</v>
      </c>
      <c r="T44" s="60">
        <v>0</v>
      </c>
      <c r="U44" s="60">
        <v>0</v>
      </c>
      <c r="V44" s="60">
        <v>67205</v>
      </c>
      <c r="W44" s="60">
        <v>2206000</v>
      </c>
      <c r="X44" s="60">
        <v>-2138795</v>
      </c>
      <c r="Y44" s="61">
        <v>-96.95</v>
      </c>
      <c r="Z44" s="62">
        <v>4412000</v>
      </c>
    </row>
    <row r="45" spans="1:26" ht="13.5">
      <c r="A45" s="70" t="s">
        <v>65</v>
      </c>
      <c r="B45" s="22">
        <v>-23595718</v>
      </c>
      <c r="C45" s="22">
        <v>0</v>
      </c>
      <c r="D45" s="99">
        <v>86315895</v>
      </c>
      <c r="E45" s="100">
        <v>86315895</v>
      </c>
      <c r="F45" s="100">
        <v>47914845</v>
      </c>
      <c r="G45" s="100">
        <v>54691412</v>
      </c>
      <c r="H45" s="100">
        <v>56118250</v>
      </c>
      <c r="I45" s="100">
        <v>56118250</v>
      </c>
      <c r="J45" s="100">
        <v>42038048</v>
      </c>
      <c r="K45" s="100">
        <v>105267808</v>
      </c>
      <c r="L45" s="100">
        <v>100078944</v>
      </c>
      <c r="M45" s="100">
        <v>100078944</v>
      </c>
      <c r="N45" s="100">
        <v>74129985</v>
      </c>
      <c r="O45" s="100">
        <v>71208782</v>
      </c>
      <c r="P45" s="100">
        <v>0</v>
      </c>
      <c r="Q45" s="100">
        <v>71208782</v>
      </c>
      <c r="R45" s="100">
        <v>0</v>
      </c>
      <c r="S45" s="100">
        <v>0</v>
      </c>
      <c r="T45" s="100">
        <v>0</v>
      </c>
      <c r="U45" s="100">
        <v>0</v>
      </c>
      <c r="V45" s="100">
        <v>71208782</v>
      </c>
      <c r="W45" s="100">
        <v>66092093</v>
      </c>
      <c r="X45" s="100">
        <v>5116689</v>
      </c>
      <c r="Y45" s="101">
        <v>7.74</v>
      </c>
      <c r="Z45" s="102">
        <v>86315895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6827681</v>
      </c>
      <c r="C51" s="52">
        <v>0</v>
      </c>
      <c r="D51" s="129">
        <v>1772214</v>
      </c>
      <c r="E51" s="54">
        <v>1025423</v>
      </c>
      <c r="F51" s="54">
        <v>0</v>
      </c>
      <c r="G51" s="54">
        <v>0</v>
      </c>
      <c r="H51" s="54">
        <v>0</v>
      </c>
      <c r="I51" s="54">
        <v>6928599</v>
      </c>
      <c r="J51" s="54">
        <v>0</v>
      </c>
      <c r="K51" s="54">
        <v>0</v>
      </c>
      <c r="L51" s="54">
        <v>0</v>
      </c>
      <c r="M51" s="54">
        <v>77079055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93632972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98.19929185085434</v>
      </c>
      <c r="C58" s="5">
        <f>IF(C67=0,0,+(C76/C67)*100)</f>
        <v>0</v>
      </c>
      <c r="D58" s="6">
        <f aca="true" t="shared" si="6" ref="D58:Z58">IF(D67=0,0,+(D76/D67)*100)</f>
        <v>60.575090870601166</v>
      </c>
      <c r="E58" s="7">
        <f t="shared" si="6"/>
        <v>60.575090870601166</v>
      </c>
      <c r="F58" s="7">
        <f t="shared" si="6"/>
        <v>20.05006924560421</v>
      </c>
      <c r="G58" s="7">
        <f t="shared" si="6"/>
        <v>379.70850150835696</v>
      </c>
      <c r="H58" s="7">
        <f t="shared" si="6"/>
        <v>100</v>
      </c>
      <c r="I58" s="7">
        <f t="shared" si="6"/>
        <v>47.97718816800187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0</v>
      </c>
      <c r="Q58" s="7">
        <f t="shared" si="6"/>
        <v>100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73.6752561457107</v>
      </c>
      <c r="W58" s="7">
        <f t="shared" si="6"/>
        <v>54.27369310566864</v>
      </c>
      <c r="X58" s="7">
        <f t="shared" si="6"/>
        <v>0</v>
      </c>
      <c r="Y58" s="7">
        <f t="shared" si="6"/>
        <v>0</v>
      </c>
      <c r="Z58" s="8">
        <f t="shared" si="6"/>
        <v>60.575090870601166</v>
      </c>
    </row>
    <row r="59" spans="1:26" ht="13.5">
      <c r="A59" s="37" t="s">
        <v>31</v>
      </c>
      <c r="B59" s="9">
        <f aca="true" t="shared" si="7" ref="B59:Z66">IF(B68=0,0,+(B77/B68)*100)</f>
        <v>82.55012975566105</v>
      </c>
      <c r="C59" s="9">
        <f t="shared" si="7"/>
        <v>0</v>
      </c>
      <c r="D59" s="2">
        <f t="shared" si="7"/>
        <v>81.8109742763364</v>
      </c>
      <c r="E59" s="10">
        <f t="shared" si="7"/>
        <v>81.8109742763364</v>
      </c>
      <c r="F59" s="10">
        <f t="shared" si="7"/>
        <v>87.8083547086845</v>
      </c>
      <c r="G59" s="10">
        <f t="shared" si="7"/>
        <v>-312.0383037498386</v>
      </c>
      <c r="H59" s="10">
        <f t="shared" si="7"/>
        <v>100</v>
      </c>
      <c r="I59" s="10">
        <f t="shared" si="7"/>
        <v>222.13209536510686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0</v>
      </c>
      <c r="Q59" s="10">
        <f t="shared" si="7"/>
        <v>100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150.6840742712568</v>
      </c>
      <c r="W59" s="10">
        <f t="shared" si="7"/>
        <v>69.4534423966892</v>
      </c>
      <c r="X59" s="10">
        <f t="shared" si="7"/>
        <v>0</v>
      </c>
      <c r="Y59" s="10">
        <f t="shared" si="7"/>
        <v>0</v>
      </c>
      <c r="Z59" s="11">
        <f t="shared" si="7"/>
        <v>81.8109742763364</v>
      </c>
    </row>
    <row r="60" spans="1:26" ht="13.5">
      <c r="A60" s="38" t="s">
        <v>32</v>
      </c>
      <c r="B60" s="12">
        <f t="shared" si="7"/>
        <v>102.90203975981795</v>
      </c>
      <c r="C60" s="12">
        <f t="shared" si="7"/>
        <v>0</v>
      </c>
      <c r="D60" s="3">
        <f t="shared" si="7"/>
        <v>54.7150698937761</v>
      </c>
      <c r="E60" s="13">
        <f t="shared" si="7"/>
        <v>54.7150698937761</v>
      </c>
      <c r="F60" s="13">
        <f t="shared" si="7"/>
        <v>4.024927259349331</v>
      </c>
      <c r="G60" s="13">
        <f t="shared" si="7"/>
        <v>20.09170171233177</v>
      </c>
      <c r="H60" s="13">
        <f t="shared" si="7"/>
        <v>100</v>
      </c>
      <c r="I60" s="13">
        <f t="shared" si="7"/>
        <v>18.4597178857748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0</v>
      </c>
      <c r="Q60" s="13">
        <f t="shared" si="7"/>
        <v>100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57.14526486702375</v>
      </c>
      <c r="W60" s="13">
        <f t="shared" si="7"/>
        <v>49.524388828495155</v>
      </c>
      <c r="X60" s="13">
        <f t="shared" si="7"/>
        <v>0</v>
      </c>
      <c r="Y60" s="13">
        <f t="shared" si="7"/>
        <v>0</v>
      </c>
      <c r="Z60" s="14">
        <f t="shared" si="7"/>
        <v>54.7150698937761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64.51137671413319</v>
      </c>
      <c r="E61" s="13">
        <f t="shared" si="7"/>
        <v>64.51137671413319</v>
      </c>
      <c r="F61" s="13">
        <f t="shared" si="7"/>
        <v>5.180098111907242</v>
      </c>
      <c r="G61" s="13">
        <f t="shared" si="7"/>
        <v>14.13937299221574</v>
      </c>
      <c r="H61" s="13">
        <f t="shared" si="7"/>
        <v>100</v>
      </c>
      <c r="I61" s="13">
        <f t="shared" si="7"/>
        <v>19.413487003330758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0</v>
      </c>
      <c r="Q61" s="13">
        <f t="shared" si="7"/>
        <v>100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47.525318980575406</v>
      </c>
      <c r="W61" s="13">
        <f t="shared" si="7"/>
        <v>59.13542906459581</v>
      </c>
      <c r="X61" s="13">
        <f t="shared" si="7"/>
        <v>0</v>
      </c>
      <c r="Y61" s="13">
        <f t="shared" si="7"/>
        <v>0</v>
      </c>
      <c r="Z61" s="14">
        <f t="shared" si="7"/>
        <v>64.51137671413319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8.19082368882203</v>
      </c>
      <c r="E62" s="13">
        <f t="shared" si="7"/>
        <v>8.19082368882203</v>
      </c>
      <c r="F62" s="13">
        <f t="shared" si="7"/>
        <v>0.26880621087123363</v>
      </c>
      <c r="G62" s="13">
        <f t="shared" si="7"/>
        <v>-0.9847136193770173</v>
      </c>
      <c r="H62" s="13">
        <f t="shared" si="7"/>
        <v>-97.83038776048537</v>
      </c>
      <c r="I62" s="13">
        <f t="shared" si="7"/>
        <v>18.481558114500185</v>
      </c>
      <c r="J62" s="13">
        <f t="shared" si="7"/>
        <v>155.02558324345082</v>
      </c>
      <c r="K62" s="13">
        <f t="shared" si="7"/>
        <v>109.64566283313575</v>
      </c>
      <c r="L62" s="13">
        <f t="shared" si="7"/>
        <v>132.7463128754991</v>
      </c>
      <c r="M62" s="13">
        <f t="shared" si="7"/>
        <v>119.49401992643868</v>
      </c>
      <c r="N62" s="13">
        <f t="shared" si="7"/>
        <v>131.81518690480746</v>
      </c>
      <c r="O62" s="13">
        <f t="shared" si="7"/>
        <v>138.86305584212587</v>
      </c>
      <c r="P62" s="13">
        <f t="shared" si="7"/>
        <v>0</v>
      </c>
      <c r="Q62" s="13">
        <f t="shared" si="7"/>
        <v>135.0191303863746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111.0576412945694</v>
      </c>
      <c r="W62" s="13">
        <f t="shared" si="7"/>
        <v>7.274716665159933</v>
      </c>
      <c r="X62" s="13">
        <f t="shared" si="7"/>
        <v>0</v>
      </c>
      <c r="Y62" s="13">
        <f t="shared" si="7"/>
        <v>0</v>
      </c>
      <c r="Z62" s="14">
        <f t="shared" si="7"/>
        <v>8.19082368882203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81.80950129899217</v>
      </c>
      <c r="E63" s="13">
        <f t="shared" si="7"/>
        <v>81.80950129899217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71.71603750431665</v>
      </c>
      <c r="X63" s="13">
        <f t="shared" si="7"/>
        <v>0</v>
      </c>
      <c r="Y63" s="13">
        <f t="shared" si="7"/>
        <v>0</v>
      </c>
      <c r="Z63" s="14">
        <f t="shared" si="7"/>
        <v>81.80950129899217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81.84976808773987</v>
      </c>
      <c r="E64" s="13">
        <f t="shared" si="7"/>
        <v>81.84976808773987</v>
      </c>
      <c r="F64" s="13">
        <f t="shared" si="7"/>
        <v>0</v>
      </c>
      <c r="G64" s="13">
        <f t="shared" si="7"/>
        <v>0</v>
      </c>
      <c r="H64" s="13">
        <f t="shared" si="7"/>
        <v>100</v>
      </c>
      <c r="I64" s="13">
        <f t="shared" si="7"/>
        <v>85.63570019415859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0</v>
      </c>
      <c r="Q64" s="13">
        <f t="shared" si="7"/>
        <v>100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97.19898082748185</v>
      </c>
      <c r="W64" s="13">
        <f t="shared" si="7"/>
        <v>73.70961932548214</v>
      </c>
      <c r="X64" s="13">
        <f t="shared" si="7"/>
        <v>0</v>
      </c>
      <c r="Y64" s="13">
        <f t="shared" si="7"/>
        <v>0</v>
      </c>
      <c r="Z64" s="14">
        <f t="shared" si="7"/>
        <v>81.84976808773987</v>
      </c>
    </row>
    <row r="65" spans="1:26" ht="13.5">
      <c r="A65" s="39" t="s">
        <v>107</v>
      </c>
      <c r="B65" s="12">
        <f t="shared" si="7"/>
        <v>185017.221616328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100</v>
      </c>
      <c r="O65" s="13">
        <f t="shared" si="7"/>
        <v>100</v>
      </c>
      <c r="P65" s="13">
        <f t="shared" si="7"/>
        <v>0</v>
      </c>
      <c r="Q65" s="13">
        <f t="shared" si="7"/>
        <v>100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99.91578947368421</v>
      </c>
      <c r="E66" s="16">
        <f t="shared" si="7"/>
        <v>99.91578947368421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91.58951224821568</v>
      </c>
      <c r="X66" s="16">
        <f t="shared" si="7"/>
        <v>0</v>
      </c>
      <c r="Y66" s="16">
        <f t="shared" si="7"/>
        <v>0</v>
      </c>
      <c r="Z66" s="17">
        <f t="shared" si="7"/>
        <v>99.91578947368421</v>
      </c>
    </row>
    <row r="67" spans="1:26" ht="13.5" hidden="1">
      <c r="A67" s="41" t="s">
        <v>285</v>
      </c>
      <c r="B67" s="24">
        <v>208084414</v>
      </c>
      <c r="C67" s="24"/>
      <c r="D67" s="25">
        <v>285629782</v>
      </c>
      <c r="E67" s="26">
        <v>285629782</v>
      </c>
      <c r="F67" s="26">
        <v>82481770</v>
      </c>
      <c r="G67" s="26">
        <v>4551310</v>
      </c>
      <c r="H67" s="26">
        <v>15256118</v>
      </c>
      <c r="I67" s="26">
        <v>102289198</v>
      </c>
      <c r="J67" s="26">
        <v>17285775</v>
      </c>
      <c r="K67" s="26">
        <v>30875828</v>
      </c>
      <c r="L67" s="26">
        <v>19639761</v>
      </c>
      <c r="M67" s="26">
        <v>67801364</v>
      </c>
      <c r="N67" s="26">
        <v>16528974</v>
      </c>
      <c r="O67" s="26">
        <v>15523806</v>
      </c>
      <c r="P67" s="26"/>
      <c r="Q67" s="26">
        <v>32052780</v>
      </c>
      <c r="R67" s="26"/>
      <c r="S67" s="26"/>
      <c r="T67" s="26"/>
      <c r="U67" s="26"/>
      <c r="V67" s="26">
        <v>202143342</v>
      </c>
      <c r="W67" s="26">
        <v>239094426</v>
      </c>
      <c r="X67" s="26"/>
      <c r="Y67" s="25"/>
      <c r="Z67" s="27">
        <v>285629782</v>
      </c>
    </row>
    <row r="68" spans="1:26" ht="13.5" hidden="1">
      <c r="A68" s="37" t="s">
        <v>31</v>
      </c>
      <c r="B68" s="19">
        <v>46135174</v>
      </c>
      <c r="C68" s="19"/>
      <c r="D68" s="20">
        <v>45925379</v>
      </c>
      <c r="E68" s="21">
        <v>45925379</v>
      </c>
      <c r="F68" s="21">
        <v>15828200</v>
      </c>
      <c r="G68" s="21">
        <v>-4862396</v>
      </c>
      <c r="H68" s="21">
        <v>3858486</v>
      </c>
      <c r="I68" s="21">
        <v>14824290</v>
      </c>
      <c r="J68" s="21">
        <v>5247169</v>
      </c>
      <c r="K68" s="21">
        <v>5400986</v>
      </c>
      <c r="L68" s="21">
        <v>3625179</v>
      </c>
      <c r="M68" s="21">
        <v>14273334</v>
      </c>
      <c r="N68" s="21">
        <v>3626141</v>
      </c>
      <c r="O68" s="21">
        <v>2997941</v>
      </c>
      <c r="P68" s="21"/>
      <c r="Q68" s="21">
        <v>6624082</v>
      </c>
      <c r="R68" s="21"/>
      <c r="S68" s="21"/>
      <c r="T68" s="21"/>
      <c r="U68" s="21"/>
      <c r="V68" s="21">
        <v>35721706</v>
      </c>
      <c r="W68" s="21">
        <v>40572503</v>
      </c>
      <c r="X68" s="21"/>
      <c r="Y68" s="20"/>
      <c r="Z68" s="23">
        <v>45925379</v>
      </c>
    </row>
    <row r="69" spans="1:26" ht="13.5" hidden="1">
      <c r="A69" s="38" t="s">
        <v>32</v>
      </c>
      <c r="B69" s="19">
        <v>161564120</v>
      </c>
      <c r="C69" s="19"/>
      <c r="D69" s="20">
        <v>230204403</v>
      </c>
      <c r="E69" s="21">
        <v>230204403</v>
      </c>
      <c r="F69" s="21">
        <v>65570626</v>
      </c>
      <c r="G69" s="21">
        <v>10497732</v>
      </c>
      <c r="H69" s="21">
        <v>11397632</v>
      </c>
      <c r="I69" s="21">
        <v>87465990</v>
      </c>
      <c r="J69" s="21">
        <v>12038606</v>
      </c>
      <c r="K69" s="21">
        <v>25474842</v>
      </c>
      <c r="L69" s="21">
        <v>16014582</v>
      </c>
      <c r="M69" s="21">
        <v>53528030</v>
      </c>
      <c r="N69" s="21">
        <v>12902833</v>
      </c>
      <c r="O69" s="21">
        <v>12525865</v>
      </c>
      <c r="P69" s="21"/>
      <c r="Q69" s="21">
        <v>25428698</v>
      </c>
      <c r="R69" s="21"/>
      <c r="S69" s="21"/>
      <c r="T69" s="21"/>
      <c r="U69" s="21"/>
      <c r="V69" s="21">
        <v>166422718</v>
      </c>
      <c r="W69" s="21">
        <v>190749199</v>
      </c>
      <c r="X69" s="21"/>
      <c r="Y69" s="20"/>
      <c r="Z69" s="23">
        <v>230204403</v>
      </c>
    </row>
    <row r="70" spans="1:26" ht="13.5" hidden="1">
      <c r="A70" s="39" t="s">
        <v>103</v>
      </c>
      <c r="B70" s="19">
        <v>95765691</v>
      </c>
      <c r="C70" s="19"/>
      <c r="D70" s="20">
        <v>144242000</v>
      </c>
      <c r="E70" s="21">
        <v>144242000</v>
      </c>
      <c r="F70" s="21">
        <v>50600586</v>
      </c>
      <c r="G70" s="21">
        <v>14764410</v>
      </c>
      <c r="H70" s="21">
        <v>9903481</v>
      </c>
      <c r="I70" s="21">
        <v>75268477</v>
      </c>
      <c r="J70" s="21">
        <v>7681043</v>
      </c>
      <c r="K70" s="21">
        <v>9339163</v>
      </c>
      <c r="L70" s="21">
        <v>9844369</v>
      </c>
      <c r="M70" s="21">
        <v>26864575</v>
      </c>
      <c r="N70" s="21">
        <v>6603575</v>
      </c>
      <c r="O70" s="21">
        <v>6854816</v>
      </c>
      <c r="P70" s="21"/>
      <c r="Q70" s="21">
        <v>13458391</v>
      </c>
      <c r="R70" s="21"/>
      <c r="S70" s="21"/>
      <c r="T70" s="21"/>
      <c r="U70" s="21"/>
      <c r="V70" s="21">
        <v>115591443</v>
      </c>
      <c r="W70" s="21">
        <v>118016181</v>
      </c>
      <c r="X70" s="21"/>
      <c r="Y70" s="20"/>
      <c r="Z70" s="23">
        <v>144242000</v>
      </c>
    </row>
    <row r="71" spans="1:26" ht="13.5" hidden="1">
      <c r="A71" s="39" t="s">
        <v>104</v>
      </c>
      <c r="B71" s="19">
        <v>39593551</v>
      </c>
      <c r="C71" s="19"/>
      <c r="D71" s="20">
        <v>50837378</v>
      </c>
      <c r="E71" s="21">
        <v>50837378</v>
      </c>
      <c r="F71" s="21">
        <v>6699994</v>
      </c>
      <c r="G71" s="21">
        <v>-2191297</v>
      </c>
      <c r="H71" s="21">
        <v>-682380</v>
      </c>
      <c r="I71" s="21">
        <v>3826317</v>
      </c>
      <c r="J71" s="21">
        <v>2366979</v>
      </c>
      <c r="K71" s="21">
        <v>13960150</v>
      </c>
      <c r="L71" s="21">
        <v>4028139</v>
      </c>
      <c r="M71" s="21">
        <v>20355268</v>
      </c>
      <c r="N71" s="21">
        <v>4154013</v>
      </c>
      <c r="O71" s="21">
        <v>3462404</v>
      </c>
      <c r="P71" s="21"/>
      <c r="Q71" s="21">
        <v>7616417</v>
      </c>
      <c r="R71" s="21"/>
      <c r="S71" s="21"/>
      <c r="T71" s="21"/>
      <c r="U71" s="21"/>
      <c r="V71" s="21">
        <v>31798002</v>
      </c>
      <c r="W71" s="21">
        <v>42929507</v>
      </c>
      <c r="X71" s="21"/>
      <c r="Y71" s="20"/>
      <c r="Z71" s="23">
        <v>50837378</v>
      </c>
    </row>
    <row r="72" spans="1:26" ht="13.5" hidden="1">
      <c r="A72" s="39" t="s">
        <v>105</v>
      </c>
      <c r="B72" s="19">
        <v>19752159</v>
      </c>
      <c r="C72" s="19"/>
      <c r="D72" s="20">
        <v>24217236</v>
      </c>
      <c r="E72" s="21">
        <v>24217236</v>
      </c>
      <c r="F72" s="21">
        <v>7318133</v>
      </c>
      <c r="G72" s="21">
        <v>-1261445</v>
      </c>
      <c r="H72" s="21">
        <v>1349955</v>
      </c>
      <c r="I72" s="21">
        <v>7406643</v>
      </c>
      <c r="J72" s="21">
        <v>1302444</v>
      </c>
      <c r="K72" s="21">
        <v>1346549</v>
      </c>
      <c r="L72" s="21">
        <v>1319067</v>
      </c>
      <c r="M72" s="21">
        <v>3968060</v>
      </c>
      <c r="N72" s="21">
        <v>1321607</v>
      </c>
      <c r="O72" s="21">
        <v>1345596</v>
      </c>
      <c r="P72" s="21"/>
      <c r="Q72" s="21">
        <v>2667203</v>
      </c>
      <c r="R72" s="21"/>
      <c r="S72" s="21"/>
      <c r="T72" s="21"/>
      <c r="U72" s="21"/>
      <c r="V72" s="21">
        <v>14041906</v>
      </c>
      <c r="W72" s="21">
        <v>20719215</v>
      </c>
      <c r="X72" s="21"/>
      <c r="Y72" s="20"/>
      <c r="Z72" s="23">
        <v>24217236</v>
      </c>
    </row>
    <row r="73" spans="1:26" ht="13.5" hidden="1">
      <c r="A73" s="39" t="s">
        <v>106</v>
      </c>
      <c r="B73" s="19">
        <v>6362861</v>
      </c>
      <c r="C73" s="19"/>
      <c r="D73" s="20">
        <v>10907789</v>
      </c>
      <c r="E73" s="21">
        <v>10907789</v>
      </c>
      <c r="F73" s="21">
        <v>951913</v>
      </c>
      <c r="G73" s="21">
        <v>-813936</v>
      </c>
      <c r="H73" s="21">
        <v>822578</v>
      </c>
      <c r="I73" s="21">
        <v>960555</v>
      </c>
      <c r="J73" s="21">
        <v>682909</v>
      </c>
      <c r="K73" s="21">
        <v>821439</v>
      </c>
      <c r="L73" s="21">
        <v>818777</v>
      </c>
      <c r="M73" s="21">
        <v>2323125</v>
      </c>
      <c r="N73" s="21">
        <v>820253</v>
      </c>
      <c r="O73" s="21">
        <v>822024</v>
      </c>
      <c r="P73" s="21"/>
      <c r="Q73" s="21">
        <v>1642277</v>
      </c>
      <c r="R73" s="21"/>
      <c r="S73" s="21"/>
      <c r="T73" s="21"/>
      <c r="U73" s="21"/>
      <c r="V73" s="21">
        <v>4925957</v>
      </c>
      <c r="W73" s="21">
        <v>9084296</v>
      </c>
      <c r="X73" s="21"/>
      <c r="Y73" s="20"/>
      <c r="Z73" s="23">
        <v>10907789</v>
      </c>
    </row>
    <row r="74" spans="1:26" ht="13.5" hidden="1">
      <c r="A74" s="39" t="s">
        <v>107</v>
      </c>
      <c r="B74" s="19">
        <v>89858</v>
      </c>
      <c r="C74" s="19"/>
      <c r="D74" s="20"/>
      <c r="E74" s="21"/>
      <c r="F74" s="21"/>
      <c r="G74" s="21"/>
      <c r="H74" s="21">
        <v>3998</v>
      </c>
      <c r="I74" s="21">
        <v>3998</v>
      </c>
      <c r="J74" s="21">
        <v>5231</v>
      </c>
      <c r="K74" s="21">
        <v>7541</v>
      </c>
      <c r="L74" s="21">
        <v>4230</v>
      </c>
      <c r="M74" s="21">
        <v>17002</v>
      </c>
      <c r="N74" s="21">
        <v>3385</v>
      </c>
      <c r="O74" s="21">
        <v>41025</v>
      </c>
      <c r="P74" s="21"/>
      <c r="Q74" s="21">
        <v>44410</v>
      </c>
      <c r="R74" s="21"/>
      <c r="S74" s="21"/>
      <c r="T74" s="21"/>
      <c r="U74" s="21"/>
      <c r="V74" s="21">
        <v>65410</v>
      </c>
      <c r="W74" s="21"/>
      <c r="X74" s="21"/>
      <c r="Y74" s="20"/>
      <c r="Z74" s="23"/>
    </row>
    <row r="75" spans="1:26" ht="13.5" hidden="1">
      <c r="A75" s="40" t="s">
        <v>110</v>
      </c>
      <c r="B75" s="28">
        <v>385120</v>
      </c>
      <c r="C75" s="28"/>
      <c r="D75" s="29">
        <v>9500000</v>
      </c>
      <c r="E75" s="30">
        <v>9500000</v>
      </c>
      <c r="F75" s="30">
        <v>1082944</v>
      </c>
      <c r="G75" s="30">
        <v>-1084026</v>
      </c>
      <c r="H75" s="30"/>
      <c r="I75" s="30">
        <v>-1082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-1082</v>
      </c>
      <c r="W75" s="30">
        <v>7772724</v>
      </c>
      <c r="X75" s="30"/>
      <c r="Y75" s="29"/>
      <c r="Z75" s="31">
        <v>9500000</v>
      </c>
    </row>
    <row r="76" spans="1:26" ht="13.5" hidden="1">
      <c r="A76" s="42" t="s">
        <v>286</v>
      </c>
      <c r="B76" s="32">
        <v>204337421</v>
      </c>
      <c r="C76" s="32"/>
      <c r="D76" s="33">
        <v>173020500</v>
      </c>
      <c r="E76" s="34">
        <v>173020500</v>
      </c>
      <c r="F76" s="34">
        <v>16537652</v>
      </c>
      <c r="G76" s="34">
        <v>17281711</v>
      </c>
      <c r="H76" s="34">
        <v>15256118</v>
      </c>
      <c r="I76" s="34">
        <v>49075481</v>
      </c>
      <c r="J76" s="34">
        <v>17285775</v>
      </c>
      <c r="K76" s="34">
        <v>30875828</v>
      </c>
      <c r="L76" s="34">
        <v>19639761</v>
      </c>
      <c r="M76" s="34">
        <v>67801364</v>
      </c>
      <c r="N76" s="34">
        <v>16528974</v>
      </c>
      <c r="O76" s="34">
        <v>15523806</v>
      </c>
      <c r="P76" s="34"/>
      <c r="Q76" s="34">
        <v>32052780</v>
      </c>
      <c r="R76" s="34"/>
      <c r="S76" s="34"/>
      <c r="T76" s="34"/>
      <c r="U76" s="34"/>
      <c r="V76" s="34">
        <v>148929625</v>
      </c>
      <c r="W76" s="34">
        <v>129765375</v>
      </c>
      <c r="X76" s="34"/>
      <c r="Y76" s="33"/>
      <c r="Z76" s="35">
        <v>173020500</v>
      </c>
    </row>
    <row r="77" spans="1:26" ht="13.5" hidden="1">
      <c r="A77" s="37" t="s">
        <v>31</v>
      </c>
      <c r="B77" s="19">
        <v>38084646</v>
      </c>
      <c r="C77" s="19"/>
      <c r="D77" s="20">
        <v>37572000</v>
      </c>
      <c r="E77" s="21">
        <v>37572000</v>
      </c>
      <c r="F77" s="21">
        <v>13898482</v>
      </c>
      <c r="G77" s="21">
        <v>15172538</v>
      </c>
      <c r="H77" s="21">
        <v>3858486</v>
      </c>
      <c r="I77" s="21">
        <v>32929506</v>
      </c>
      <c r="J77" s="21">
        <v>5247169</v>
      </c>
      <c r="K77" s="21">
        <v>5400986</v>
      </c>
      <c r="L77" s="21">
        <v>3625179</v>
      </c>
      <c r="M77" s="21">
        <v>14273334</v>
      </c>
      <c r="N77" s="21">
        <v>3626141</v>
      </c>
      <c r="O77" s="21">
        <v>2997941</v>
      </c>
      <c r="P77" s="21"/>
      <c r="Q77" s="21">
        <v>6624082</v>
      </c>
      <c r="R77" s="21"/>
      <c r="S77" s="21"/>
      <c r="T77" s="21"/>
      <c r="U77" s="21"/>
      <c r="V77" s="21">
        <v>53826922</v>
      </c>
      <c r="W77" s="21">
        <v>28179000</v>
      </c>
      <c r="X77" s="21"/>
      <c r="Y77" s="20"/>
      <c r="Z77" s="23">
        <v>37572000</v>
      </c>
    </row>
    <row r="78" spans="1:26" ht="13.5" hidden="1">
      <c r="A78" s="38" t="s">
        <v>32</v>
      </c>
      <c r="B78" s="19">
        <v>166252775</v>
      </c>
      <c r="C78" s="19"/>
      <c r="D78" s="20">
        <v>125956500</v>
      </c>
      <c r="E78" s="21">
        <v>125956500</v>
      </c>
      <c r="F78" s="21">
        <v>2639170</v>
      </c>
      <c r="G78" s="21">
        <v>2109173</v>
      </c>
      <c r="H78" s="21">
        <v>11397632</v>
      </c>
      <c r="I78" s="21">
        <v>16145975</v>
      </c>
      <c r="J78" s="21">
        <v>12038606</v>
      </c>
      <c r="K78" s="21">
        <v>25474842</v>
      </c>
      <c r="L78" s="21">
        <v>16014582</v>
      </c>
      <c r="M78" s="21">
        <v>53528030</v>
      </c>
      <c r="N78" s="21">
        <v>12902833</v>
      </c>
      <c r="O78" s="21">
        <v>12525865</v>
      </c>
      <c r="P78" s="21"/>
      <c r="Q78" s="21">
        <v>25428698</v>
      </c>
      <c r="R78" s="21"/>
      <c r="S78" s="21"/>
      <c r="T78" s="21"/>
      <c r="U78" s="21"/>
      <c r="V78" s="21">
        <v>95102703</v>
      </c>
      <c r="W78" s="21">
        <v>94467375</v>
      </c>
      <c r="X78" s="21"/>
      <c r="Y78" s="20"/>
      <c r="Z78" s="23">
        <v>125956500</v>
      </c>
    </row>
    <row r="79" spans="1:26" ht="13.5" hidden="1">
      <c r="A79" s="39" t="s">
        <v>103</v>
      </c>
      <c r="B79" s="19"/>
      <c r="C79" s="19"/>
      <c r="D79" s="20">
        <v>93052500</v>
      </c>
      <c r="E79" s="21">
        <v>93052500</v>
      </c>
      <c r="F79" s="21">
        <v>2621160</v>
      </c>
      <c r="G79" s="21">
        <v>2087595</v>
      </c>
      <c r="H79" s="21">
        <v>9903481</v>
      </c>
      <c r="I79" s="21">
        <v>14612236</v>
      </c>
      <c r="J79" s="21">
        <v>7681043</v>
      </c>
      <c r="K79" s="21">
        <v>9339163</v>
      </c>
      <c r="L79" s="21">
        <v>9844369</v>
      </c>
      <c r="M79" s="21">
        <v>26864575</v>
      </c>
      <c r="N79" s="21">
        <v>6603575</v>
      </c>
      <c r="O79" s="21">
        <v>6854816</v>
      </c>
      <c r="P79" s="21"/>
      <c r="Q79" s="21">
        <v>13458391</v>
      </c>
      <c r="R79" s="21"/>
      <c r="S79" s="21"/>
      <c r="T79" s="21"/>
      <c r="U79" s="21"/>
      <c r="V79" s="21">
        <v>54935202</v>
      </c>
      <c r="W79" s="21">
        <v>69789375</v>
      </c>
      <c r="X79" s="21"/>
      <c r="Y79" s="20"/>
      <c r="Z79" s="23">
        <v>93052500</v>
      </c>
    </row>
    <row r="80" spans="1:26" ht="13.5" hidden="1">
      <c r="A80" s="39" t="s">
        <v>104</v>
      </c>
      <c r="B80" s="19"/>
      <c r="C80" s="19"/>
      <c r="D80" s="20">
        <v>4164000</v>
      </c>
      <c r="E80" s="21">
        <v>4164000</v>
      </c>
      <c r="F80" s="21">
        <v>18010</v>
      </c>
      <c r="G80" s="21">
        <v>21578</v>
      </c>
      <c r="H80" s="21">
        <v>667575</v>
      </c>
      <c r="I80" s="21">
        <v>707163</v>
      </c>
      <c r="J80" s="21">
        <v>3669423</v>
      </c>
      <c r="K80" s="21">
        <v>15306699</v>
      </c>
      <c r="L80" s="21">
        <v>5347206</v>
      </c>
      <c r="M80" s="21">
        <v>24323328</v>
      </c>
      <c r="N80" s="21">
        <v>5475620</v>
      </c>
      <c r="O80" s="21">
        <v>4808000</v>
      </c>
      <c r="P80" s="21"/>
      <c r="Q80" s="21">
        <v>10283620</v>
      </c>
      <c r="R80" s="21"/>
      <c r="S80" s="21"/>
      <c r="T80" s="21"/>
      <c r="U80" s="21"/>
      <c r="V80" s="21">
        <v>35314111</v>
      </c>
      <c r="W80" s="21">
        <v>3123000</v>
      </c>
      <c r="X80" s="21"/>
      <c r="Y80" s="20"/>
      <c r="Z80" s="23">
        <v>4164000</v>
      </c>
    </row>
    <row r="81" spans="1:26" ht="13.5" hidden="1">
      <c r="A81" s="39" t="s">
        <v>105</v>
      </c>
      <c r="B81" s="19"/>
      <c r="C81" s="19"/>
      <c r="D81" s="20">
        <v>19812000</v>
      </c>
      <c r="E81" s="21">
        <v>19812000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14859000</v>
      </c>
      <c r="X81" s="21"/>
      <c r="Y81" s="20"/>
      <c r="Z81" s="23">
        <v>19812000</v>
      </c>
    </row>
    <row r="82" spans="1:26" ht="13.5" hidden="1">
      <c r="A82" s="39" t="s">
        <v>106</v>
      </c>
      <c r="B82" s="19"/>
      <c r="C82" s="19"/>
      <c r="D82" s="20">
        <v>8928000</v>
      </c>
      <c r="E82" s="21">
        <v>8928000</v>
      </c>
      <c r="F82" s="21"/>
      <c r="G82" s="21"/>
      <c r="H82" s="21">
        <v>822578</v>
      </c>
      <c r="I82" s="21">
        <v>822578</v>
      </c>
      <c r="J82" s="21">
        <v>682909</v>
      </c>
      <c r="K82" s="21">
        <v>821439</v>
      </c>
      <c r="L82" s="21">
        <v>818777</v>
      </c>
      <c r="M82" s="21">
        <v>2323125</v>
      </c>
      <c r="N82" s="21">
        <v>820253</v>
      </c>
      <c r="O82" s="21">
        <v>822024</v>
      </c>
      <c r="P82" s="21"/>
      <c r="Q82" s="21">
        <v>1642277</v>
      </c>
      <c r="R82" s="21"/>
      <c r="S82" s="21"/>
      <c r="T82" s="21"/>
      <c r="U82" s="21"/>
      <c r="V82" s="21">
        <v>4787980</v>
      </c>
      <c r="W82" s="21">
        <v>6696000</v>
      </c>
      <c r="X82" s="21"/>
      <c r="Y82" s="20"/>
      <c r="Z82" s="23">
        <v>8928000</v>
      </c>
    </row>
    <row r="83" spans="1:26" ht="13.5" hidden="1">
      <c r="A83" s="39" t="s">
        <v>107</v>
      </c>
      <c r="B83" s="19">
        <v>166252775</v>
      </c>
      <c r="C83" s="19"/>
      <c r="D83" s="20"/>
      <c r="E83" s="21"/>
      <c r="F83" s="21"/>
      <c r="G83" s="21"/>
      <c r="H83" s="21">
        <v>3998</v>
      </c>
      <c r="I83" s="21">
        <v>3998</v>
      </c>
      <c r="J83" s="21">
        <v>5231</v>
      </c>
      <c r="K83" s="21">
        <v>7541</v>
      </c>
      <c r="L83" s="21">
        <v>4230</v>
      </c>
      <c r="M83" s="21">
        <v>17002</v>
      </c>
      <c r="N83" s="21">
        <v>3385</v>
      </c>
      <c r="O83" s="21">
        <v>41025</v>
      </c>
      <c r="P83" s="21"/>
      <c r="Q83" s="21">
        <v>44410</v>
      </c>
      <c r="R83" s="21"/>
      <c r="S83" s="21"/>
      <c r="T83" s="21"/>
      <c r="U83" s="21"/>
      <c r="V83" s="21">
        <v>65410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9492000</v>
      </c>
      <c r="E84" s="30">
        <v>9492000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7119000</v>
      </c>
      <c r="X84" s="30"/>
      <c r="Y84" s="29"/>
      <c r="Z84" s="31">
        <v>9492000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72048673</v>
      </c>
      <c r="D5" s="153">
        <f>SUM(D6:D8)</f>
        <v>0</v>
      </c>
      <c r="E5" s="154">
        <f t="shared" si="0"/>
        <v>106859363</v>
      </c>
      <c r="F5" s="100">
        <f t="shared" si="0"/>
        <v>106859363</v>
      </c>
      <c r="G5" s="100">
        <f t="shared" si="0"/>
        <v>19251740</v>
      </c>
      <c r="H5" s="100">
        <f t="shared" si="0"/>
        <v>-7066839</v>
      </c>
      <c r="I5" s="100">
        <f t="shared" si="0"/>
        <v>5058067</v>
      </c>
      <c r="J5" s="100">
        <f t="shared" si="0"/>
        <v>17242968</v>
      </c>
      <c r="K5" s="100">
        <f t="shared" si="0"/>
        <v>5582605</v>
      </c>
      <c r="L5" s="100">
        <f t="shared" si="0"/>
        <v>8115204</v>
      </c>
      <c r="M5" s="100">
        <f t="shared" si="0"/>
        <v>5019051</v>
      </c>
      <c r="N5" s="100">
        <f t="shared" si="0"/>
        <v>18716860</v>
      </c>
      <c r="O5" s="100">
        <f t="shared" si="0"/>
        <v>18982848</v>
      </c>
      <c r="P5" s="100">
        <f t="shared" si="0"/>
        <v>4708551</v>
      </c>
      <c r="Q5" s="100">
        <f t="shared" si="0"/>
        <v>0</v>
      </c>
      <c r="R5" s="100">
        <f t="shared" si="0"/>
        <v>23691399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59651227</v>
      </c>
      <c r="X5" s="100">
        <f t="shared" si="0"/>
        <v>80828172</v>
      </c>
      <c r="Y5" s="100">
        <f t="shared" si="0"/>
        <v>-21176945</v>
      </c>
      <c r="Z5" s="137">
        <f>+IF(X5&lt;&gt;0,+(Y5/X5)*100,0)</f>
        <v>-26.199955381893332</v>
      </c>
      <c r="AA5" s="153">
        <f>SUM(AA6:AA8)</f>
        <v>106859363</v>
      </c>
    </row>
    <row r="6" spans="1:27" ht="13.5">
      <c r="A6" s="138" t="s">
        <v>75</v>
      </c>
      <c r="B6" s="136"/>
      <c r="C6" s="155">
        <v>3857610</v>
      </c>
      <c r="D6" s="155"/>
      <c r="E6" s="156">
        <v>7182000</v>
      </c>
      <c r="F6" s="60">
        <v>7182000</v>
      </c>
      <c r="G6" s="60">
        <v>2043003</v>
      </c>
      <c r="H6" s="60">
        <v>-25</v>
      </c>
      <c r="I6" s="60"/>
      <c r="J6" s="60">
        <v>2042978</v>
      </c>
      <c r="K6" s="60">
        <v>399</v>
      </c>
      <c r="L6" s="60">
        <v>-762</v>
      </c>
      <c r="M6" s="60">
        <v>379</v>
      </c>
      <c r="N6" s="60">
        <v>16</v>
      </c>
      <c r="O6" s="60">
        <v>1608674</v>
      </c>
      <c r="P6" s="60">
        <v>-4781</v>
      </c>
      <c r="Q6" s="60"/>
      <c r="R6" s="60">
        <v>1603893</v>
      </c>
      <c r="S6" s="60"/>
      <c r="T6" s="60"/>
      <c r="U6" s="60"/>
      <c r="V6" s="60"/>
      <c r="W6" s="60">
        <v>3646887</v>
      </c>
      <c r="X6" s="60">
        <v>5877000</v>
      </c>
      <c r="Y6" s="60">
        <v>-2230113</v>
      </c>
      <c r="Z6" s="140">
        <v>-37.95</v>
      </c>
      <c r="AA6" s="155">
        <v>7182000</v>
      </c>
    </row>
    <row r="7" spans="1:27" ht="13.5">
      <c r="A7" s="138" t="s">
        <v>76</v>
      </c>
      <c r="B7" s="136"/>
      <c r="C7" s="157">
        <v>63508676</v>
      </c>
      <c r="D7" s="157"/>
      <c r="E7" s="158">
        <v>87983037</v>
      </c>
      <c r="F7" s="159">
        <v>87983037</v>
      </c>
      <c r="G7" s="159">
        <v>17087983</v>
      </c>
      <c r="H7" s="159">
        <v>-6593477</v>
      </c>
      <c r="I7" s="159">
        <v>4960621</v>
      </c>
      <c r="J7" s="159">
        <v>15455127</v>
      </c>
      <c r="K7" s="159">
        <v>5492962</v>
      </c>
      <c r="L7" s="159">
        <v>8095631</v>
      </c>
      <c r="M7" s="159">
        <v>4937249</v>
      </c>
      <c r="N7" s="159">
        <v>18525842</v>
      </c>
      <c r="O7" s="159">
        <v>17009966</v>
      </c>
      <c r="P7" s="159">
        <v>4630104</v>
      </c>
      <c r="Q7" s="159"/>
      <c r="R7" s="159">
        <v>21640070</v>
      </c>
      <c r="S7" s="159"/>
      <c r="T7" s="159"/>
      <c r="U7" s="159"/>
      <c r="V7" s="159"/>
      <c r="W7" s="159">
        <v>55621039</v>
      </c>
      <c r="X7" s="159">
        <v>71986086</v>
      </c>
      <c r="Y7" s="159">
        <v>-16365047</v>
      </c>
      <c r="Z7" s="141">
        <v>-22.73</v>
      </c>
      <c r="AA7" s="157">
        <v>87983037</v>
      </c>
    </row>
    <row r="8" spans="1:27" ht="13.5">
      <c r="A8" s="138" t="s">
        <v>77</v>
      </c>
      <c r="B8" s="136"/>
      <c r="C8" s="155">
        <v>4682387</v>
      </c>
      <c r="D8" s="155"/>
      <c r="E8" s="156">
        <v>11694326</v>
      </c>
      <c r="F8" s="60">
        <v>11694326</v>
      </c>
      <c r="G8" s="60">
        <v>120754</v>
      </c>
      <c r="H8" s="60">
        <v>-473337</v>
      </c>
      <c r="I8" s="60">
        <v>97446</v>
      </c>
      <c r="J8" s="60">
        <v>-255137</v>
      </c>
      <c r="K8" s="60">
        <v>89244</v>
      </c>
      <c r="L8" s="60">
        <v>20335</v>
      </c>
      <c r="M8" s="60">
        <v>81423</v>
      </c>
      <c r="N8" s="60">
        <v>191002</v>
      </c>
      <c r="O8" s="60">
        <v>364208</v>
      </c>
      <c r="P8" s="60">
        <v>83228</v>
      </c>
      <c r="Q8" s="60"/>
      <c r="R8" s="60">
        <v>447436</v>
      </c>
      <c r="S8" s="60"/>
      <c r="T8" s="60"/>
      <c r="U8" s="60"/>
      <c r="V8" s="60"/>
      <c r="W8" s="60">
        <v>383301</v>
      </c>
      <c r="X8" s="60">
        <v>2965086</v>
      </c>
      <c r="Y8" s="60">
        <v>-2581785</v>
      </c>
      <c r="Z8" s="140">
        <v>-87.07</v>
      </c>
      <c r="AA8" s="155">
        <v>11694326</v>
      </c>
    </row>
    <row r="9" spans="1:27" ht="13.5">
      <c r="A9" s="135" t="s">
        <v>78</v>
      </c>
      <c r="B9" s="136"/>
      <c r="C9" s="153">
        <f aca="true" t="shared" si="1" ref="C9:Y9">SUM(C10:C14)</f>
        <v>8971241</v>
      </c>
      <c r="D9" s="153">
        <f>SUM(D10:D14)</f>
        <v>0</v>
      </c>
      <c r="E9" s="154">
        <f t="shared" si="1"/>
        <v>5798314</v>
      </c>
      <c r="F9" s="100">
        <f t="shared" si="1"/>
        <v>5798314</v>
      </c>
      <c r="G9" s="100">
        <f t="shared" si="1"/>
        <v>116802</v>
      </c>
      <c r="H9" s="100">
        <f t="shared" si="1"/>
        <v>-499192</v>
      </c>
      <c r="I9" s="100">
        <f t="shared" si="1"/>
        <v>61883</v>
      </c>
      <c r="J9" s="100">
        <f t="shared" si="1"/>
        <v>-320507</v>
      </c>
      <c r="K9" s="100">
        <f t="shared" si="1"/>
        <v>105771</v>
      </c>
      <c r="L9" s="100">
        <f t="shared" si="1"/>
        <v>37199</v>
      </c>
      <c r="M9" s="100">
        <f t="shared" si="1"/>
        <v>41445</v>
      </c>
      <c r="N9" s="100">
        <f t="shared" si="1"/>
        <v>184415</v>
      </c>
      <c r="O9" s="100">
        <f t="shared" si="1"/>
        <v>477086</v>
      </c>
      <c r="P9" s="100">
        <f t="shared" si="1"/>
        <v>4069708</v>
      </c>
      <c r="Q9" s="100">
        <f t="shared" si="1"/>
        <v>0</v>
      </c>
      <c r="R9" s="100">
        <f t="shared" si="1"/>
        <v>4546794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4410702</v>
      </c>
      <c r="X9" s="100">
        <f t="shared" si="1"/>
        <v>6590457</v>
      </c>
      <c r="Y9" s="100">
        <f t="shared" si="1"/>
        <v>-2179755</v>
      </c>
      <c r="Z9" s="137">
        <f>+IF(X9&lt;&gt;0,+(Y9/X9)*100,0)</f>
        <v>-33.0744135042532</v>
      </c>
      <c r="AA9" s="153">
        <f>SUM(AA10:AA14)</f>
        <v>5798314</v>
      </c>
    </row>
    <row r="10" spans="1:27" ht="13.5">
      <c r="A10" s="138" t="s">
        <v>79</v>
      </c>
      <c r="B10" s="136"/>
      <c r="C10" s="155">
        <v>2682148</v>
      </c>
      <c r="D10" s="155"/>
      <c r="E10" s="156">
        <v>5798314</v>
      </c>
      <c r="F10" s="60">
        <v>5798314</v>
      </c>
      <c r="G10" s="60">
        <v>91769</v>
      </c>
      <c r="H10" s="60">
        <v>-35844</v>
      </c>
      <c r="I10" s="60">
        <v>40815</v>
      </c>
      <c r="J10" s="60">
        <v>96740</v>
      </c>
      <c r="K10" s="60">
        <v>49045</v>
      </c>
      <c r="L10" s="60">
        <v>31070</v>
      </c>
      <c r="M10" s="60">
        <v>26928</v>
      </c>
      <c r="N10" s="60">
        <v>107043</v>
      </c>
      <c r="O10" s="60">
        <v>37987</v>
      </c>
      <c r="P10" s="60">
        <v>4030052</v>
      </c>
      <c r="Q10" s="60"/>
      <c r="R10" s="60">
        <v>4068039</v>
      </c>
      <c r="S10" s="60"/>
      <c r="T10" s="60"/>
      <c r="U10" s="60"/>
      <c r="V10" s="60"/>
      <c r="W10" s="60">
        <v>4271822</v>
      </c>
      <c r="X10" s="60">
        <v>2433276</v>
      </c>
      <c r="Y10" s="60">
        <v>1838546</v>
      </c>
      <c r="Z10" s="140">
        <v>75.56</v>
      </c>
      <c r="AA10" s="155">
        <v>5798314</v>
      </c>
    </row>
    <row r="11" spans="1:27" ht="13.5">
      <c r="A11" s="138" t="s">
        <v>80</v>
      </c>
      <c r="B11" s="136"/>
      <c r="C11" s="155">
        <v>3784358</v>
      </c>
      <c r="D11" s="155"/>
      <c r="E11" s="156"/>
      <c r="F11" s="60"/>
      <c r="G11" s="60">
        <v>3290</v>
      </c>
      <c r="H11" s="60">
        <v>-2640</v>
      </c>
      <c r="I11" s="60">
        <v>1999</v>
      </c>
      <c r="J11" s="60">
        <v>2649</v>
      </c>
      <c r="K11" s="60">
        <v>1156</v>
      </c>
      <c r="L11" s="60">
        <v>490</v>
      </c>
      <c r="M11" s="60">
        <v>2349</v>
      </c>
      <c r="N11" s="60">
        <v>3995</v>
      </c>
      <c r="O11" s="60">
        <v>1620</v>
      </c>
      <c r="P11" s="60">
        <v>410</v>
      </c>
      <c r="Q11" s="60"/>
      <c r="R11" s="60">
        <v>2030</v>
      </c>
      <c r="S11" s="60"/>
      <c r="T11" s="60"/>
      <c r="U11" s="60"/>
      <c r="V11" s="60"/>
      <c r="W11" s="60">
        <v>8674</v>
      </c>
      <c r="X11" s="60">
        <v>9000</v>
      </c>
      <c r="Y11" s="60">
        <v>-326</v>
      </c>
      <c r="Z11" s="140">
        <v>-3.62</v>
      </c>
      <c r="AA11" s="155"/>
    </row>
    <row r="12" spans="1:27" ht="13.5">
      <c r="A12" s="138" t="s">
        <v>81</v>
      </c>
      <c r="B12" s="136"/>
      <c r="C12" s="155">
        <v>711253</v>
      </c>
      <c r="D12" s="155"/>
      <c r="E12" s="156"/>
      <c r="F12" s="60"/>
      <c r="G12" s="60">
        <v>21223</v>
      </c>
      <c r="H12" s="60">
        <v>-10388</v>
      </c>
      <c r="I12" s="60">
        <v>18864</v>
      </c>
      <c r="J12" s="60">
        <v>29699</v>
      </c>
      <c r="K12" s="60">
        <v>55160</v>
      </c>
      <c r="L12" s="60">
        <v>5239</v>
      </c>
      <c r="M12" s="60">
        <v>11963</v>
      </c>
      <c r="N12" s="60">
        <v>72362</v>
      </c>
      <c r="O12" s="60">
        <v>8519</v>
      </c>
      <c r="P12" s="60">
        <v>38276</v>
      </c>
      <c r="Q12" s="60"/>
      <c r="R12" s="60">
        <v>46795</v>
      </c>
      <c r="S12" s="60"/>
      <c r="T12" s="60"/>
      <c r="U12" s="60"/>
      <c r="V12" s="60"/>
      <c r="W12" s="60">
        <v>148856</v>
      </c>
      <c r="X12" s="60">
        <v>2989638</v>
      </c>
      <c r="Y12" s="60">
        <v>-2840782</v>
      </c>
      <c r="Z12" s="140">
        <v>-95.02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1793482</v>
      </c>
      <c r="D14" s="157"/>
      <c r="E14" s="158"/>
      <c r="F14" s="159"/>
      <c r="G14" s="159">
        <v>520</v>
      </c>
      <c r="H14" s="159">
        <v>-450320</v>
      </c>
      <c r="I14" s="159">
        <v>205</v>
      </c>
      <c r="J14" s="159">
        <v>-449595</v>
      </c>
      <c r="K14" s="159">
        <v>410</v>
      </c>
      <c r="L14" s="159">
        <v>400</v>
      </c>
      <c r="M14" s="159">
        <v>205</v>
      </c>
      <c r="N14" s="159">
        <v>1015</v>
      </c>
      <c r="O14" s="159">
        <v>428960</v>
      </c>
      <c r="P14" s="159">
        <v>970</v>
      </c>
      <c r="Q14" s="159"/>
      <c r="R14" s="159">
        <v>429930</v>
      </c>
      <c r="S14" s="159"/>
      <c r="T14" s="159"/>
      <c r="U14" s="159"/>
      <c r="V14" s="159"/>
      <c r="W14" s="159">
        <v>-18650</v>
      </c>
      <c r="X14" s="159">
        <v>1158543</v>
      </c>
      <c r="Y14" s="159">
        <v>-1177193</v>
      </c>
      <c r="Z14" s="141">
        <v>-101.61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13096879</v>
      </c>
      <c r="D15" s="153">
        <f>SUM(D16:D18)</f>
        <v>0</v>
      </c>
      <c r="E15" s="154">
        <f t="shared" si="2"/>
        <v>87188000</v>
      </c>
      <c r="F15" s="100">
        <f t="shared" si="2"/>
        <v>87188000</v>
      </c>
      <c r="G15" s="100">
        <f t="shared" si="2"/>
        <v>46783</v>
      </c>
      <c r="H15" s="100">
        <f t="shared" si="2"/>
        <v>-614983</v>
      </c>
      <c r="I15" s="100">
        <f t="shared" si="2"/>
        <v>66008</v>
      </c>
      <c r="J15" s="100">
        <f t="shared" si="2"/>
        <v>-502192</v>
      </c>
      <c r="K15" s="100">
        <f t="shared" si="2"/>
        <v>-520251</v>
      </c>
      <c r="L15" s="100">
        <f t="shared" si="2"/>
        <v>481645</v>
      </c>
      <c r="M15" s="100">
        <f t="shared" si="2"/>
        <v>21400</v>
      </c>
      <c r="N15" s="100">
        <f t="shared" si="2"/>
        <v>-17206</v>
      </c>
      <c r="O15" s="100">
        <f t="shared" si="2"/>
        <v>9553</v>
      </c>
      <c r="P15" s="100">
        <f t="shared" si="2"/>
        <v>-1083360</v>
      </c>
      <c r="Q15" s="100">
        <f t="shared" si="2"/>
        <v>0</v>
      </c>
      <c r="R15" s="100">
        <f t="shared" si="2"/>
        <v>-1073807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-1593205</v>
      </c>
      <c r="X15" s="100">
        <f t="shared" si="2"/>
        <v>9151353</v>
      </c>
      <c r="Y15" s="100">
        <f t="shared" si="2"/>
        <v>-10744558</v>
      </c>
      <c r="Z15" s="137">
        <f>+IF(X15&lt;&gt;0,+(Y15/X15)*100,0)</f>
        <v>-117.40950217962305</v>
      </c>
      <c r="AA15" s="153">
        <f>SUM(AA16:AA18)</f>
        <v>87188000</v>
      </c>
    </row>
    <row r="16" spans="1:27" ht="13.5">
      <c r="A16" s="138" t="s">
        <v>85</v>
      </c>
      <c r="B16" s="136"/>
      <c r="C16" s="155">
        <v>2455367</v>
      </c>
      <c r="D16" s="155"/>
      <c r="E16" s="156">
        <v>87188000</v>
      </c>
      <c r="F16" s="60">
        <v>87188000</v>
      </c>
      <c r="G16" s="60">
        <v>44945</v>
      </c>
      <c r="H16" s="60">
        <v>-13767</v>
      </c>
      <c r="I16" s="60">
        <v>57756</v>
      </c>
      <c r="J16" s="60">
        <v>88934</v>
      </c>
      <c r="K16" s="60">
        <v>12950</v>
      </c>
      <c r="L16" s="60">
        <v>22518</v>
      </c>
      <c r="M16" s="60">
        <v>19562</v>
      </c>
      <c r="N16" s="60">
        <v>55030</v>
      </c>
      <c r="O16" s="60">
        <v>7715</v>
      </c>
      <c r="P16" s="60">
        <v>14324</v>
      </c>
      <c r="Q16" s="60"/>
      <c r="R16" s="60">
        <v>22039</v>
      </c>
      <c r="S16" s="60"/>
      <c r="T16" s="60"/>
      <c r="U16" s="60"/>
      <c r="V16" s="60"/>
      <c r="W16" s="60">
        <v>166003</v>
      </c>
      <c r="X16" s="60">
        <v>7439724</v>
      </c>
      <c r="Y16" s="60">
        <v>-7273721</v>
      </c>
      <c r="Z16" s="140">
        <v>-97.77</v>
      </c>
      <c r="AA16" s="155">
        <v>87188000</v>
      </c>
    </row>
    <row r="17" spans="1:27" ht="13.5">
      <c r="A17" s="138" t="s">
        <v>86</v>
      </c>
      <c r="B17" s="136"/>
      <c r="C17" s="155">
        <v>9619974</v>
      </c>
      <c r="D17" s="155"/>
      <c r="E17" s="156"/>
      <c r="F17" s="60"/>
      <c r="G17" s="60"/>
      <c r="H17" s="60">
        <v>-599378</v>
      </c>
      <c r="I17" s="60">
        <v>6414</v>
      </c>
      <c r="J17" s="60">
        <v>-592964</v>
      </c>
      <c r="K17" s="60">
        <v>-535039</v>
      </c>
      <c r="L17" s="60">
        <v>457289</v>
      </c>
      <c r="M17" s="60"/>
      <c r="N17" s="60">
        <v>-77750</v>
      </c>
      <c r="O17" s="60"/>
      <c r="P17" s="60">
        <v>-1299522</v>
      </c>
      <c r="Q17" s="60"/>
      <c r="R17" s="60">
        <v>-1299522</v>
      </c>
      <c r="S17" s="60"/>
      <c r="T17" s="60"/>
      <c r="U17" s="60"/>
      <c r="V17" s="60"/>
      <c r="W17" s="60">
        <v>-1970236</v>
      </c>
      <c r="X17" s="60">
        <v>1104543</v>
      </c>
      <c r="Y17" s="60">
        <v>-3074779</v>
      </c>
      <c r="Z17" s="140">
        <v>-278.38</v>
      </c>
      <c r="AA17" s="155"/>
    </row>
    <row r="18" spans="1:27" ht="13.5">
      <c r="A18" s="138" t="s">
        <v>87</v>
      </c>
      <c r="B18" s="136"/>
      <c r="C18" s="155">
        <v>1021538</v>
      </c>
      <c r="D18" s="155"/>
      <c r="E18" s="156"/>
      <c r="F18" s="60"/>
      <c r="G18" s="60">
        <v>1838</v>
      </c>
      <c r="H18" s="60">
        <v>-1838</v>
      </c>
      <c r="I18" s="60">
        <v>1838</v>
      </c>
      <c r="J18" s="60">
        <v>1838</v>
      </c>
      <c r="K18" s="60">
        <v>1838</v>
      </c>
      <c r="L18" s="60">
        <v>1838</v>
      </c>
      <c r="M18" s="60">
        <v>1838</v>
      </c>
      <c r="N18" s="60">
        <v>5514</v>
      </c>
      <c r="O18" s="60">
        <v>1838</v>
      </c>
      <c r="P18" s="60">
        <v>201838</v>
      </c>
      <c r="Q18" s="60"/>
      <c r="R18" s="60">
        <v>203676</v>
      </c>
      <c r="S18" s="60"/>
      <c r="T18" s="60"/>
      <c r="U18" s="60"/>
      <c r="V18" s="60"/>
      <c r="W18" s="60">
        <v>211028</v>
      </c>
      <c r="X18" s="60">
        <v>607086</v>
      </c>
      <c r="Y18" s="60">
        <v>-396058</v>
      </c>
      <c r="Z18" s="140">
        <v>-65.24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226211604</v>
      </c>
      <c r="D19" s="153">
        <f>SUM(D20:D23)</f>
        <v>0</v>
      </c>
      <c r="E19" s="154">
        <f t="shared" si="3"/>
        <v>247460403</v>
      </c>
      <c r="F19" s="100">
        <f t="shared" si="3"/>
        <v>247460403</v>
      </c>
      <c r="G19" s="100">
        <f t="shared" si="3"/>
        <v>90400549</v>
      </c>
      <c r="H19" s="100">
        <f t="shared" si="3"/>
        <v>10496314</v>
      </c>
      <c r="I19" s="100">
        <f t="shared" si="3"/>
        <v>11331338</v>
      </c>
      <c r="J19" s="100">
        <f t="shared" si="3"/>
        <v>112228201</v>
      </c>
      <c r="K19" s="100">
        <f t="shared" si="3"/>
        <v>12036521</v>
      </c>
      <c r="L19" s="100">
        <f t="shared" si="3"/>
        <v>25495848</v>
      </c>
      <c r="M19" s="100">
        <f t="shared" si="3"/>
        <v>16013139</v>
      </c>
      <c r="N19" s="100">
        <f t="shared" si="3"/>
        <v>53545508</v>
      </c>
      <c r="O19" s="100">
        <f t="shared" si="3"/>
        <v>25942778</v>
      </c>
      <c r="P19" s="100">
        <f t="shared" si="3"/>
        <v>12587073</v>
      </c>
      <c r="Q19" s="100">
        <f t="shared" si="3"/>
        <v>0</v>
      </c>
      <c r="R19" s="100">
        <f t="shared" si="3"/>
        <v>38529851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204303560</v>
      </c>
      <c r="X19" s="100">
        <f t="shared" si="3"/>
        <v>215971353</v>
      </c>
      <c r="Y19" s="100">
        <f t="shared" si="3"/>
        <v>-11667793</v>
      </c>
      <c r="Z19" s="137">
        <f>+IF(X19&lt;&gt;0,+(Y19/X19)*100,0)</f>
        <v>-5.402472521436675</v>
      </c>
      <c r="AA19" s="153">
        <f>SUM(AA20:AA23)</f>
        <v>247460403</v>
      </c>
    </row>
    <row r="20" spans="1:27" ht="13.5">
      <c r="A20" s="138" t="s">
        <v>89</v>
      </c>
      <c r="B20" s="136"/>
      <c r="C20" s="155">
        <v>100107966</v>
      </c>
      <c r="D20" s="155"/>
      <c r="E20" s="156">
        <v>144242000</v>
      </c>
      <c r="F20" s="60">
        <v>144242000</v>
      </c>
      <c r="G20" s="60">
        <v>51419711</v>
      </c>
      <c r="H20" s="60">
        <v>14764108</v>
      </c>
      <c r="I20" s="60">
        <v>9927533</v>
      </c>
      <c r="J20" s="60">
        <v>76111352</v>
      </c>
      <c r="K20" s="60">
        <v>7682879</v>
      </c>
      <c r="L20" s="60">
        <v>9366759</v>
      </c>
      <c r="M20" s="60">
        <v>9845967</v>
      </c>
      <c r="N20" s="60">
        <v>26895605</v>
      </c>
      <c r="O20" s="60">
        <v>8373230</v>
      </c>
      <c r="P20" s="60">
        <v>6854768</v>
      </c>
      <c r="Q20" s="60"/>
      <c r="R20" s="60">
        <v>15227998</v>
      </c>
      <c r="S20" s="60"/>
      <c r="T20" s="60"/>
      <c r="U20" s="60"/>
      <c r="V20" s="60"/>
      <c r="W20" s="60">
        <v>118234955</v>
      </c>
      <c r="X20" s="60">
        <v>118016181</v>
      </c>
      <c r="Y20" s="60">
        <v>218774</v>
      </c>
      <c r="Z20" s="140">
        <v>0.19</v>
      </c>
      <c r="AA20" s="155">
        <v>144242000</v>
      </c>
    </row>
    <row r="21" spans="1:27" ht="13.5">
      <c r="A21" s="138" t="s">
        <v>90</v>
      </c>
      <c r="B21" s="136"/>
      <c r="C21" s="155">
        <v>72354147</v>
      </c>
      <c r="D21" s="155"/>
      <c r="E21" s="156">
        <v>68093378</v>
      </c>
      <c r="F21" s="60">
        <v>68093378</v>
      </c>
      <c r="G21" s="60">
        <v>19641880</v>
      </c>
      <c r="H21" s="60">
        <v>-2191297</v>
      </c>
      <c r="I21" s="60">
        <v>-682380</v>
      </c>
      <c r="J21" s="60">
        <v>16768203</v>
      </c>
      <c r="K21" s="60">
        <v>2366979</v>
      </c>
      <c r="L21" s="60">
        <v>13960150</v>
      </c>
      <c r="M21" s="60">
        <v>4028139</v>
      </c>
      <c r="N21" s="60">
        <v>20355268</v>
      </c>
      <c r="O21" s="60">
        <v>9927773</v>
      </c>
      <c r="P21" s="60">
        <v>3462404</v>
      </c>
      <c r="Q21" s="60"/>
      <c r="R21" s="60">
        <v>13390177</v>
      </c>
      <c r="S21" s="60"/>
      <c r="T21" s="60"/>
      <c r="U21" s="60"/>
      <c r="V21" s="60"/>
      <c r="W21" s="60">
        <v>50513648</v>
      </c>
      <c r="X21" s="60">
        <v>55712448</v>
      </c>
      <c r="Y21" s="60">
        <v>-5198800</v>
      </c>
      <c r="Z21" s="140">
        <v>-9.33</v>
      </c>
      <c r="AA21" s="155">
        <v>68093378</v>
      </c>
    </row>
    <row r="22" spans="1:27" ht="13.5">
      <c r="A22" s="138" t="s">
        <v>91</v>
      </c>
      <c r="B22" s="136"/>
      <c r="C22" s="157">
        <v>37692161</v>
      </c>
      <c r="D22" s="157"/>
      <c r="E22" s="158">
        <v>24217236</v>
      </c>
      <c r="F22" s="159">
        <v>24217236</v>
      </c>
      <c r="G22" s="159">
        <v>13229315</v>
      </c>
      <c r="H22" s="159">
        <v>-1261702</v>
      </c>
      <c r="I22" s="159">
        <v>1349955</v>
      </c>
      <c r="J22" s="159">
        <v>13317568</v>
      </c>
      <c r="K22" s="159">
        <v>1302444</v>
      </c>
      <c r="L22" s="159">
        <v>1346549</v>
      </c>
      <c r="M22" s="159">
        <v>1319067</v>
      </c>
      <c r="N22" s="159">
        <v>3968060</v>
      </c>
      <c r="O22" s="159">
        <v>4890185</v>
      </c>
      <c r="P22" s="159">
        <v>1447596</v>
      </c>
      <c r="Q22" s="159"/>
      <c r="R22" s="159">
        <v>6337781</v>
      </c>
      <c r="S22" s="159"/>
      <c r="T22" s="159"/>
      <c r="U22" s="159"/>
      <c r="V22" s="159"/>
      <c r="W22" s="159">
        <v>23623409</v>
      </c>
      <c r="X22" s="159">
        <v>28574181</v>
      </c>
      <c r="Y22" s="159">
        <v>-4950772</v>
      </c>
      <c r="Z22" s="141">
        <v>-17.33</v>
      </c>
      <c r="AA22" s="157">
        <v>24217236</v>
      </c>
    </row>
    <row r="23" spans="1:27" ht="13.5">
      <c r="A23" s="138" t="s">
        <v>92</v>
      </c>
      <c r="B23" s="136"/>
      <c r="C23" s="155">
        <v>16057330</v>
      </c>
      <c r="D23" s="155"/>
      <c r="E23" s="156">
        <v>10907789</v>
      </c>
      <c r="F23" s="60">
        <v>10907789</v>
      </c>
      <c r="G23" s="60">
        <v>6109643</v>
      </c>
      <c r="H23" s="60">
        <v>-814795</v>
      </c>
      <c r="I23" s="60">
        <v>736230</v>
      </c>
      <c r="J23" s="60">
        <v>6031078</v>
      </c>
      <c r="K23" s="60">
        <v>684219</v>
      </c>
      <c r="L23" s="60">
        <v>822390</v>
      </c>
      <c r="M23" s="60">
        <v>819966</v>
      </c>
      <c r="N23" s="60">
        <v>2326575</v>
      </c>
      <c r="O23" s="60">
        <v>2751590</v>
      </c>
      <c r="P23" s="60">
        <v>822305</v>
      </c>
      <c r="Q23" s="60"/>
      <c r="R23" s="60">
        <v>3573895</v>
      </c>
      <c r="S23" s="60"/>
      <c r="T23" s="60"/>
      <c r="U23" s="60"/>
      <c r="V23" s="60"/>
      <c r="W23" s="60">
        <v>11931548</v>
      </c>
      <c r="X23" s="60">
        <v>13668543</v>
      </c>
      <c r="Y23" s="60">
        <v>-1736995</v>
      </c>
      <c r="Z23" s="140">
        <v>-12.71</v>
      </c>
      <c r="AA23" s="155">
        <v>10907789</v>
      </c>
    </row>
    <row r="24" spans="1:27" ht="13.5">
      <c r="A24" s="135" t="s">
        <v>93</v>
      </c>
      <c r="B24" s="142" t="s">
        <v>94</v>
      </c>
      <c r="C24" s="153">
        <v>3172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12267</v>
      </c>
      <c r="Y24" s="100">
        <v>-12267</v>
      </c>
      <c r="Z24" s="137">
        <v>-100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320331569</v>
      </c>
      <c r="D25" s="168">
        <f>+D5+D9+D15+D19+D24</f>
        <v>0</v>
      </c>
      <c r="E25" s="169">
        <f t="shared" si="4"/>
        <v>447306080</v>
      </c>
      <c r="F25" s="73">
        <f t="shared" si="4"/>
        <v>447306080</v>
      </c>
      <c r="G25" s="73">
        <f t="shared" si="4"/>
        <v>109815874</v>
      </c>
      <c r="H25" s="73">
        <f t="shared" si="4"/>
        <v>2315300</v>
      </c>
      <c r="I25" s="73">
        <f t="shared" si="4"/>
        <v>16517296</v>
      </c>
      <c r="J25" s="73">
        <f t="shared" si="4"/>
        <v>128648470</v>
      </c>
      <c r="K25" s="73">
        <f t="shared" si="4"/>
        <v>17204646</v>
      </c>
      <c r="L25" s="73">
        <f t="shared" si="4"/>
        <v>34129896</v>
      </c>
      <c r="M25" s="73">
        <f t="shared" si="4"/>
        <v>21095035</v>
      </c>
      <c r="N25" s="73">
        <f t="shared" si="4"/>
        <v>72429577</v>
      </c>
      <c r="O25" s="73">
        <f t="shared" si="4"/>
        <v>45412265</v>
      </c>
      <c r="P25" s="73">
        <f t="shared" si="4"/>
        <v>20281972</v>
      </c>
      <c r="Q25" s="73">
        <f t="shared" si="4"/>
        <v>0</v>
      </c>
      <c r="R25" s="73">
        <f t="shared" si="4"/>
        <v>65694237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266772284</v>
      </c>
      <c r="X25" s="73">
        <f t="shared" si="4"/>
        <v>312553602</v>
      </c>
      <c r="Y25" s="73">
        <f t="shared" si="4"/>
        <v>-45781318</v>
      </c>
      <c r="Z25" s="170">
        <f>+IF(X25&lt;&gt;0,+(Y25/X25)*100,0)</f>
        <v>-14.647509325456436</v>
      </c>
      <c r="AA25" s="168">
        <f>+AA5+AA9+AA15+AA19+AA24</f>
        <v>447306080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125810209</v>
      </c>
      <c r="D28" s="153">
        <f>SUM(D29:D31)</f>
        <v>0</v>
      </c>
      <c r="E28" s="154">
        <f t="shared" si="5"/>
        <v>144472799</v>
      </c>
      <c r="F28" s="100">
        <f t="shared" si="5"/>
        <v>144472799</v>
      </c>
      <c r="G28" s="100">
        <f t="shared" si="5"/>
        <v>5669375</v>
      </c>
      <c r="H28" s="100">
        <f t="shared" si="5"/>
        <v>5379371</v>
      </c>
      <c r="I28" s="100">
        <f t="shared" si="5"/>
        <v>4827443</v>
      </c>
      <c r="J28" s="100">
        <f t="shared" si="5"/>
        <v>15876189</v>
      </c>
      <c r="K28" s="100">
        <f t="shared" si="5"/>
        <v>6261460</v>
      </c>
      <c r="L28" s="100">
        <f t="shared" si="5"/>
        <v>7243989</v>
      </c>
      <c r="M28" s="100">
        <f t="shared" si="5"/>
        <v>5734718</v>
      </c>
      <c r="N28" s="100">
        <f t="shared" si="5"/>
        <v>19240167</v>
      </c>
      <c r="O28" s="100">
        <f t="shared" si="5"/>
        <v>7376231</v>
      </c>
      <c r="P28" s="100">
        <f t="shared" si="5"/>
        <v>6984410</v>
      </c>
      <c r="Q28" s="100">
        <f t="shared" si="5"/>
        <v>0</v>
      </c>
      <c r="R28" s="100">
        <f t="shared" si="5"/>
        <v>14360641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49476997</v>
      </c>
      <c r="X28" s="100">
        <f t="shared" si="5"/>
        <v>90077724</v>
      </c>
      <c r="Y28" s="100">
        <f t="shared" si="5"/>
        <v>-40600727</v>
      </c>
      <c r="Z28" s="137">
        <f>+IF(X28&lt;&gt;0,+(Y28/X28)*100,0)</f>
        <v>-45.07299385139882</v>
      </c>
      <c r="AA28" s="153">
        <f>SUM(AA29:AA31)</f>
        <v>144472799</v>
      </c>
    </row>
    <row r="29" spans="1:27" ht="13.5">
      <c r="A29" s="138" t="s">
        <v>75</v>
      </c>
      <c r="B29" s="136"/>
      <c r="C29" s="155">
        <v>24103600</v>
      </c>
      <c r="D29" s="155"/>
      <c r="E29" s="156">
        <v>69003982</v>
      </c>
      <c r="F29" s="60">
        <v>69003982</v>
      </c>
      <c r="G29" s="60">
        <v>2121632</v>
      </c>
      <c r="H29" s="60">
        <v>1577196</v>
      </c>
      <c r="I29" s="60">
        <v>1471364</v>
      </c>
      <c r="J29" s="60">
        <v>5170192</v>
      </c>
      <c r="K29" s="60">
        <v>1755093</v>
      </c>
      <c r="L29" s="60">
        <v>1682959</v>
      </c>
      <c r="M29" s="60">
        <v>1470336</v>
      </c>
      <c r="N29" s="60">
        <v>4908388</v>
      </c>
      <c r="O29" s="60">
        <v>1617165</v>
      </c>
      <c r="P29" s="60">
        <v>1623547</v>
      </c>
      <c r="Q29" s="60"/>
      <c r="R29" s="60">
        <v>3240712</v>
      </c>
      <c r="S29" s="60"/>
      <c r="T29" s="60"/>
      <c r="U29" s="60"/>
      <c r="V29" s="60"/>
      <c r="W29" s="60">
        <v>13319292</v>
      </c>
      <c r="X29" s="60">
        <v>25138638</v>
      </c>
      <c r="Y29" s="60">
        <v>-11819346</v>
      </c>
      <c r="Z29" s="140">
        <v>-47.02</v>
      </c>
      <c r="AA29" s="155">
        <v>69003982</v>
      </c>
    </row>
    <row r="30" spans="1:27" ht="13.5">
      <c r="A30" s="138" t="s">
        <v>76</v>
      </c>
      <c r="B30" s="136"/>
      <c r="C30" s="157">
        <v>66090041</v>
      </c>
      <c r="D30" s="157"/>
      <c r="E30" s="158">
        <v>36791252</v>
      </c>
      <c r="F30" s="159">
        <v>36791252</v>
      </c>
      <c r="G30" s="159">
        <v>1819205</v>
      </c>
      <c r="H30" s="159">
        <v>1407884</v>
      </c>
      <c r="I30" s="159">
        <v>1484979</v>
      </c>
      <c r="J30" s="159">
        <v>4712068</v>
      </c>
      <c r="K30" s="159">
        <v>1907852</v>
      </c>
      <c r="L30" s="159">
        <v>2716926</v>
      </c>
      <c r="M30" s="159">
        <v>1847427</v>
      </c>
      <c r="N30" s="159">
        <v>6472205</v>
      </c>
      <c r="O30" s="159">
        <v>4070394</v>
      </c>
      <c r="P30" s="159">
        <v>2201160</v>
      </c>
      <c r="Q30" s="159"/>
      <c r="R30" s="159">
        <v>6271554</v>
      </c>
      <c r="S30" s="159"/>
      <c r="T30" s="159"/>
      <c r="U30" s="159"/>
      <c r="V30" s="159"/>
      <c r="W30" s="159">
        <v>17455827</v>
      </c>
      <c r="X30" s="159">
        <v>30102543</v>
      </c>
      <c r="Y30" s="159">
        <v>-12646716</v>
      </c>
      <c r="Z30" s="141">
        <v>-42.01</v>
      </c>
      <c r="AA30" s="157">
        <v>36791252</v>
      </c>
    </row>
    <row r="31" spans="1:27" ht="13.5">
      <c r="A31" s="138" t="s">
        <v>77</v>
      </c>
      <c r="B31" s="136"/>
      <c r="C31" s="155">
        <v>35616568</v>
      </c>
      <c r="D31" s="155"/>
      <c r="E31" s="156">
        <v>38677565</v>
      </c>
      <c r="F31" s="60">
        <v>38677565</v>
      </c>
      <c r="G31" s="60">
        <v>1728538</v>
      </c>
      <c r="H31" s="60">
        <v>2394291</v>
      </c>
      <c r="I31" s="60">
        <v>1871100</v>
      </c>
      <c r="J31" s="60">
        <v>5993929</v>
      </c>
      <c r="K31" s="60">
        <v>2598515</v>
      </c>
      <c r="L31" s="60">
        <v>2844104</v>
      </c>
      <c r="M31" s="60">
        <v>2416955</v>
      </c>
      <c r="N31" s="60">
        <v>7859574</v>
      </c>
      <c r="O31" s="60">
        <v>1688672</v>
      </c>
      <c r="P31" s="60">
        <v>3159703</v>
      </c>
      <c r="Q31" s="60"/>
      <c r="R31" s="60">
        <v>4848375</v>
      </c>
      <c r="S31" s="60"/>
      <c r="T31" s="60"/>
      <c r="U31" s="60"/>
      <c r="V31" s="60"/>
      <c r="W31" s="60">
        <v>18701878</v>
      </c>
      <c r="X31" s="60">
        <v>34836543</v>
      </c>
      <c r="Y31" s="60">
        <v>-16134665</v>
      </c>
      <c r="Z31" s="140">
        <v>-46.32</v>
      </c>
      <c r="AA31" s="155">
        <v>38677565</v>
      </c>
    </row>
    <row r="32" spans="1:27" ht="13.5">
      <c r="A32" s="135" t="s">
        <v>78</v>
      </c>
      <c r="B32" s="136"/>
      <c r="C32" s="153">
        <f aca="true" t="shared" si="6" ref="C32:Y32">SUM(C33:C37)</f>
        <v>25345026</v>
      </c>
      <c r="D32" s="153">
        <f>SUM(D33:D37)</f>
        <v>0</v>
      </c>
      <c r="E32" s="154">
        <f t="shared" si="6"/>
        <v>49660000</v>
      </c>
      <c r="F32" s="100">
        <f t="shared" si="6"/>
        <v>49660000</v>
      </c>
      <c r="G32" s="100">
        <f t="shared" si="6"/>
        <v>2748430</v>
      </c>
      <c r="H32" s="100">
        <f t="shared" si="6"/>
        <v>3007910</v>
      </c>
      <c r="I32" s="100">
        <f t="shared" si="6"/>
        <v>3016873</v>
      </c>
      <c r="J32" s="100">
        <f t="shared" si="6"/>
        <v>8773213</v>
      </c>
      <c r="K32" s="100">
        <f t="shared" si="6"/>
        <v>3448807</v>
      </c>
      <c r="L32" s="100">
        <f t="shared" si="6"/>
        <v>4383975</v>
      </c>
      <c r="M32" s="100">
        <f t="shared" si="6"/>
        <v>3021553</v>
      </c>
      <c r="N32" s="100">
        <f t="shared" si="6"/>
        <v>10854335</v>
      </c>
      <c r="O32" s="100">
        <f t="shared" si="6"/>
        <v>2905863</v>
      </c>
      <c r="P32" s="100">
        <f t="shared" si="6"/>
        <v>3231425</v>
      </c>
      <c r="Q32" s="100">
        <f t="shared" si="6"/>
        <v>0</v>
      </c>
      <c r="R32" s="100">
        <f t="shared" si="6"/>
        <v>6137288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25764836</v>
      </c>
      <c r="X32" s="100">
        <f t="shared" si="6"/>
        <v>25630344</v>
      </c>
      <c r="Y32" s="100">
        <f t="shared" si="6"/>
        <v>134492</v>
      </c>
      <c r="Z32" s="137">
        <f>+IF(X32&lt;&gt;0,+(Y32/X32)*100,0)</f>
        <v>0.5247373972038768</v>
      </c>
      <c r="AA32" s="153">
        <f>SUM(AA33:AA37)</f>
        <v>49660000</v>
      </c>
    </row>
    <row r="33" spans="1:27" ht="13.5">
      <c r="A33" s="138" t="s">
        <v>79</v>
      </c>
      <c r="B33" s="136"/>
      <c r="C33" s="155">
        <v>6599087</v>
      </c>
      <c r="D33" s="155"/>
      <c r="E33" s="156">
        <v>49660000</v>
      </c>
      <c r="F33" s="60">
        <v>49660000</v>
      </c>
      <c r="G33" s="60">
        <v>650710</v>
      </c>
      <c r="H33" s="60">
        <v>730872</v>
      </c>
      <c r="I33" s="60">
        <v>774521</v>
      </c>
      <c r="J33" s="60">
        <v>2156103</v>
      </c>
      <c r="K33" s="60">
        <v>869040</v>
      </c>
      <c r="L33" s="60">
        <v>1154099</v>
      </c>
      <c r="M33" s="60">
        <v>766341</v>
      </c>
      <c r="N33" s="60">
        <v>2789480</v>
      </c>
      <c r="O33" s="60">
        <v>855112</v>
      </c>
      <c r="P33" s="60">
        <v>979639</v>
      </c>
      <c r="Q33" s="60"/>
      <c r="R33" s="60">
        <v>1834751</v>
      </c>
      <c r="S33" s="60"/>
      <c r="T33" s="60"/>
      <c r="U33" s="60"/>
      <c r="V33" s="60"/>
      <c r="W33" s="60">
        <v>6780334</v>
      </c>
      <c r="X33" s="60">
        <v>10634724</v>
      </c>
      <c r="Y33" s="60">
        <v>-3854390</v>
      </c>
      <c r="Z33" s="140">
        <v>-36.24</v>
      </c>
      <c r="AA33" s="155">
        <v>49660000</v>
      </c>
    </row>
    <row r="34" spans="1:27" ht="13.5">
      <c r="A34" s="138" t="s">
        <v>80</v>
      </c>
      <c r="B34" s="136"/>
      <c r="C34" s="155">
        <v>6684882</v>
      </c>
      <c r="D34" s="155"/>
      <c r="E34" s="156"/>
      <c r="F34" s="60"/>
      <c r="G34" s="60">
        <v>626859</v>
      </c>
      <c r="H34" s="60">
        <v>753128</v>
      </c>
      <c r="I34" s="60">
        <v>770515</v>
      </c>
      <c r="J34" s="60">
        <v>2150502</v>
      </c>
      <c r="K34" s="60">
        <v>880956</v>
      </c>
      <c r="L34" s="60">
        <v>1024995</v>
      </c>
      <c r="M34" s="60">
        <v>703904</v>
      </c>
      <c r="N34" s="60">
        <v>2609855</v>
      </c>
      <c r="O34" s="60">
        <v>603062</v>
      </c>
      <c r="P34" s="60">
        <v>743160</v>
      </c>
      <c r="Q34" s="60"/>
      <c r="R34" s="60">
        <v>1346222</v>
      </c>
      <c r="S34" s="60"/>
      <c r="T34" s="60"/>
      <c r="U34" s="60"/>
      <c r="V34" s="60"/>
      <c r="W34" s="60">
        <v>6106579</v>
      </c>
      <c r="X34" s="60">
        <v>3673629</v>
      </c>
      <c r="Y34" s="60">
        <v>2432950</v>
      </c>
      <c r="Z34" s="140">
        <v>66.23</v>
      </c>
      <c r="AA34" s="155"/>
    </row>
    <row r="35" spans="1:27" ht="13.5">
      <c r="A35" s="138" t="s">
        <v>81</v>
      </c>
      <c r="B35" s="136"/>
      <c r="C35" s="155">
        <v>9767873</v>
      </c>
      <c r="D35" s="155"/>
      <c r="E35" s="156"/>
      <c r="F35" s="60"/>
      <c r="G35" s="60">
        <v>1329561</v>
      </c>
      <c r="H35" s="60">
        <v>1359316</v>
      </c>
      <c r="I35" s="60">
        <v>1263224</v>
      </c>
      <c r="J35" s="60">
        <v>3952101</v>
      </c>
      <c r="K35" s="60">
        <v>1481923</v>
      </c>
      <c r="L35" s="60">
        <v>1902187</v>
      </c>
      <c r="M35" s="60">
        <v>1363106</v>
      </c>
      <c r="N35" s="60">
        <v>4747216</v>
      </c>
      <c r="O35" s="60">
        <v>1243066</v>
      </c>
      <c r="P35" s="60">
        <v>1321358</v>
      </c>
      <c r="Q35" s="60"/>
      <c r="R35" s="60">
        <v>2564424</v>
      </c>
      <c r="S35" s="60"/>
      <c r="T35" s="60"/>
      <c r="U35" s="60"/>
      <c r="V35" s="60"/>
      <c r="W35" s="60">
        <v>11263741</v>
      </c>
      <c r="X35" s="60">
        <v>9337905</v>
      </c>
      <c r="Y35" s="60">
        <v>1925836</v>
      </c>
      <c r="Z35" s="140">
        <v>20.62</v>
      </c>
      <c r="AA35" s="155"/>
    </row>
    <row r="36" spans="1:27" ht="13.5">
      <c r="A36" s="138" t="s">
        <v>82</v>
      </c>
      <c r="B36" s="136"/>
      <c r="C36" s="155">
        <v>44549</v>
      </c>
      <c r="D36" s="155"/>
      <c r="E36" s="156"/>
      <c r="F36" s="60"/>
      <c r="G36" s="60">
        <v>1582</v>
      </c>
      <c r="H36" s="60">
        <v>1582</v>
      </c>
      <c r="I36" s="60">
        <v>1581</v>
      </c>
      <c r="J36" s="60">
        <v>4745</v>
      </c>
      <c r="K36" s="60">
        <v>30971</v>
      </c>
      <c r="L36" s="60">
        <v>1581</v>
      </c>
      <c r="M36" s="60">
        <v>1581</v>
      </c>
      <c r="N36" s="60">
        <v>34133</v>
      </c>
      <c r="O36" s="60">
        <v>1581</v>
      </c>
      <c r="P36" s="60">
        <v>1581</v>
      </c>
      <c r="Q36" s="60"/>
      <c r="R36" s="60">
        <v>3162</v>
      </c>
      <c r="S36" s="60"/>
      <c r="T36" s="60"/>
      <c r="U36" s="60"/>
      <c r="V36" s="60"/>
      <c r="W36" s="60">
        <v>42040</v>
      </c>
      <c r="X36" s="60"/>
      <c r="Y36" s="60">
        <v>42040</v>
      </c>
      <c r="Z36" s="140">
        <v>0</v>
      </c>
      <c r="AA36" s="155"/>
    </row>
    <row r="37" spans="1:27" ht="13.5">
      <c r="A37" s="138" t="s">
        <v>83</v>
      </c>
      <c r="B37" s="136"/>
      <c r="C37" s="157">
        <v>2248635</v>
      </c>
      <c r="D37" s="157"/>
      <c r="E37" s="158"/>
      <c r="F37" s="159"/>
      <c r="G37" s="159">
        <v>139718</v>
      </c>
      <c r="H37" s="159">
        <v>163012</v>
      </c>
      <c r="I37" s="159">
        <v>207032</v>
      </c>
      <c r="J37" s="159">
        <v>509762</v>
      </c>
      <c r="K37" s="159">
        <v>185917</v>
      </c>
      <c r="L37" s="159">
        <v>301113</v>
      </c>
      <c r="M37" s="159">
        <v>186621</v>
      </c>
      <c r="N37" s="159">
        <v>673651</v>
      </c>
      <c r="O37" s="159">
        <v>203042</v>
      </c>
      <c r="P37" s="159">
        <v>185687</v>
      </c>
      <c r="Q37" s="159"/>
      <c r="R37" s="159">
        <v>388729</v>
      </c>
      <c r="S37" s="159"/>
      <c r="T37" s="159"/>
      <c r="U37" s="159"/>
      <c r="V37" s="159"/>
      <c r="W37" s="159">
        <v>1572142</v>
      </c>
      <c r="X37" s="159">
        <v>1984086</v>
      </c>
      <c r="Y37" s="159">
        <v>-411944</v>
      </c>
      <c r="Z37" s="141">
        <v>-20.76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23904582</v>
      </c>
      <c r="D38" s="153">
        <f>SUM(D39:D41)</f>
        <v>0</v>
      </c>
      <c r="E38" s="154">
        <f t="shared" si="7"/>
        <v>52898000</v>
      </c>
      <c r="F38" s="100">
        <f t="shared" si="7"/>
        <v>52898000</v>
      </c>
      <c r="G38" s="100">
        <f t="shared" si="7"/>
        <v>1123418</v>
      </c>
      <c r="H38" s="100">
        <f t="shared" si="7"/>
        <v>1678772</v>
      </c>
      <c r="I38" s="100">
        <f t="shared" si="7"/>
        <v>1536141</v>
      </c>
      <c r="J38" s="100">
        <f t="shared" si="7"/>
        <v>4338331</v>
      </c>
      <c r="K38" s="100">
        <f t="shared" si="7"/>
        <v>1751184</v>
      </c>
      <c r="L38" s="100">
        <f t="shared" si="7"/>
        <v>2529541</v>
      </c>
      <c r="M38" s="100">
        <f t="shared" si="7"/>
        <v>1537274</v>
      </c>
      <c r="N38" s="100">
        <f t="shared" si="7"/>
        <v>5817999</v>
      </c>
      <c r="O38" s="100">
        <f t="shared" si="7"/>
        <v>2323860</v>
      </c>
      <c r="P38" s="100">
        <f t="shared" si="7"/>
        <v>1979210</v>
      </c>
      <c r="Q38" s="100">
        <f t="shared" si="7"/>
        <v>0</v>
      </c>
      <c r="R38" s="100">
        <f t="shared" si="7"/>
        <v>4303070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14459400</v>
      </c>
      <c r="X38" s="100">
        <f t="shared" si="7"/>
        <v>34535439</v>
      </c>
      <c r="Y38" s="100">
        <f t="shared" si="7"/>
        <v>-20076039</v>
      </c>
      <c r="Z38" s="137">
        <f>+IF(X38&lt;&gt;0,+(Y38/X38)*100,0)</f>
        <v>-58.13170349448866</v>
      </c>
      <c r="AA38" s="153">
        <f>SUM(AA39:AA41)</f>
        <v>52898000</v>
      </c>
    </row>
    <row r="39" spans="1:27" ht="13.5">
      <c r="A39" s="138" t="s">
        <v>85</v>
      </c>
      <c r="B39" s="136"/>
      <c r="C39" s="155">
        <v>7675452</v>
      </c>
      <c r="D39" s="155"/>
      <c r="E39" s="156">
        <v>52898000</v>
      </c>
      <c r="F39" s="60">
        <v>52898000</v>
      </c>
      <c r="G39" s="60">
        <v>293561</v>
      </c>
      <c r="H39" s="60">
        <v>524156</v>
      </c>
      <c r="I39" s="60">
        <v>474544</v>
      </c>
      <c r="J39" s="60">
        <v>1292261</v>
      </c>
      <c r="K39" s="60">
        <v>523408</v>
      </c>
      <c r="L39" s="60">
        <v>841175</v>
      </c>
      <c r="M39" s="60">
        <v>564934</v>
      </c>
      <c r="N39" s="60">
        <v>1929517</v>
      </c>
      <c r="O39" s="60">
        <v>1099858</v>
      </c>
      <c r="P39" s="60">
        <v>487396</v>
      </c>
      <c r="Q39" s="60"/>
      <c r="R39" s="60">
        <v>1587254</v>
      </c>
      <c r="S39" s="60"/>
      <c r="T39" s="60"/>
      <c r="U39" s="60"/>
      <c r="V39" s="60"/>
      <c r="W39" s="60">
        <v>4809032</v>
      </c>
      <c r="X39" s="60">
        <v>13681629</v>
      </c>
      <c r="Y39" s="60">
        <v>-8872597</v>
      </c>
      <c r="Z39" s="140">
        <v>-64.85</v>
      </c>
      <c r="AA39" s="155">
        <v>52898000</v>
      </c>
    </row>
    <row r="40" spans="1:27" ht="13.5">
      <c r="A40" s="138" t="s">
        <v>86</v>
      </c>
      <c r="B40" s="136"/>
      <c r="C40" s="155">
        <v>11789158</v>
      </c>
      <c r="D40" s="155"/>
      <c r="E40" s="156"/>
      <c r="F40" s="60"/>
      <c r="G40" s="60">
        <v>683704</v>
      </c>
      <c r="H40" s="60">
        <v>989387</v>
      </c>
      <c r="I40" s="60">
        <v>828713</v>
      </c>
      <c r="J40" s="60">
        <v>2501804</v>
      </c>
      <c r="K40" s="60">
        <v>927205</v>
      </c>
      <c r="L40" s="60">
        <v>1402598</v>
      </c>
      <c r="M40" s="60">
        <v>742642</v>
      </c>
      <c r="N40" s="60">
        <v>3072445</v>
      </c>
      <c r="O40" s="60">
        <v>1016892</v>
      </c>
      <c r="P40" s="60">
        <v>1260949</v>
      </c>
      <c r="Q40" s="60"/>
      <c r="R40" s="60">
        <v>2277841</v>
      </c>
      <c r="S40" s="60"/>
      <c r="T40" s="60"/>
      <c r="U40" s="60"/>
      <c r="V40" s="60"/>
      <c r="W40" s="60">
        <v>7852090</v>
      </c>
      <c r="X40" s="60">
        <v>15271362</v>
      </c>
      <c r="Y40" s="60">
        <v>-7419272</v>
      </c>
      <c r="Z40" s="140">
        <v>-48.58</v>
      </c>
      <c r="AA40" s="155"/>
    </row>
    <row r="41" spans="1:27" ht="13.5">
      <c r="A41" s="138" t="s">
        <v>87</v>
      </c>
      <c r="B41" s="136"/>
      <c r="C41" s="155">
        <v>4439972</v>
      </c>
      <c r="D41" s="155"/>
      <c r="E41" s="156"/>
      <c r="F41" s="60"/>
      <c r="G41" s="60">
        <v>146153</v>
      </c>
      <c r="H41" s="60">
        <v>165229</v>
      </c>
      <c r="I41" s="60">
        <v>232884</v>
      </c>
      <c r="J41" s="60">
        <v>544266</v>
      </c>
      <c r="K41" s="60">
        <v>300571</v>
      </c>
      <c r="L41" s="60">
        <v>285768</v>
      </c>
      <c r="M41" s="60">
        <v>229698</v>
      </c>
      <c r="N41" s="60">
        <v>816037</v>
      </c>
      <c r="O41" s="60">
        <v>207110</v>
      </c>
      <c r="P41" s="60">
        <v>230865</v>
      </c>
      <c r="Q41" s="60"/>
      <c r="R41" s="60">
        <v>437975</v>
      </c>
      <c r="S41" s="60"/>
      <c r="T41" s="60"/>
      <c r="U41" s="60"/>
      <c r="V41" s="60"/>
      <c r="W41" s="60">
        <v>1798278</v>
      </c>
      <c r="X41" s="60">
        <v>5582448</v>
      </c>
      <c r="Y41" s="60">
        <v>-3784170</v>
      </c>
      <c r="Z41" s="140">
        <v>-67.79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175966994</v>
      </c>
      <c r="D42" s="153">
        <f>SUM(D43:D46)</f>
        <v>0</v>
      </c>
      <c r="E42" s="154">
        <f t="shared" si="8"/>
        <v>134979613</v>
      </c>
      <c r="F42" s="100">
        <f t="shared" si="8"/>
        <v>134979613</v>
      </c>
      <c r="G42" s="100">
        <f t="shared" si="8"/>
        <v>6677323</v>
      </c>
      <c r="H42" s="100">
        <f t="shared" si="8"/>
        <v>7096999</v>
      </c>
      <c r="I42" s="100">
        <f t="shared" si="8"/>
        <v>8445843</v>
      </c>
      <c r="J42" s="100">
        <f t="shared" si="8"/>
        <v>22220165</v>
      </c>
      <c r="K42" s="100">
        <f t="shared" si="8"/>
        <v>9059692</v>
      </c>
      <c r="L42" s="100">
        <f t="shared" si="8"/>
        <v>12071127</v>
      </c>
      <c r="M42" s="100">
        <f t="shared" si="8"/>
        <v>14060892</v>
      </c>
      <c r="N42" s="100">
        <f t="shared" si="8"/>
        <v>35191711</v>
      </c>
      <c r="O42" s="100">
        <f t="shared" si="8"/>
        <v>57489660</v>
      </c>
      <c r="P42" s="100">
        <f t="shared" si="8"/>
        <v>13364560</v>
      </c>
      <c r="Q42" s="100">
        <f t="shared" si="8"/>
        <v>0</v>
      </c>
      <c r="R42" s="100">
        <f t="shared" si="8"/>
        <v>70854220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128266096</v>
      </c>
      <c r="X42" s="100">
        <f t="shared" si="8"/>
        <v>162045000</v>
      </c>
      <c r="Y42" s="100">
        <f t="shared" si="8"/>
        <v>-33778904</v>
      </c>
      <c r="Z42" s="137">
        <f>+IF(X42&lt;&gt;0,+(Y42/X42)*100,0)</f>
        <v>-20.84538492394088</v>
      </c>
      <c r="AA42" s="153">
        <f>SUM(AA43:AA46)</f>
        <v>134979613</v>
      </c>
    </row>
    <row r="43" spans="1:27" ht="13.5">
      <c r="A43" s="138" t="s">
        <v>89</v>
      </c>
      <c r="B43" s="136"/>
      <c r="C43" s="155">
        <v>84155188</v>
      </c>
      <c r="D43" s="155"/>
      <c r="E43" s="156">
        <v>100114281</v>
      </c>
      <c r="F43" s="60">
        <v>100114281</v>
      </c>
      <c r="G43" s="60">
        <v>1275973</v>
      </c>
      <c r="H43" s="60">
        <v>1506152</v>
      </c>
      <c r="I43" s="60">
        <v>1729555</v>
      </c>
      <c r="J43" s="60">
        <v>4511680</v>
      </c>
      <c r="K43" s="60">
        <v>2884228</v>
      </c>
      <c r="L43" s="60">
        <v>3809357</v>
      </c>
      <c r="M43" s="60">
        <v>7671150</v>
      </c>
      <c r="N43" s="60">
        <v>14364735</v>
      </c>
      <c r="O43" s="60">
        <v>45443406</v>
      </c>
      <c r="P43" s="60">
        <v>6124554</v>
      </c>
      <c r="Q43" s="60"/>
      <c r="R43" s="60">
        <v>51567960</v>
      </c>
      <c r="S43" s="60"/>
      <c r="T43" s="60"/>
      <c r="U43" s="60"/>
      <c r="V43" s="60"/>
      <c r="W43" s="60">
        <v>70444375</v>
      </c>
      <c r="X43" s="60">
        <v>84423276</v>
      </c>
      <c r="Y43" s="60">
        <v>-13978901</v>
      </c>
      <c r="Z43" s="140">
        <v>-16.56</v>
      </c>
      <c r="AA43" s="155">
        <v>100114281</v>
      </c>
    </row>
    <row r="44" spans="1:27" ht="13.5">
      <c r="A44" s="138" t="s">
        <v>90</v>
      </c>
      <c r="B44" s="136"/>
      <c r="C44" s="155">
        <v>50584731</v>
      </c>
      <c r="D44" s="155"/>
      <c r="E44" s="156">
        <v>34865332</v>
      </c>
      <c r="F44" s="60">
        <v>34865332</v>
      </c>
      <c r="G44" s="60">
        <v>2734682</v>
      </c>
      <c r="H44" s="60">
        <v>2710492</v>
      </c>
      <c r="I44" s="60">
        <v>3567931</v>
      </c>
      <c r="J44" s="60">
        <v>9013105</v>
      </c>
      <c r="K44" s="60">
        <v>3125022</v>
      </c>
      <c r="L44" s="60">
        <v>4276412</v>
      </c>
      <c r="M44" s="60">
        <v>3341596</v>
      </c>
      <c r="N44" s="60">
        <v>10743030</v>
      </c>
      <c r="O44" s="60">
        <v>8679725</v>
      </c>
      <c r="P44" s="60">
        <v>3730816</v>
      </c>
      <c r="Q44" s="60"/>
      <c r="R44" s="60">
        <v>12410541</v>
      </c>
      <c r="S44" s="60"/>
      <c r="T44" s="60"/>
      <c r="U44" s="60"/>
      <c r="V44" s="60"/>
      <c r="W44" s="60">
        <v>32166676</v>
      </c>
      <c r="X44" s="60">
        <v>45960543</v>
      </c>
      <c r="Y44" s="60">
        <v>-13793867</v>
      </c>
      <c r="Z44" s="140">
        <v>-30.01</v>
      </c>
      <c r="AA44" s="155">
        <v>34865332</v>
      </c>
    </row>
    <row r="45" spans="1:27" ht="13.5">
      <c r="A45" s="138" t="s">
        <v>91</v>
      </c>
      <c r="B45" s="136"/>
      <c r="C45" s="157">
        <v>24801212</v>
      </c>
      <c r="D45" s="157"/>
      <c r="E45" s="158"/>
      <c r="F45" s="159"/>
      <c r="G45" s="159">
        <v>1634620</v>
      </c>
      <c r="H45" s="159">
        <v>1653965</v>
      </c>
      <c r="I45" s="159">
        <v>1844952</v>
      </c>
      <c r="J45" s="159">
        <v>5133537</v>
      </c>
      <c r="K45" s="159">
        <v>1863443</v>
      </c>
      <c r="L45" s="159">
        <v>2308628</v>
      </c>
      <c r="M45" s="159">
        <v>1825390</v>
      </c>
      <c r="N45" s="159">
        <v>5997461</v>
      </c>
      <c r="O45" s="159">
        <v>2043790</v>
      </c>
      <c r="P45" s="159">
        <v>2098445</v>
      </c>
      <c r="Q45" s="159"/>
      <c r="R45" s="159">
        <v>4142235</v>
      </c>
      <c r="S45" s="159"/>
      <c r="T45" s="159"/>
      <c r="U45" s="159"/>
      <c r="V45" s="159"/>
      <c r="W45" s="159">
        <v>15273233</v>
      </c>
      <c r="X45" s="159">
        <v>21960000</v>
      </c>
      <c r="Y45" s="159">
        <v>-6686767</v>
      </c>
      <c r="Z45" s="141">
        <v>-30.45</v>
      </c>
      <c r="AA45" s="157"/>
    </row>
    <row r="46" spans="1:27" ht="13.5">
      <c r="A46" s="138" t="s">
        <v>92</v>
      </c>
      <c r="B46" s="136"/>
      <c r="C46" s="155">
        <v>16425863</v>
      </c>
      <c r="D46" s="155"/>
      <c r="E46" s="156"/>
      <c r="F46" s="60"/>
      <c r="G46" s="60">
        <v>1032048</v>
      </c>
      <c r="H46" s="60">
        <v>1226390</v>
      </c>
      <c r="I46" s="60">
        <v>1303405</v>
      </c>
      <c r="J46" s="60">
        <v>3561843</v>
      </c>
      <c r="K46" s="60">
        <v>1186999</v>
      </c>
      <c r="L46" s="60">
        <v>1676730</v>
      </c>
      <c r="M46" s="60">
        <v>1222756</v>
      </c>
      <c r="N46" s="60">
        <v>4086485</v>
      </c>
      <c r="O46" s="60">
        <v>1322739</v>
      </c>
      <c r="P46" s="60">
        <v>1410745</v>
      </c>
      <c r="Q46" s="60"/>
      <c r="R46" s="60">
        <v>2733484</v>
      </c>
      <c r="S46" s="60"/>
      <c r="T46" s="60"/>
      <c r="U46" s="60"/>
      <c r="V46" s="60"/>
      <c r="W46" s="60">
        <v>10381812</v>
      </c>
      <c r="X46" s="60">
        <v>9701181</v>
      </c>
      <c r="Y46" s="60">
        <v>680631</v>
      </c>
      <c r="Z46" s="140">
        <v>7.02</v>
      </c>
      <c r="AA46" s="155"/>
    </row>
    <row r="47" spans="1:27" ht="13.5">
      <c r="A47" s="135" t="s">
        <v>93</v>
      </c>
      <c r="B47" s="142" t="s">
        <v>94</v>
      </c>
      <c r="C47" s="153">
        <v>251669</v>
      </c>
      <c r="D47" s="153"/>
      <c r="E47" s="154"/>
      <c r="F47" s="100"/>
      <c r="G47" s="100"/>
      <c r="H47" s="100"/>
      <c r="I47" s="100">
        <v>35171</v>
      </c>
      <c r="J47" s="100">
        <v>35171</v>
      </c>
      <c r="K47" s="100">
        <v>33180</v>
      </c>
      <c r="L47" s="100">
        <v>20028</v>
      </c>
      <c r="M47" s="100">
        <v>12195</v>
      </c>
      <c r="N47" s="100">
        <v>65403</v>
      </c>
      <c r="O47" s="100">
        <v>12195</v>
      </c>
      <c r="P47" s="100">
        <v>12195</v>
      </c>
      <c r="Q47" s="100"/>
      <c r="R47" s="100">
        <v>24390</v>
      </c>
      <c r="S47" s="100"/>
      <c r="T47" s="100"/>
      <c r="U47" s="100"/>
      <c r="V47" s="100"/>
      <c r="W47" s="100">
        <v>124964</v>
      </c>
      <c r="X47" s="100">
        <v>265905</v>
      </c>
      <c r="Y47" s="100">
        <v>-140941</v>
      </c>
      <c r="Z47" s="137">
        <v>-53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351278480</v>
      </c>
      <c r="D48" s="168">
        <f>+D28+D32+D38+D42+D47</f>
        <v>0</v>
      </c>
      <c r="E48" s="169">
        <f t="shared" si="9"/>
        <v>382010412</v>
      </c>
      <c r="F48" s="73">
        <f t="shared" si="9"/>
        <v>382010412</v>
      </c>
      <c r="G48" s="73">
        <f t="shared" si="9"/>
        <v>16218546</v>
      </c>
      <c r="H48" s="73">
        <f t="shared" si="9"/>
        <v>17163052</v>
      </c>
      <c r="I48" s="73">
        <f t="shared" si="9"/>
        <v>17861471</v>
      </c>
      <c r="J48" s="73">
        <f t="shared" si="9"/>
        <v>51243069</v>
      </c>
      <c r="K48" s="73">
        <f t="shared" si="9"/>
        <v>20554323</v>
      </c>
      <c r="L48" s="73">
        <f t="shared" si="9"/>
        <v>26248660</v>
      </c>
      <c r="M48" s="73">
        <f t="shared" si="9"/>
        <v>24366632</v>
      </c>
      <c r="N48" s="73">
        <f t="shared" si="9"/>
        <v>71169615</v>
      </c>
      <c r="O48" s="73">
        <f t="shared" si="9"/>
        <v>70107809</v>
      </c>
      <c r="P48" s="73">
        <f t="shared" si="9"/>
        <v>25571800</v>
      </c>
      <c r="Q48" s="73">
        <f t="shared" si="9"/>
        <v>0</v>
      </c>
      <c r="R48" s="73">
        <f t="shared" si="9"/>
        <v>95679609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218092293</v>
      </c>
      <c r="X48" s="73">
        <f t="shared" si="9"/>
        <v>312554412</v>
      </c>
      <c r="Y48" s="73">
        <f t="shared" si="9"/>
        <v>-94462119</v>
      </c>
      <c r="Z48" s="170">
        <f>+IF(X48&lt;&gt;0,+(Y48/X48)*100,0)</f>
        <v>-30.222615766498922</v>
      </c>
      <c r="AA48" s="168">
        <f>+AA28+AA32+AA38+AA42+AA47</f>
        <v>382010412</v>
      </c>
    </row>
    <row r="49" spans="1:27" ht="13.5">
      <c r="A49" s="148" t="s">
        <v>49</v>
      </c>
      <c r="B49" s="149"/>
      <c r="C49" s="171">
        <f aca="true" t="shared" si="10" ref="C49:Y49">+C25-C48</f>
        <v>-30946911</v>
      </c>
      <c r="D49" s="171">
        <f>+D25-D48</f>
        <v>0</v>
      </c>
      <c r="E49" s="172">
        <f t="shared" si="10"/>
        <v>65295668</v>
      </c>
      <c r="F49" s="173">
        <f t="shared" si="10"/>
        <v>65295668</v>
      </c>
      <c r="G49" s="173">
        <f t="shared" si="10"/>
        <v>93597328</v>
      </c>
      <c r="H49" s="173">
        <f t="shared" si="10"/>
        <v>-14847752</v>
      </c>
      <c r="I49" s="173">
        <f t="shared" si="10"/>
        <v>-1344175</v>
      </c>
      <c r="J49" s="173">
        <f t="shared" si="10"/>
        <v>77405401</v>
      </c>
      <c r="K49" s="173">
        <f t="shared" si="10"/>
        <v>-3349677</v>
      </c>
      <c r="L49" s="173">
        <f t="shared" si="10"/>
        <v>7881236</v>
      </c>
      <c r="M49" s="173">
        <f t="shared" si="10"/>
        <v>-3271597</v>
      </c>
      <c r="N49" s="173">
        <f t="shared" si="10"/>
        <v>1259962</v>
      </c>
      <c r="O49" s="173">
        <f t="shared" si="10"/>
        <v>-24695544</v>
      </c>
      <c r="P49" s="173">
        <f t="shared" si="10"/>
        <v>-5289828</v>
      </c>
      <c r="Q49" s="173">
        <f t="shared" si="10"/>
        <v>0</v>
      </c>
      <c r="R49" s="173">
        <f t="shared" si="10"/>
        <v>-29985372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48679991</v>
      </c>
      <c r="X49" s="173">
        <f>IF(F25=F48,0,X25-X48)</f>
        <v>-810</v>
      </c>
      <c r="Y49" s="173">
        <f t="shared" si="10"/>
        <v>48680801</v>
      </c>
      <c r="Z49" s="174">
        <f>+IF(X49&lt;&gt;0,+(Y49/X49)*100,0)</f>
        <v>-6009975.432098765</v>
      </c>
      <c r="AA49" s="171">
        <f>+AA25-AA48</f>
        <v>65295668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46135174</v>
      </c>
      <c r="D5" s="155">
        <v>0</v>
      </c>
      <c r="E5" s="156">
        <v>45925379</v>
      </c>
      <c r="F5" s="60">
        <v>45925379</v>
      </c>
      <c r="G5" s="60">
        <v>15828200</v>
      </c>
      <c r="H5" s="60">
        <v>-4862396</v>
      </c>
      <c r="I5" s="60">
        <v>3858486</v>
      </c>
      <c r="J5" s="60">
        <v>14824290</v>
      </c>
      <c r="K5" s="60">
        <v>5247169</v>
      </c>
      <c r="L5" s="60">
        <v>5400986</v>
      </c>
      <c r="M5" s="60">
        <v>3625179</v>
      </c>
      <c r="N5" s="60">
        <v>14273334</v>
      </c>
      <c r="O5" s="60">
        <v>3626141</v>
      </c>
      <c r="P5" s="60">
        <v>2997941</v>
      </c>
      <c r="Q5" s="60">
        <v>0</v>
      </c>
      <c r="R5" s="60">
        <v>6624082</v>
      </c>
      <c r="S5" s="60">
        <v>0</v>
      </c>
      <c r="T5" s="60">
        <v>0</v>
      </c>
      <c r="U5" s="60">
        <v>0</v>
      </c>
      <c r="V5" s="60">
        <v>0</v>
      </c>
      <c r="W5" s="60">
        <v>35721706</v>
      </c>
      <c r="X5" s="60">
        <v>40572503</v>
      </c>
      <c r="Y5" s="60">
        <v>-4850797</v>
      </c>
      <c r="Z5" s="140">
        <v>-11.96</v>
      </c>
      <c r="AA5" s="155">
        <v>45925379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95765691</v>
      </c>
      <c r="D7" s="155">
        <v>0</v>
      </c>
      <c r="E7" s="156">
        <v>144242000</v>
      </c>
      <c r="F7" s="60">
        <v>144242000</v>
      </c>
      <c r="G7" s="60">
        <v>50600586</v>
      </c>
      <c r="H7" s="60">
        <v>14764410</v>
      </c>
      <c r="I7" s="60">
        <v>9903481</v>
      </c>
      <c r="J7" s="60">
        <v>75268477</v>
      </c>
      <c r="K7" s="60">
        <v>7681043</v>
      </c>
      <c r="L7" s="60">
        <v>9339163</v>
      </c>
      <c r="M7" s="60">
        <v>9844369</v>
      </c>
      <c r="N7" s="60">
        <v>26864575</v>
      </c>
      <c r="O7" s="60">
        <v>6603575</v>
      </c>
      <c r="P7" s="60">
        <v>6854816</v>
      </c>
      <c r="Q7" s="60">
        <v>0</v>
      </c>
      <c r="R7" s="60">
        <v>13458391</v>
      </c>
      <c r="S7" s="60">
        <v>0</v>
      </c>
      <c r="T7" s="60">
        <v>0</v>
      </c>
      <c r="U7" s="60">
        <v>0</v>
      </c>
      <c r="V7" s="60">
        <v>0</v>
      </c>
      <c r="W7" s="60">
        <v>115591443</v>
      </c>
      <c r="X7" s="60">
        <v>118016181</v>
      </c>
      <c r="Y7" s="60">
        <v>-2424738</v>
      </c>
      <c r="Z7" s="140">
        <v>-2.05</v>
      </c>
      <c r="AA7" s="155">
        <v>144242000</v>
      </c>
    </row>
    <row r="8" spans="1:27" ht="13.5">
      <c r="A8" s="183" t="s">
        <v>104</v>
      </c>
      <c r="B8" s="182"/>
      <c r="C8" s="155">
        <v>39593551</v>
      </c>
      <c r="D8" s="155">
        <v>0</v>
      </c>
      <c r="E8" s="156">
        <v>50837378</v>
      </c>
      <c r="F8" s="60">
        <v>50837378</v>
      </c>
      <c r="G8" s="60">
        <v>6699994</v>
      </c>
      <c r="H8" s="60">
        <v>-2191297</v>
      </c>
      <c r="I8" s="60">
        <v>-682380</v>
      </c>
      <c r="J8" s="60">
        <v>3826317</v>
      </c>
      <c r="K8" s="60">
        <v>2366979</v>
      </c>
      <c r="L8" s="60">
        <v>13960150</v>
      </c>
      <c r="M8" s="60">
        <v>4028139</v>
      </c>
      <c r="N8" s="60">
        <v>20355268</v>
      </c>
      <c r="O8" s="60">
        <v>4154013</v>
      </c>
      <c r="P8" s="60">
        <v>3462404</v>
      </c>
      <c r="Q8" s="60">
        <v>0</v>
      </c>
      <c r="R8" s="60">
        <v>7616417</v>
      </c>
      <c r="S8" s="60">
        <v>0</v>
      </c>
      <c r="T8" s="60">
        <v>0</v>
      </c>
      <c r="U8" s="60">
        <v>0</v>
      </c>
      <c r="V8" s="60">
        <v>0</v>
      </c>
      <c r="W8" s="60">
        <v>31798002</v>
      </c>
      <c r="X8" s="60">
        <v>42929507</v>
      </c>
      <c r="Y8" s="60">
        <v>-11131505</v>
      </c>
      <c r="Z8" s="140">
        <v>-25.93</v>
      </c>
      <c r="AA8" s="155">
        <v>50837378</v>
      </c>
    </row>
    <row r="9" spans="1:27" ht="13.5">
      <c r="A9" s="183" t="s">
        <v>105</v>
      </c>
      <c r="B9" s="182"/>
      <c r="C9" s="155">
        <v>19752159</v>
      </c>
      <c r="D9" s="155">
        <v>0</v>
      </c>
      <c r="E9" s="156">
        <v>24217236</v>
      </c>
      <c r="F9" s="60">
        <v>24217236</v>
      </c>
      <c r="G9" s="60">
        <v>7318133</v>
      </c>
      <c r="H9" s="60">
        <v>-1261445</v>
      </c>
      <c r="I9" s="60">
        <v>1349955</v>
      </c>
      <c r="J9" s="60">
        <v>7406643</v>
      </c>
      <c r="K9" s="60">
        <v>1302444</v>
      </c>
      <c r="L9" s="60">
        <v>1346549</v>
      </c>
      <c r="M9" s="60">
        <v>1319067</v>
      </c>
      <c r="N9" s="60">
        <v>3968060</v>
      </c>
      <c r="O9" s="60">
        <v>1321607</v>
      </c>
      <c r="P9" s="60">
        <v>1345596</v>
      </c>
      <c r="Q9" s="60">
        <v>0</v>
      </c>
      <c r="R9" s="60">
        <v>2667203</v>
      </c>
      <c r="S9" s="60">
        <v>0</v>
      </c>
      <c r="T9" s="60">
        <v>0</v>
      </c>
      <c r="U9" s="60">
        <v>0</v>
      </c>
      <c r="V9" s="60">
        <v>0</v>
      </c>
      <c r="W9" s="60">
        <v>14041906</v>
      </c>
      <c r="X9" s="60">
        <v>20719215</v>
      </c>
      <c r="Y9" s="60">
        <v>-6677309</v>
      </c>
      <c r="Z9" s="140">
        <v>-32.23</v>
      </c>
      <c r="AA9" s="155">
        <v>24217236</v>
      </c>
    </row>
    <row r="10" spans="1:27" ht="13.5">
      <c r="A10" s="183" t="s">
        <v>106</v>
      </c>
      <c r="B10" s="182"/>
      <c r="C10" s="155">
        <v>6362861</v>
      </c>
      <c r="D10" s="155">
        <v>0</v>
      </c>
      <c r="E10" s="156">
        <v>10907789</v>
      </c>
      <c r="F10" s="54">
        <v>10907789</v>
      </c>
      <c r="G10" s="54">
        <v>951913</v>
      </c>
      <c r="H10" s="54">
        <v>-813936</v>
      </c>
      <c r="I10" s="54">
        <v>822578</v>
      </c>
      <c r="J10" s="54">
        <v>960555</v>
      </c>
      <c r="K10" s="54">
        <v>682909</v>
      </c>
      <c r="L10" s="54">
        <v>821439</v>
      </c>
      <c r="M10" s="54">
        <v>818777</v>
      </c>
      <c r="N10" s="54">
        <v>2323125</v>
      </c>
      <c r="O10" s="54">
        <v>820253</v>
      </c>
      <c r="P10" s="54">
        <v>822024</v>
      </c>
      <c r="Q10" s="54">
        <v>0</v>
      </c>
      <c r="R10" s="54">
        <v>1642277</v>
      </c>
      <c r="S10" s="54">
        <v>0</v>
      </c>
      <c r="T10" s="54">
        <v>0</v>
      </c>
      <c r="U10" s="54">
        <v>0</v>
      </c>
      <c r="V10" s="54">
        <v>0</v>
      </c>
      <c r="W10" s="54">
        <v>4925957</v>
      </c>
      <c r="X10" s="54">
        <v>9084296</v>
      </c>
      <c r="Y10" s="54">
        <v>-4158339</v>
      </c>
      <c r="Z10" s="184">
        <v>-45.78</v>
      </c>
      <c r="AA10" s="130">
        <v>10907789</v>
      </c>
    </row>
    <row r="11" spans="1:27" ht="13.5">
      <c r="A11" s="183" t="s">
        <v>107</v>
      </c>
      <c r="B11" s="185"/>
      <c r="C11" s="155">
        <v>89858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3998</v>
      </c>
      <c r="J11" s="60">
        <v>3998</v>
      </c>
      <c r="K11" s="60">
        <v>5231</v>
      </c>
      <c r="L11" s="60">
        <v>7541</v>
      </c>
      <c r="M11" s="60">
        <v>4230</v>
      </c>
      <c r="N11" s="60">
        <v>17002</v>
      </c>
      <c r="O11" s="60">
        <v>3385</v>
      </c>
      <c r="P11" s="60">
        <v>41025</v>
      </c>
      <c r="Q11" s="60">
        <v>0</v>
      </c>
      <c r="R11" s="60">
        <v>44410</v>
      </c>
      <c r="S11" s="60">
        <v>0</v>
      </c>
      <c r="T11" s="60">
        <v>0</v>
      </c>
      <c r="U11" s="60">
        <v>0</v>
      </c>
      <c r="V11" s="60">
        <v>0</v>
      </c>
      <c r="W11" s="60">
        <v>65410</v>
      </c>
      <c r="X11" s="60"/>
      <c r="Y11" s="60">
        <v>65410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789348</v>
      </c>
      <c r="D12" s="155">
        <v>0</v>
      </c>
      <c r="E12" s="156">
        <v>4323326</v>
      </c>
      <c r="F12" s="60">
        <v>4323326</v>
      </c>
      <c r="G12" s="60">
        <v>129634</v>
      </c>
      <c r="H12" s="60">
        <v>-128498</v>
      </c>
      <c r="I12" s="60">
        <v>104784</v>
      </c>
      <c r="J12" s="60">
        <v>105920</v>
      </c>
      <c r="K12" s="60">
        <v>100798</v>
      </c>
      <c r="L12" s="60">
        <v>28468</v>
      </c>
      <c r="M12" s="60">
        <v>84964</v>
      </c>
      <c r="N12" s="60">
        <v>214230</v>
      </c>
      <c r="O12" s="60">
        <v>158377</v>
      </c>
      <c r="P12" s="60">
        <v>96147</v>
      </c>
      <c r="Q12" s="60">
        <v>0</v>
      </c>
      <c r="R12" s="60">
        <v>254524</v>
      </c>
      <c r="S12" s="60">
        <v>0</v>
      </c>
      <c r="T12" s="60">
        <v>0</v>
      </c>
      <c r="U12" s="60">
        <v>0</v>
      </c>
      <c r="V12" s="60">
        <v>0</v>
      </c>
      <c r="W12" s="60">
        <v>574674</v>
      </c>
      <c r="X12" s="60">
        <v>3537270</v>
      </c>
      <c r="Y12" s="60">
        <v>-2962596</v>
      </c>
      <c r="Z12" s="140">
        <v>-83.75</v>
      </c>
      <c r="AA12" s="155">
        <v>4323326</v>
      </c>
    </row>
    <row r="13" spans="1:27" ht="13.5">
      <c r="A13" s="181" t="s">
        <v>109</v>
      </c>
      <c r="B13" s="185"/>
      <c r="C13" s="155">
        <v>10835646</v>
      </c>
      <c r="D13" s="155">
        <v>0</v>
      </c>
      <c r="E13" s="156">
        <v>100000</v>
      </c>
      <c r="F13" s="60">
        <v>100000</v>
      </c>
      <c r="G13" s="60">
        <v>154522</v>
      </c>
      <c r="H13" s="60">
        <v>-31436</v>
      </c>
      <c r="I13" s="60">
        <v>1071355</v>
      </c>
      <c r="J13" s="60">
        <v>1194441</v>
      </c>
      <c r="K13" s="60">
        <v>196239</v>
      </c>
      <c r="L13" s="60">
        <v>2626238</v>
      </c>
      <c r="M13" s="60">
        <v>1280989</v>
      </c>
      <c r="N13" s="60">
        <v>4103466</v>
      </c>
      <c r="O13" s="60">
        <v>1301759</v>
      </c>
      <c r="P13" s="60">
        <v>1605933</v>
      </c>
      <c r="Q13" s="60">
        <v>0</v>
      </c>
      <c r="R13" s="60">
        <v>2907692</v>
      </c>
      <c r="S13" s="60">
        <v>0</v>
      </c>
      <c r="T13" s="60">
        <v>0</v>
      </c>
      <c r="U13" s="60">
        <v>0</v>
      </c>
      <c r="V13" s="60">
        <v>0</v>
      </c>
      <c r="W13" s="60">
        <v>8205599</v>
      </c>
      <c r="X13" s="60">
        <v>81810</v>
      </c>
      <c r="Y13" s="60">
        <v>8123789</v>
      </c>
      <c r="Z13" s="140">
        <v>9930.07</v>
      </c>
      <c r="AA13" s="155">
        <v>100000</v>
      </c>
    </row>
    <row r="14" spans="1:27" ht="13.5">
      <c r="A14" s="181" t="s">
        <v>110</v>
      </c>
      <c r="B14" s="185"/>
      <c r="C14" s="155">
        <v>385120</v>
      </c>
      <c r="D14" s="155">
        <v>0</v>
      </c>
      <c r="E14" s="156">
        <v>9500000</v>
      </c>
      <c r="F14" s="60">
        <v>9500000</v>
      </c>
      <c r="G14" s="60">
        <v>1082944</v>
      </c>
      <c r="H14" s="60">
        <v>-1084026</v>
      </c>
      <c r="I14" s="60">
        <v>0</v>
      </c>
      <c r="J14" s="60">
        <v>-1082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-1082</v>
      </c>
      <c r="X14" s="60">
        <v>7772724</v>
      </c>
      <c r="Y14" s="60">
        <v>-7773806</v>
      </c>
      <c r="Z14" s="140">
        <v>-100.01</v>
      </c>
      <c r="AA14" s="155">
        <v>9500000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655711</v>
      </c>
      <c r="D16" s="155">
        <v>0</v>
      </c>
      <c r="E16" s="156">
        <v>1041306</v>
      </c>
      <c r="F16" s="60">
        <v>1041306</v>
      </c>
      <c r="G16" s="60">
        <v>11580</v>
      </c>
      <c r="H16" s="60">
        <v>0</v>
      </c>
      <c r="I16" s="60">
        <v>8567</v>
      </c>
      <c r="J16" s="60">
        <v>20147</v>
      </c>
      <c r="K16" s="60">
        <v>13600</v>
      </c>
      <c r="L16" s="60">
        <v>750</v>
      </c>
      <c r="M16" s="60">
        <v>7727</v>
      </c>
      <c r="N16" s="60">
        <v>22077</v>
      </c>
      <c r="O16" s="60">
        <v>1850</v>
      </c>
      <c r="P16" s="60">
        <v>1898</v>
      </c>
      <c r="Q16" s="60">
        <v>0</v>
      </c>
      <c r="R16" s="60">
        <v>3748</v>
      </c>
      <c r="S16" s="60">
        <v>0</v>
      </c>
      <c r="T16" s="60">
        <v>0</v>
      </c>
      <c r="U16" s="60">
        <v>0</v>
      </c>
      <c r="V16" s="60">
        <v>0</v>
      </c>
      <c r="W16" s="60">
        <v>45972</v>
      </c>
      <c r="X16" s="60">
        <v>851976</v>
      </c>
      <c r="Y16" s="60">
        <v>-806004</v>
      </c>
      <c r="Z16" s="140">
        <v>-94.6</v>
      </c>
      <c r="AA16" s="155">
        <v>1041306</v>
      </c>
    </row>
    <row r="17" spans="1:27" ht="13.5">
      <c r="A17" s="181" t="s">
        <v>113</v>
      </c>
      <c r="B17" s="185"/>
      <c r="C17" s="155">
        <v>2596574</v>
      </c>
      <c r="D17" s="155">
        <v>0</v>
      </c>
      <c r="E17" s="156">
        <v>3372008</v>
      </c>
      <c r="F17" s="60">
        <v>3372008</v>
      </c>
      <c r="G17" s="60">
        <v>1330</v>
      </c>
      <c r="H17" s="60">
        <v>-404502</v>
      </c>
      <c r="I17" s="60">
        <v>8752</v>
      </c>
      <c r="J17" s="60">
        <v>-394420</v>
      </c>
      <c r="K17" s="60">
        <v>17014</v>
      </c>
      <c r="L17" s="60">
        <v>162144</v>
      </c>
      <c r="M17" s="60">
        <v>1449</v>
      </c>
      <c r="N17" s="60">
        <v>180607</v>
      </c>
      <c r="O17" s="60">
        <v>1310</v>
      </c>
      <c r="P17" s="60">
        <v>3578</v>
      </c>
      <c r="Q17" s="60">
        <v>0</v>
      </c>
      <c r="R17" s="60">
        <v>4888</v>
      </c>
      <c r="S17" s="60">
        <v>0</v>
      </c>
      <c r="T17" s="60">
        <v>0</v>
      </c>
      <c r="U17" s="60">
        <v>0</v>
      </c>
      <c r="V17" s="60">
        <v>0</v>
      </c>
      <c r="W17" s="60">
        <v>-208925</v>
      </c>
      <c r="X17" s="60">
        <v>2758914</v>
      </c>
      <c r="Y17" s="60">
        <v>-2967839</v>
      </c>
      <c r="Z17" s="140">
        <v>-107.57</v>
      </c>
      <c r="AA17" s="155">
        <v>3372008</v>
      </c>
    </row>
    <row r="18" spans="1:27" ht="13.5">
      <c r="A18" s="183" t="s">
        <v>114</v>
      </c>
      <c r="B18" s="182"/>
      <c r="C18" s="155">
        <v>877055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-551577</v>
      </c>
      <c r="L18" s="60">
        <v>297350</v>
      </c>
      <c r="M18" s="60">
        <v>0</v>
      </c>
      <c r="N18" s="60">
        <v>-254227</v>
      </c>
      <c r="O18" s="60">
        <v>0</v>
      </c>
      <c r="P18" s="60">
        <v>-1299522</v>
      </c>
      <c r="Q18" s="60">
        <v>0</v>
      </c>
      <c r="R18" s="60">
        <v>-1299522</v>
      </c>
      <c r="S18" s="60">
        <v>0</v>
      </c>
      <c r="T18" s="60">
        <v>0</v>
      </c>
      <c r="U18" s="60">
        <v>0</v>
      </c>
      <c r="V18" s="60">
        <v>0</v>
      </c>
      <c r="W18" s="60">
        <v>-1553749</v>
      </c>
      <c r="X18" s="60"/>
      <c r="Y18" s="60">
        <v>-1553749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73127455</v>
      </c>
      <c r="D19" s="155">
        <v>0</v>
      </c>
      <c r="E19" s="156">
        <v>78153000</v>
      </c>
      <c r="F19" s="60">
        <v>78153000</v>
      </c>
      <c r="G19" s="60">
        <v>26766903</v>
      </c>
      <c r="H19" s="60">
        <v>-1383690</v>
      </c>
      <c r="I19" s="60">
        <v>1025</v>
      </c>
      <c r="J19" s="60">
        <v>25384238</v>
      </c>
      <c r="K19" s="60">
        <v>0</v>
      </c>
      <c r="L19" s="60">
        <v>0</v>
      </c>
      <c r="M19" s="60">
        <v>0</v>
      </c>
      <c r="N19" s="60">
        <v>0</v>
      </c>
      <c r="O19" s="60">
        <v>26089330</v>
      </c>
      <c r="P19" s="60">
        <v>4287000</v>
      </c>
      <c r="Q19" s="60">
        <v>0</v>
      </c>
      <c r="R19" s="60">
        <v>30376330</v>
      </c>
      <c r="S19" s="60">
        <v>0</v>
      </c>
      <c r="T19" s="60">
        <v>0</v>
      </c>
      <c r="U19" s="60">
        <v>0</v>
      </c>
      <c r="V19" s="60">
        <v>0</v>
      </c>
      <c r="W19" s="60">
        <v>55760568</v>
      </c>
      <c r="X19" s="60">
        <v>62093385</v>
      </c>
      <c r="Y19" s="60">
        <v>-6332817</v>
      </c>
      <c r="Z19" s="140">
        <v>-10.2</v>
      </c>
      <c r="AA19" s="155">
        <v>78153000</v>
      </c>
    </row>
    <row r="20" spans="1:27" ht="13.5">
      <c r="A20" s="181" t="s">
        <v>35</v>
      </c>
      <c r="B20" s="185"/>
      <c r="C20" s="155">
        <v>2062883</v>
      </c>
      <c r="D20" s="155">
        <v>0</v>
      </c>
      <c r="E20" s="156">
        <v>9390658</v>
      </c>
      <c r="F20" s="54">
        <v>9390658</v>
      </c>
      <c r="G20" s="54">
        <v>270135</v>
      </c>
      <c r="H20" s="54">
        <v>-287884</v>
      </c>
      <c r="I20" s="54">
        <v>66695</v>
      </c>
      <c r="J20" s="54">
        <v>48946</v>
      </c>
      <c r="K20" s="54">
        <v>142797</v>
      </c>
      <c r="L20" s="54">
        <v>139118</v>
      </c>
      <c r="M20" s="54">
        <v>80145</v>
      </c>
      <c r="N20" s="54">
        <v>362060</v>
      </c>
      <c r="O20" s="54">
        <v>1116165</v>
      </c>
      <c r="P20" s="54">
        <v>63132</v>
      </c>
      <c r="Q20" s="54">
        <v>0</v>
      </c>
      <c r="R20" s="54">
        <v>1179297</v>
      </c>
      <c r="S20" s="54">
        <v>0</v>
      </c>
      <c r="T20" s="54">
        <v>0</v>
      </c>
      <c r="U20" s="54">
        <v>0</v>
      </c>
      <c r="V20" s="54">
        <v>0</v>
      </c>
      <c r="W20" s="54">
        <v>1590303</v>
      </c>
      <c r="X20" s="54">
        <v>7683543</v>
      </c>
      <c r="Y20" s="54">
        <v>-6093240</v>
      </c>
      <c r="Z20" s="184">
        <v>-79.3</v>
      </c>
      <c r="AA20" s="130">
        <v>9390658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299029086</v>
      </c>
      <c r="D22" s="188">
        <f>SUM(D5:D21)</f>
        <v>0</v>
      </c>
      <c r="E22" s="189">
        <f t="shared" si="0"/>
        <v>382010080</v>
      </c>
      <c r="F22" s="190">
        <f t="shared" si="0"/>
        <v>382010080</v>
      </c>
      <c r="G22" s="190">
        <f t="shared" si="0"/>
        <v>109815874</v>
      </c>
      <c r="H22" s="190">
        <f t="shared" si="0"/>
        <v>2315300</v>
      </c>
      <c r="I22" s="190">
        <f t="shared" si="0"/>
        <v>16517296</v>
      </c>
      <c r="J22" s="190">
        <f t="shared" si="0"/>
        <v>128648470</v>
      </c>
      <c r="K22" s="190">
        <f t="shared" si="0"/>
        <v>17204646</v>
      </c>
      <c r="L22" s="190">
        <f t="shared" si="0"/>
        <v>34129896</v>
      </c>
      <c r="M22" s="190">
        <f t="shared" si="0"/>
        <v>21095035</v>
      </c>
      <c r="N22" s="190">
        <f t="shared" si="0"/>
        <v>72429577</v>
      </c>
      <c r="O22" s="190">
        <f t="shared" si="0"/>
        <v>45197765</v>
      </c>
      <c r="P22" s="190">
        <f t="shared" si="0"/>
        <v>20281972</v>
      </c>
      <c r="Q22" s="190">
        <f t="shared" si="0"/>
        <v>0</v>
      </c>
      <c r="R22" s="190">
        <f t="shared" si="0"/>
        <v>65479737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266557784</v>
      </c>
      <c r="X22" s="190">
        <f t="shared" si="0"/>
        <v>316101324</v>
      </c>
      <c r="Y22" s="190">
        <f t="shared" si="0"/>
        <v>-49543540</v>
      </c>
      <c r="Z22" s="191">
        <f>+IF(X22&lt;&gt;0,+(Y22/X22)*100,0)</f>
        <v>-15.673309865668264</v>
      </c>
      <c r="AA22" s="188">
        <f>SUM(AA5:AA21)</f>
        <v>382010080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124835865</v>
      </c>
      <c r="D25" s="155">
        <v>0</v>
      </c>
      <c r="E25" s="156">
        <v>135188460</v>
      </c>
      <c r="F25" s="60">
        <v>135188460</v>
      </c>
      <c r="G25" s="60">
        <v>9909968</v>
      </c>
      <c r="H25" s="60">
        <v>10288086</v>
      </c>
      <c r="I25" s="60">
        <v>10533843</v>
      </c>
      <c r="J25" s="60">
        <v>30731897</v>
      </c>
      <c r="K25" s="60">
        <v>10347781</v>
      </c>
      <c r="L25" s="60">
        <v>15356784</v>
      </c>
      <c r="M25" s="60">
        <v>10987972</v>
      </c>
      <c r="N25" s="60">
        <v>36692537</v>
      </c>
      <c r="O25" s="60">
        <v>10687030</v>
      </c>
      <c r="P25" s="60">
        <v>10198829</v>
      </c>
      <c r="Q25" s="60">
        <v>0</v>
      </c>
      <c r="R25" s="60">
        <v>20885859</v>
      </c>
      <c r="S25" s="60">
        <v>0</v>
      </c>
      <c r="T25" s="60">
        <v>0</v>
      </c>
      <c r="U25" s="60">
        <v>0</v>
      </c>
      <c r="V25" s="60">
        <v>0</v>
      </c>
      <c r="W25" s="60">
        <v>88310293</v>
      </c>
      <c r="X25" s="60">
        <v>110608362</v>
      </c>
      <c r="Y25" s="60">
        <v>-22298069</v>
      </c>
      <c r="Z25" s="140">
        <v>-20.16</v>
      </c>
      <c r="AA25" s="155">
        <v>135188460</v>
      </c>
    </row>
    <row r="26" spans="1:27" ht="13.5">
      <c r="A26" s="183" t="s">
        <v>38</v>
      </c>
      <c r="B26" s="182"/>
      <c r="C26" s="155">
        <v>8336735</v>
      </c>
      <c r="D26" s="155">
        <v>0</v>
      </c>
      <c r="E26" s="156">
        <v>9313000</v>
      </c>
      <c r="F26" s="60">
        <v>9313000</v>
      </c>
      <c r="G26" s="60">
        <v>1346727</v>
      </c>
      <c r="H26" s="60">
        <v>703443</v>
      </c>
      <c r="I26" s="60">
        <v>699003</v>
      </c>
      <c r="J26" s="60">
        <v>2749173</v>
      </c>
      <c r="K26" s="60">
        <v>699003</v>
      </c>
      <c r="L26" s="60">
        <v>699003</v>
      </c>
      <c r="M26" s="60">
        <v>699052</v>
      </c>
      <c r="N26" s="60">
        <v>2097058</v>
      </c>
      <c r="O26" s="60">
        <v>699052</v>
      </c>
      <c r="P26" s="60">
        <v>699346</v>
      </c>
      <c r="Q26" s="60">
        <v>0</v>
      </c>
      <c r="R26" s="60">
        <v>1398398</v>
      </c>
      <c r="S26" s="60">
        <v>0</v>
      </c>
      <c r="T26" s="60">
        <v>0</v>
      </c>
      <c r="U26" s="60">
        <v>0</v>
      </c>
      <c r="V26" s="60">
        <v>0</v>
      </c>
      <c r="W26" s="60">
        <v>6244629</v>
      </c>
      <c r="X26" s="60">
        <v>7619724</v>
      </c>
      <c r="Y26" s="60">
        <v>-1375095</v>
      </c>
      <c r="Z26" s="140">
        <v>-18.05</v>
      </c>
      <c r="AA26" s="155">
        <v>9313000</v>
      </c>
    </row>
    <row r="27" spans="1:27" ht="13.5">
      <c r="A27" s="183" t="s">
        <v>118</v>
      </c>
      <c r="B27" s="182"/>
      <c r="C27" s="155">
        <v>22509630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36729303</v>
      </c>
      <c r="D28" s="155">
        <v>0</v>
      </c>
      <c r="E28" s="156">
        <v>27081252</v>
      </c>
      <c r="F28" s="60">
        <v>27081252</v>
      </c>
      <c r="G28" s="60">
        <v>0</v>
      </c>
      <c r="H28" s="60">
        <v>0</v>
      </c>
      <c r="I28" s="60">
        <v>1875803</v>
      </c>
      <c r="J28" s="60">
        <v>1875803</v>
      </c>
      <c r="K28" s="60">
        <v>1875803</v>
      </c>
      <c r="L28" s="60">
        <v>1875803</v>
      </c>
      <c r="M28" s="60">
        <v>1875803</v>
      </c>
      <c r="N28" s="60">
        <v>5627409</v>
      </c>
      <c r="O28" s="60">
        <v>1875803</v>
      </c>
      <c r="P28" s="60">
        <v>1875803</v>
      </c>
      <c r="Q28" s="60">
        <v>0</v>
      </c>
      <c r="R28" s="60">
        <v>3751606</v>
      </c>
      <c r="S28" s="60">
        <v>0</v>
      </c>
      <c r="T28" s="60">
        <v>0</v>
      </c>
      <c r="U28" s="60">
        <v>0</v>
      </c>
      <c r="V28" s="60">
        <v>0</v>
      </c>
      <c r="W28" s="60">
        <v>11254818</v>
      </c>
      <c r="X28" s="60">
        <v>22157181</v>
      </c>
      <c r="Y28" s="60">
        <v>-10902363</v>
      </c>
      <c r="Z28" s="140">
        <v>-49.2</v>
      </c>
      <c r="AA28" s="155">
        <v>27081252</v>
      </c>
    </row>
    <row r="29" spans="1:27" ht="13.5">
      <c r="A29" s="183" t="s">
        <v>40</v>
      </c>
      <c r="B29" s="182"/>
      <c r="C29" s="155">
        <v>6337044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8392</v>
      </c>
      <c r="J29" s="60">
        <v>8392</v>
      </c>
      <c r="K29" s="60">
        <v>26088</v>
      </c>
      <c r="L29" s="60">
        <v>962651</v>
      </c>
      <c r="M29" s="60">
        <v>694372</v>
      </c>
      <c r="N29" s="60">
        <v>1683111</v>
      </c>
      <c r="O29" s="60">
        <v>2590113</v>
      </c>
      <c r="P29" s="60">
        <v>1060624</v>
      </c>
      <c r="Q29" s="60">
        <v>0</v>
      </c>
      <c r="R29" s="60">
        <v>3650737</v>
      </c>
      <c r="S29" s="60">
        <v>0</v>
      </c>
      <c r="T29" s="60">
        <v>0</v>
      </c>
      <c r="U29" s="60">
        <v>0</v>
      </c>
      <c r="V29" s="60">
        <v>0</v>
      </c>
      <c r="W29" s="60">
        <v>5342240</v>
      </c>
      <c r="X29" s="60"/>
      <c r="Y29" s="60">
        <v>5342240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67096416</v>
      </c>
      <c r="D30" s="155">
        <v>0</v>
      </c>
      <c r="E30" s="156">
        <v>79623733</v>
      </c>
      <c r="F30" s="60">
        <v>79623733</v>
      </c>
      <c r="G30" s="60">
        <v>0</v>
      </c>
      <c r="H30" s="60">
        <v>0</v>
      </c>
      <c r="I30" s="60">
        <v>0</v>
      </c>
      <c r="J30" s="60">
        <v>0</v>
      </c>
      <c r="K30" s="60">
        <v>120788</v>
      </c>
      <c r="L30" s="60">
        <v>1000000</v>
      </c>
      <c r="M30" s="60">
        <v>5918034</v>
      </c>
      <c r="N30" s="60">
        <v>7038822</v>
      </c>
      <c r="O30" s="60">
        <v>43927537</v>
      </c>
      <c r="P30" s="60">
        <v>4200570</v>
      </c>
      <c r="Q30" s="60">
        <v>0</v>
      </c>
      <c r="R30" s="60">
        <v>48128107</v>
      </c>
      <c r="S30" s="60">
        <v>0</v>
      </c>
      <c r="T30" s="60">
        <v>0</v>
      </c>
      <c r="U30" s="60">
        <v>0</v>
      </c>
      <c r="V30" s="60">
        <v>0</v>
      </c>
      <c r="W30" s="60">
        <v>55166929</v>
      </c>
      <c r="X30" s="60">
        <v>65146905</v>
      </c>
      <c r="Y30" s="60">
        <v>-9979976</v>
      </c>
      <c r="Z30" s="140">
        <v>-15.32</v>
      </c>
      <c r="AA30" s="155">
        <v>79623733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6469478</v>
      </c>
      <c r="D32" s="155">
        <v>0</v>
      </c>
      <c r="E32" s="156">
        <v>6340565</v>
      </c>
      <c r="F32" s="60">
        <v>6340565</v>
      </c>
      <c r="G32" s="60">
        <v>0</v>
      </c>
      <c r="H32" s="60">
        <v>0</v>
      </c>
      <c r="I32" s="60">
        <v>8619</v>
      </c>
      <c r="J32" s="60">
        <v>8619</v>
      </c>
      <c r="K32" s="60">
        <v>407961</v>
      </c>
      <c r="L32" s="60">
        <v>285468</v>
      </c>
      <c r="M32" s="60">
        <v>1124</v>
      </c>
      <c r="N32" s="60">
        <v>694553</v>
      </c>
      <c r="O32" s="60">
        <v>54756</v>
      </c>
      <c r="P32" s="60">
        <v>180022</v>
      </c>
      <c r="Q32" s="60">
        <v>0</v>
      </c>
      <c r="R32" s="60">
        <v>234778</v>
      </c>
      <c r="S32" s="60">
        <v>0</v>
      </c>
      <c r="T32" s="60">
        <v>0</v>
      </c>
      <c r="U32" s="60">
        <v>0</v>
      </c>
      <c r="V32" s="60">
        <v>0</v>
      </c>
      <c r="W32" s="60">
        <v>937950</v>
      </c>
      <c r="X32" s="60">
        <v>5188086</v>
      </c>
      <c r="Y32" s="60">
        <v>-4250136</v>
      </c>
      <c r="Z32" s="140">
        <v>-81.92</v>
      </c>
      <c r="AA32" s="155">
        <v>6340565</v>
      </c>
    </row>
    <row r="33" spans="1:27" ht="13.5">
      <c r="A33" s="183" t="s">
        <v>42</v>
      </c>
      <c r="B33" s="182"/>
      <c r="C33" s="155">
        <v>22093276</v>
      </c>
      <c r="D33" s="155">
        <v>0</v>
      </c>
      <c r="E33" s="156">
        <v>41862522</v>
      </c>
      <c r="F33" s="60">
        <v>41862522</v>
      </c>
      <c r="G33" s="60">
        <v>0</v>
      </c>
      <c r="H33" s="60">
        <v>0</v>
      </c>
      <c r="I33" s="60">
        <v>1615213</v>
      </c>
      <c r="J33" s="60">
        <v>1615213</v>
      </c>
      <c r="K33" s="60">
        <v>1713549</v>
      </c>
      <c r="L33" s="60">
        <v>1785531</v>
      </c>
      <c r="M33" s="60">
        <v>1593371</v>
      </c>
      <c r="N33" s="60">
        <v>5092451</v>
      </c>
      <c r="O33" s="60">
        <v>2065175</v>
      </c>
      <c r="P33" s="60">
        <v>1565444</v>
      </c>
      <c r="Q33" s="60">
        <v>0</v>
      </c>
      <c r="R33" s="60">
        <v>3630619</v>
      </c>
      <c r="S33" s="60">
        <v>0</v>
      </c>
      <c r="T33" s="60">
        <v>0</v>
      </c>
      <c r="U33" s="60">
        <v>0</v>
      </c>
      <c r="V33" s="60">
        <v>0</v>
      </c>
      <c r="W33" s="60">
        <v>10338283</v>
      </c>
      <c r="X33" s="60">
        <v>34251543</v>
      </c>
      <c r="Y33" s="60">
        <v>-23913260</v>
      </c>
      <c r="Z33" s="140">
        <v>-69.82</v>
      </c>
      <c r="AA33" s="155">
        <v>41862522</v>
      </c>
    </row>
    <row r="34" spans="1:27" ht="13.5">
      <c r="A34" s="183" t="s">
        <v>43</v>
      </c>
      <c r="B34" s="182"/>
      <c r="C34" s="155">
        <v>56870733</v>
      </c>
      <c r="D34" s="155">
        <v>0</v>
      </c>
      <c r="E34" s="156">
        <v>82600880</v>
      </c>
      <c r="F34" s="60">
        <v>82600880</v>
      </c>
      <c r="G34" s="60">
        <v>4961851</v>
      </c>
      <c r="H34" s="60">
        <v>6171523</v>
      </c>
      <c r="I34" s="60">
        <v>3120598</v>
      </c>
      <c r="J34" s="60">
        <v>14253972</v>
      </c>
      <c r="K34" s="60">
        <v>5363350</v>
      </c>
      <c r="L34" s="60">
        <v>4283420</v>
      </c>
      <c r="M34" s="60">
        <v>2596904</v>
      </c>
      <c r="N34" s="60">
        <v>12243674</v>
      </c>
      <c r="O34" s="60">
        <v>8208343</v>
      </c>
      <c r="P34" s="60">
        <v>5791162</v>
      </c>
      <c r="Q34" s="60">
        <v>0</v>
      </c>
      <c r="R34" s="60">
        <v>13999505</v>
      </c>
      <c r="S34" s="60">
        <v>0</v>
      </c>
      <c r="T34" s="60">
        <v>0</v>
      </c>
      <c r="U34" s="60">
        <v>0</v>
      </c>
      <c r="V34" s="60">
        <v>0</v>
      </c>
      <c r="W34" s="60">
        <v>40497151</v>
      </c>
      <c r="X34" s="60">
        <v>67582629</v>
      </c>
      <c r="Y34" s="60">
        <v>-27085478</v>
      </c>
      <c r="Z34" s="140">
        <v>-40.08</v>
      </c>
      <c r="AA34" s="155">
        <v>82600880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351278480</v>
      </c>
      <c r="D36" s="188">
        <f>SUM(D25:D35)</f>
        <v>0</v>
      </c>
      <c r="E36" s="189">
        <f t="shared" si="1"/>
        <v>382010412</v>
      </c>
      <c r="F36" s="190">
        <f t="shared" si="1"/>
        <v>382010412</v>
      </c>
      <c r="G36" s="190">
        <f t="shared" si="1"/>
        <v>16218546</v>
      </c>
      <c r="H36" s="190">
        <f t="shared" si="1"/>
        <v>17163052</v>
      </c>
      <c r="I36" s="190">
        <f t="shared" si="1"/>
        <v>17861471</v>
      </c>
      <c r="J36" s="190">
        <f t="shared" si="1"/>
        <v>51243069</v>
      </c>
      <c r="K36" s="190">
        <f t="shared" si="1"/>
        <v>20554323</v>
      </c>
      <c r="L36" s="190">
        <f t="shared" si="1"/>
        <v>26248660</v>
      </c>
      <c r="M36" s="190">
        <f t="shared" si="1"/>
        <v>24366632</v>
      </c>
      <c r="N36" s="190">
        <f t="shared" si="1"/>
        <v>71169615</v>
      </c>
      <c r="O36" s="190">
        <f t="shared" si="1"/>
        <v>70107809</v>
      </c>
      <c r="P36" s="190">
        <f t="shared" si="1"/>
        <v>25571800</v>
      </c>
      <c r="Q36" s="190">
        <f t="shared" si="1"/>
        <v>0</v>
      </c>
      <c r="R36" s="190">
        <f t="shared" si="1"/>
        <v>95679609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218092293</v>
      </c>
      <c r="X36" s="190">
        <f t="shared" si="1"/>
        <v>312554430</v>
      </c>
      <c r="Y36" s="190">
        <f t="shared" si="1"/>
        <v>-94462137</v>
      </c>
      <c r="Z36" s="191">
        <f>+IF(X36&lt;&gt;0,+(Y36/X36)*100,0)</f>
        <v>-30.222619784976335</v>
      </c>
      <c r="AA36" s="188">
        <f>SUM(AA25:AA35)</f>
        <v>382010412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-52249394</v>
      </c>
      <c r="D38" s="199">
        <f>+D22-D36</f>
        <v>0</v>
      </c>
      <c r="E38" s="200">
        <f t="shared" si="2"/>
        <v>-332</v>
      </c>
      <c r="F38" s="106">
        <f t="shared" si="2"/>
        <v>-332</v>
      </c>
      <c r="G38" s="106">
        <f t="shared" si="2"/>
        <v>93597328</v>
      </c>
      <c r="H38" s="106">
        <f t="shared" si="2"/>
        <v>-14847752</v>
      </c>
      <c r="I38" s="106">
        <f t="shared" si="2"/>
        <v>-1344175</v>
      </c>
      <c r="J38" s="106">
        <f t="shared" si="2"/>
        <v>77405401</v>
      </c>
      <c r="K38" s="106">
        <f t="shared" si="2"/>
        <v>-3349677</v>
      </c>
      <c r="L38" s="106">
        <f t="shared" si="2"/>
        <v>7881236</v>
      </c>
      <c r="M38" s="106">
        <f t="shared" si="2"/>
        <v>-3271597</v>
      </c>
      <c r="N38" s="106">
        <f t="shared" si="2"/>
        <v>1259962</v>
      </c>
      <c r="O38" s="106">
        <f t="shared" si="2"/>
        <v>-24910044</v>
      </c>
      <c r="P38" s="106">
        <f t="shared" si="2"/>
        <v>-5289828</v>
      </c>
      <c r="Q38" s="106">
        <f t="shared" si="2"/>
        <v>0</v>
      </c>
      <c r="R38" s="106">
        <f t="shared" si="2"/>
        <v>-30199872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48465491</v>
      </c>
      <c r="X38" s="106">
        <f>IF(F22=F36,0,X22-X36)</f>
        <v>3546894</v>
      </c>
      <c r="Y38" s="106">
        <f t="shared" si="2"/>
        <v>44918597</v>
      </c>
      <c r="Z38" s="201">
        <f>+IF(X38&lt;&gt;0,+(Y38/X38)*100,0)</f>
        <v>1266.4206204076017</v>
      </c>
      <c r="AA38" s="199">
        <f>+AA22-AA36</f>
        <v>-332</v>
      </c>
    </row>
    <row r="39" spans="1:27" ht="13.5">
      <c r="A39" s="181" t="s">
        <v>46</v>
      </c>
      <c r="B39" s="185"/>
      <c r="C39" s="155">
        <v>21302483</v>
      </c>
      <c r="D39" s="155">
        <v>0</v>
      </c>
      <c r="E39" s="156">
        <v>65296000</v>
      </c>
      <c r="F39" s="60">
        <v>65296000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214500</v>
      </c>
      <c r="P39" s="60">
        <v>0</v>
      </c>
      <c r="Q39" s="60">
        <v>0</v>
      </c>
      <c r="R39" s="60">
        <v>214500</v>
      </c>
      <c r="S39" s="60">
        <v>0</v>
      </c>
      <c r="T39" s="60">
        <v>0</v>
      </c>
      <c r="U39" s="60">
        <v>0</v>
      </c>
      <c r="V39" s="60">
        <v>0</v>
      </c>
      <c r="W39" s="60">
        <v>214500</v>
      </c>
      <c r="X39" s="60">
        <v>65296000</v>
      </c>
      <c r="Y39" s="60">
        <v>-65081500</v>
      </c>
      <c r="Z39" s="140">
        <v>-99.67</v>
      </c>
      <c r="AA39" s="155">
        <v>65296000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-30946911</v>
      </c>
      <c r="D42" s="206">
        <f>SUM(D38:D41)</f>
        <v>0</v>
      </c>
      <c r="E42" s="207">
        <f t="shared" si="3"/>
        <v>65295668</v>
      </c>
      <c r="F42" s="88">
        <f t="shared" si="3"/>
        <v>65295668</v>
      </c>
      <c r="G42" s="88">
        <f t="shared" si="3"/>
        <v>93597328</v>
      </c>
      <c r="H42" s="88">
        <f t="shared" si="3"/>
        <v>-14847752</v>
      </c>
      <c r="I42" s="88">
        <f t="shared" si="3"/>
        <v>-1344175</v>
      </c>
      <c r="J42" s="88">
        <f t="shared" si="3"/>
        <v>77405401</v>
      </c>
      <c r="K42" s="88">
        <f t="shared" si="3"/>
        <v>-3349677</v>
      </c>
      <c r="L42" s="88">
        <f t="shared" si="3"/>
        <v>7881236</v>
      </c>
      <c r="M42" s="88">
        <f t="shared" si="3"/>
        <v>-3271597</v>
      </c>
      <c r="N42" s="88">
        <f t="shared" si="3"/>
        <v>1259962</v>
      </c>
      <c r="O42" s="88">
        <f t="shared" si="3"/>
        <v>-24695544</v>
      </c>
      <c r="P42" s="88">
        <f t="shared" si="3"/>
        <v>-5289828</v>
      </c>
      <c r="Q42" s="88">
        <f t="shared" si="3"/>
        <v>0</v>
      </c>
      <c r="R42" s="88">
        <f t="shared" si="3"/>
        <v>-29985372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48679991</v>
      </c>
      <c r="X42" s="88">
        <f t="shared" si="3"/>
        <v>68842894</v>
      </c>
      <c r="Y42" s="88">
        <f t="shared" si="3"/>
        <v>-20162903</v>
      </c>
      <c r="Z42" s="208">
        <f>+IF(X42&lt;&gt;0,+(Y42/X42)*100,0)</f>
        <v>-29.288285004404376</v>
      </c>
      <c r="AA42" s="206">
        <f>SUM(AA38:AA41)</f>
        <v>65295668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-30946911</v>
      </c>
      <c r="D44" s="210">
        <f>+D42-D43</f>
        <v>0</v>
      </c>
      <c r="E44" s="211">
        <f t="shared" si="4"/>
        <v>65295668</v>
      </c>
      <c r="F44" s="77">
        <f t="shared" si="4"/>
        <v>65295668</v>
      </c>
      <c r="G44" s="77">
        <f t="shared" si="4"/>
        <v>93597328</v>
      </c>
      <c r="H44" s="77">
        <f t="shared" si="4"/>
        <v>-14847752</v>
      </c>
      <c r="I44" s="77">
        <f t="shared" si="4"/>
        <v>-1344175</v>
      </c>
      <c r="J44" s="77">
        <f t="shared" si="4"/>
        <v>77405401</v>
      </c>
      <c r="K44" s="77">
        <f t="shared" si="4"/>
        <v>-3349677</v>
      </c>
      <c r="L44" s="77">
        <f t="shared" si="4"/>
        <v>7881236</v>
      </c>
      <c r="M44" s="77">
        <f t="shared" si="4"/>
        <v>-3271597</v>
      </c>
      <c r="N44" s="77">
        <f t="shared" si="4"/>
        <v>1259962</v>
      </c>
      <c r="O44" s="77">
        <f t="shared" si="4"/>
        <v>-24695544</v>
      </c>
      <c r="P44" s="77">
        <f t="shared" si="4"/>
        <v>-5289828</v>
      </c>
      <c r="Q44" s="77">
        <f t="shared" si="4"/>
        <v>0</v>
      </c>
      <c r="R44" s="77">
        <f t="shared" si="4"/>
        <v>-29985372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48679991</v>
      </c>
      <c r="X44" s="77">
        <f t="shared" si="4"/>
        <v>68842894</v>
      </c>
      <c r="Y44" s="77">
        <f t="shared" si="4"/>
        <v>-20162903</v>
      </c>
      <c r="Z44" s="212">
        <f>+IF(X44&lt;&gt;0,+(Y44/X44)*100,0)</f>
        <v>-29.288285004404376</v>
      </c>
      <c r="AA44" s="210">
        <f>+AA42-AA43</f>
        <v>65295668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-30946911</v>
      </c>
      <c r="D46" s="206">
        <f>SUM(D44:D45)</f>
        <v>0</v>
      </c>
      <c r="E46" s="207">
        <f t="shared" si="5"/>
        <v>65295668</v>
      </c>
      <c r="F46" s="88">
        <f t="shared" si="5"/>
        <v>65295668</v>
      </c>
      <c r="G46" s="88">
        <f t="shared" si="5"/>
        <v>93597328</v>
      </c>
      <c r="H46" s="88">
        <f t="shared" si="5"/>
        <v>-14847752</v>
      </c>
      <c r="I46" s="88">
        <f t="shared" si="5"/>
        <v>-1344175</v>
      </c>
      <c r="J46" s="88">
        <f t="shared" si="5"/>
        <v>77405401</v>
      </c>
      <c r="K46" s="88">
        <f t="shared" si="5"/>
        <v>-3349677</v>
      </c>
      <c r="L46" s="88">
        <f t="shared" si="5"/>
        <v>7881236</v>
      </c>
      <c r="M46" s="88">
        <f t="shared" si="5"/>
        <v>-3271597</v>
      </c>
      <c r="N46" s="88">
        <f t="shared" si="5"/>
        <v>1259962</v>
      </c>
      <c r="O46" s="88">
        <f t="shared" si="5"/>
        <v>-24695544</v>
      </c>
      <c r="P46" s="88">
        <f t="shared" si="5"/>
        <v>-5289828</v>
      </c>
      <c r="Q46" s="88">
        <f t="shared" si="5"/>
        <v>0</v>
      </c>
      <c r="R46" s="88">
        <f t="shared" si="5"/>
        <v>-29985372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48679991</v>
      </c>
      <c r="X46" s="88">
        <f t="shared" si="5"/>
        <v>68842894</v>
      </c>
      <c r="Y46" s="88">
        <f t="shared" si="5"/>
        <v>-20162903</v>
      </c>
      <c r="Z46" s="208">
        <f>+IF(X46&lt;&gt;0,+(Y46/X46)*100,0)</f>
        <v>-29.288285004404376</v>
      </c>
      <c r="AA46" s="206">
        <f>SUM(AA44:AA45)</f>
        <v>65295668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-30946911</v>
      </c>
      <c r="D48" s="217">
        <f>SUM(D46:D47)</f>
        <v>0</v>
      </c>
      <c r="E48" s="218">
        <f t="shared" si="6"/>
        <v>65295668</v>
      </c>
      <c r="F48" s="219">
        <f t="shared" si="6"/>
        <v>65295668</v>
      </c>
      <c r="G48" s="219">
        <f t="shared" si="6"/>
        <v>93597328</v>
      </c>
      <c r="H48" s="220">
        <f t="shared" si="6"/>
        <v>-14847752</v>
      </c>
      <c r="I48" s="220">
        <f t="shared" si="6"/>
        <v>-1344175</v>
      </c>
      <c r="J48" s="220">
        <f t="shared" si="6"/>
        <v>77405401</v>
      </c>
      <c r="K48" s="220">
        <f t="shared" si="6"/>
        <v>-3349677</v>
      </c>
      <c r="L48" s="220">
        <f t="shared" si="6"/>
        <v>7881236</v>
      </c>
      <c r="M48" s="219">
        <f t="shared" si="6"/>
        <v>-3271597</v>
      </c>
      <c r="N48" s="219">
        <f t="shared" si="6"/>
        <v>1259962</v>
      </c>
      <c r="O48" s="220">
        <f t="shared" si="6"/>
        <v>-24695544</v>
      </c>
      <c r="P48" s="220">
        <f t="shared" si="6"/>
        <v>-5289828</v>
      </c>
      <c r="Q48" s="220">
        <f t="shared" si="6"/>
        <v>0</v>
      </c>
      <c r="R48" s="220">
        <f t="shared" si="6"/>
        <v>-29985372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48679991</v>
      </c>
      <c r="X48" s="220">
        <f t="shared" si="6"/>
        <v>68842894</v>
      </c>
      <c r="Y48" s="220">
        <f t="shared" si="6"/>
        <v>-20162903</v>
      </c>
      <c r="Z48" s="221">
        <f>+IF(X48&lt;&gt;0,+(Y48/X48)*100,0)</f>
        <v>-29.288285004404376</v>
      </c>
      <c r="AA48" s="222">
        <f>SUM(AA46:AA47)</f>
        <v>65295668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907017</v>
      </c>
      <c r="L5" s="100">
        <f t="shared" si="0"/>
        <v>0</v>
      </c>
      <c r="M5" s="100">
        <f t="shared" si="0"/>
        <v>0</v>
      </c>
      <c r="N5" s="100">
        <f t="shared" si="0"/>
        <v>907017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907017</v>
      </c>
      <c r="X5" s="100">
        <f t="shared" si="0"/>
        <v>0</v>
      </c>
      <c r="Y5" s="100">
        <f t="shared" si="0"/>
        <v>907017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>
        <v>907017</v>
      </c>
      <c r="L8" s="60"/>
      <c r="M8" s="60"/>
      <c r="N8" s="60">
        <v>907017</v>
      </c>
      <c r="O8" s="60"/>
      <c r="P8" s="60"/>
      <c r="Q8" s="60"/>
      <c r="R8" s="60"/>
      <c r="S8" s="60"/>
      <c r="T8" s="60"/>
      <c r="U8" s="60"/>
      <c r="V8" s="60"/>
      <c r="W8" s="60">
        <v>907017</v>
      </c>
      <c r="X8" s="60"/>
      <c r="Y8" s="60">
        <v>907017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5550392</v>
      </c>
      <c r="F9" s="100">
        <f t="shared" si="1"/>
        <v>5550392</v>
      </c>
      <c r="G9" s="100">
        <f t="shared" si="1"/>
        <v>99855</v>
      </c>
      <c r="H9" s="100">
        <f t="shared" si="1"/>
        <v>0</v>
      </c>
      <c r="I9" s="100">
        <f t="shared" si="1"/>
        <v>0</v>
      </c>
      <c r="J9" s="100">
        <f t="shared" si="1"/>
        <v>99855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99855</v>
      </c>
      <c r="X9" s="100">
        <f t="shared" si="1"/>
        <v>5550000</v>
      </c>
      <c r="Y9" s="100">
        <f t="shared" si="1"/>
        <v>-5450145</v>
      </c>
      <c r="Z9" s="137">
        <f>+IF(X9&lt;&gt;0,+(Y9/X9)*100,0)</f>
        <v>-98.20081081081081</v>
      </c>
      <c r="AA9" s="102">
        <f>SUM(AA10:AA14)</f>
        <v>5550392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>
        <v>5550392</v>
      </c>
      <c r="F11" s="60">
        <v>5550392</v>
      </c>
      <c r="G11" s="60">
        <v>99855</v>
      </c>
      <c r="H11" s="60"/>
      <c r="I11" s="60"/>
      <c r="J11" s="60">
        <v>99855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99855</v>
      </c>
      <c r="X11" s="60">
        <v>5550000</v>
      </c>
      <c r="Y11" s="60">
        <v>-5450145</v>
      </c>
      <c r="Z11" s="140">
        <v>-98.2</v>
      </c>
      <c r="AA11" s="62">
        <v>5550392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17466461</v>
      </c>
      <c r="F15" s="100">
        <f t="shared" si="2"/>
        <v>17466461</v>
      </c>
      <c r="G15" s="100">
        <f t="shared" si="2"/>
        <v>77000</v>
      </c>
      <c r="H15" s="100">
        <f t="shared" si="2"/>
        <v>0</v>
      </c>
      <c r="I15" s="100">
        <f t="shared" si="2"/>
        <v>0</v>
      </c>
      <c r="J15" s="100">
        <f t="shared" si="2"/>
        <v>77000</v>
      </c>
      <c r="K15" s="100">
        <f t="shared" si="2"/>
        <v>118824</v>
      </c>
      <c r="L15" s="100">
        <f t="shared" si="2"/>
        <v>0</v>
      </c>
      <c r="M15" s="100">
        <f t="shared" si="2"/>
        <v>2685300</v>
      </c>
      <c r="N15" s="100">
        <f t="shared" si="2"/>
        <v>2804124</v>
      </c>
      <c r="O15" s="100">
        <f t="shared" si="2"/>
        <v>0</v>
      </c>
      <c r="P15" s="100">
        <f t="shared" si="2"/>
        <v>14592</v>
      </c>
      <c r="Q15" s="100">
        <f t="shared" si="2"/>
        <v>0</v>
      </c>
      <c r="R15" s="100">
        <f t="shared" si="2"/>
        <v>14592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2895716</v>
      </c>
      <c r="X15" s="100">
        <f t="shared" si="2"/>
        <v>17466299</v>
      </c>
      <c r="Y15" s="100">
        <f t="shared" si="2"/>
        <v>-14570583</v>
      </c>
      <c r="Z15" s="137">
        <f>+IF(X15&lt;&gt;0,+(Y15/X15)*100,0)</f>
        <v>-83.42112430343715</v>
      </c>
      <c r="AA15" s="102">
        <f>SUM(AA16:AA18)</f>
        <v>17466461</v>
      </c>
    </row>
    <row r="16" spans="1:27" ht="13.5">
      <c r="A16" s="138" t="s">
        <v>85</v>
      </c>
      <c r="B16" s="136"/>
      <c r="C16" s="155"/>
      <c r="D16" s="155"/>
      <c r="E16" s="156">
        <v>893000</v>
      </c>
      <c r="F16" s="60">
        <v>893000</v>
      </c>
      <c r="G16" s="60">
        <v>77000</v>
      </c>
      <c r="H16" s="60"/>
      <c r="I16" s="60"/>
      <c r="J16" s="60">
        <v>77000</v>
      </c>
      <c r="K16" s="60">
        <v>118824</v>
      </c>
      <c r="L16" s="60"/>
      <c r="M16" s="60"/>
      <c r="N16" s="60">
        <v>118824</v>
      </c>
      <c r="O16" s="60"/>
      <c r="P16" s="60">
        <v>14592</v>
      </c>
      <c r="Q16" s="60"/>
      <c r="R16" s="60">
        <v>14592</v>
      </c>
      <c r="S16" s="60"/>
      <c r="T16" s="60"/>
      <c r="U16" s="60"/>
      <c r="V16" s="60"/>
      <c r="W16" s="60">
        <v>210416</v>
      </c>
      <c r="X16" s="60">
        <v>893000</v>
      </c>
      <c r="Y16" s="60">
        <v>-682584</v>
      </c>
      <c r="Z16" s="140">
        <v>-76.44</v>
      </c>
      <c r="AA16" s="62">
        <v>893000</v>
      </c>
    </row>
    <row r="17" spans="1:27" ht="13.5">
      <c r="A17" s="138" t="s">
        <v>86</v>
      </c>
      <c r="B17" s="136"/>
      <c r="C17" s="155"/>
      <c r="D17" s="155"/>
      <c r="E17" s="156">
        <v>16573461</v>
      </c>
      <c r="F17" s="60">
        <v>16573461</v>
      </c>
      <c r="G17" s="60"/>
      <c r="H17" s="60"/>
      <c r="I17" s="60"/>
      <c r="J17" s="60"/>
      <c r="K17" s="60"/>
      <c r="L17" s="60"/>
      <c r="M17" s="60">
        <v>2685300</v>
      </c>
      <c r="N17" s="60">
        <v>2685300</v>
      </c>
      <c r="O17" s="60"/>
      <c r="P17" s="60"/>
      <c r="Q17" s="60"/>
      <c r="R17" s="60"/>
      <c r="S17" s="60"/>
      <c r="T17" s="60"/>
      <c r="U17" s="60"/>
      <c r="V17" s="60"/>
      <c r="W17" s="60">
        <v>2685300</v>
      </c>
      <c r="X17" s="60">
        <v>16573299</v>
      </c>
      <c r="Y17" s="60">
        <v>-13887999</v>
      </c>
      <c r="Z17" s="140">
        <v>-83.8</v>
      </c>
      <c r="AA17" s="62">
        <v>16573461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40662128</v>
      </c>
      <c r="F19" s="100">
        <f t="shared" si="3"/>
        <v>40662128</v>
      </c>
      <c r="G19" s="100">
        <f t="shared" si="3"/>
        <v>23297</v>
      </c>
      <c r="H19" s="100">
        <f t="shared" si="3"/>
        <v>988172</v>
      </c>
      <c r="I19" s="100">
        <f t="shared" si="3"/>
        <v>0</v>
      </c>
      <c r="J19" s="100">
        <f t="shared" si="3"/>
        <v>1011469</v>
      </c>
      <c r="K19" s="100">
        <f t="shared" si="3"/>
        <v>5914528</v>
      </c>
      <c r="L19" s="100">
        <f t="shared" si="3"/>
        <v>818807</v>
      </c>
      <c r="M19" s="100">
        <f t="shared" si="3"/>
        <v>965796</v>
      </c>
      <c r="N19" s="100">
        <f t="shared" si="3"/>
        <v>7699131</v>
      </c>
      <c r="O19" s="100">
        <f t="shared" si="3"/>
        <v>0</v>
      </c>
      <c r="P19" s="100">
        <f t="shared" si="3"/>
        <v>708120</v>
      </c>
      <c r="Q19" s="100">
        <f t="shared" si="3"/>
        <v>0</v>
      </c>
      <c r="R19" s="100">
        <f t="shared" si="3"/>
        <v>708120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9418720</v>
      </c>
      <c r="X19" s="100">
        <f t="shared" si="3"/>
        <v>36228666</v>
      </c>
      <c r="Y19" s="100">
        <f t="shared" si="3"/>
        <v>-26809946</v>
      </c>
      <c r="Z19" s="137">
        <f>+IF(X19&lt;&gt;0,+(Y19/X19)*100,0)</f>
        <v>-74.00202370134191</v>
      </c>
      <c r="AA19" s="102">
        <f>SUM(AA20:AA23)</f>
        <v>40662128</v>
      </c>
    </row>
    <row r="20" spans="1:27" ht="13.5">
      <c r="A20" s="138" t="s">
        <v>89</v>
      </c>
      <c r="B20" s="136"/>
      <c r="C20" s="155"/>
      <c r="D20" s="155"/>
      <c r="E20" s="156">
        <v>6814128</v>
      </c>
      <c r="F20" s="60">
        <v>6814128</v>
      </c>
      <c r="G20" s="60"/>
      <c r="H20" s="60"/>
      <c r="I20" s="60"/>
      <c r="J20" s="60"/>
      <c r="K20" s="60"/>
      <c r="L20" s="60">
        <v>667983</v>
      </c>
      <c r="M20" s="60"/>
      <c r="N20" s="60">
        <v>667983</v>
      </c>
      <c r="O20" s="60"/>
      <c r="P20" s="60"/>
      <c r="Q20" s="60"/>
      <c r="R20" s="60"/>
      <c r="S20" s="60"/>
      <c r="T20" s="60"/>
      <c r="U20" s="60"/>
      <c r="V20" s="60"/>
      <c r="W20" s="60">
        <v>667983</v>
      </c>
      <c r="X20" s="60">
        <v>6814000</v>
      </c>
      <c r="Y20" s="60">
        <v>-6146017</v>
      </c>
      <c r="Z20" s="140">
        <v>-90.2</v>
      </c>
      <c r="AA20" s="62">
        <v>6814128</v>
      </c>
    </row>
    <row r="21" spans="1:27" ht="13.5">
      <c r="A21" s="138" t="s">
        <v>90</v>
      </c>
      <c r="B21" s="136"/>
      <c r="C21" s="155"/>
      <c r="D21" s="155"/>
      <c r="E21" s="156">
        <v>13300000</v>
      </c>
      <c r="F21" s="60">
        <v>13300000</v>
      </c>
      <c r="G21" s="60">
        <v>810</v>
      </c>
      <c r="H21" s="60">
        <v>988172</v>
      </c>
      <c r="I21" s="60"/>
      <c r="J21" s="60">
        <v>988982</v>
      </c>
      <c r="K21" s="60">
        <v>5914528</v>
      </c>
      <c r="L21" s="60">
        <v>35157</v>
      </c>
      <c r="M21" s="60"/>
      <c r="N21" s="60">
        <v>5949685</v>
      </c>
      <c r="O21" s="60"/>
      <c r="P21" s="60">
        <v>1200</v>
      </c>
      <c r="Q21" s="60"/>
      <c r="R21" s="60">
        <v>1200</v>
      </c>
      <c r="S21" s="60"/>
      <c r="T21" s="60"/>
      <c r="U21" s="60"/>
      <c r="V21" s="60"/>
      <c r="W21" s="60">
        <v>6939867</v>
      </c>
      <c r="X21" s="60">
        <v>8866666</v>
      </c>
      <c r="Y21" s="60">
        <v>-1926799</v>
      </c>
      <c r="Z21" s="140">
        <v>-21.73</v>
      </c>
      <c r="AA21" s="62">
        <v>13300000</v>
      </c>
    </row>
    <row r="22" spans="1:27" ht="13.5">
      <c r="A22" s="138" t="s">
        <v>91</v>
      </c>
      <c r="B22" s="136"/>
      <c r="C22" s="157"/>
      <c r="D22" s="157"/>
      <c r="E22" s="158">
        <v>20548000</v>
      </c>
      <c r="F22" s="159">
        <v>20548000</v>
      </c>
      <c r="G22" s="159">
        <v>22487</v>
      </c>
      <c r="H22" s="159"/>
      <c r="I22" s="159"/>
      <c r="J22" s="159">
        <v>22487</v>
      </c>
      <c r="K22" s="159"/>
      <c r="L22" s="159">
        <v>115667</v>
      </c>
      <c r="M22" s="159">
        <v>965796</v>
      </c>
      <c r="N22" s="159">
        <v>1081463</v>
      </c>
      <c r="O22" s="159"/>
      <c r="P22" s="159">
        <v>706920</v>
      </c>
      <c r="Q22" s="159"/>
      <c r="R22" s="159">
        <v>706920</v>
      </c>
      <c r="S22" s="159"/>
      <c r="T22" s="159"/>
      <c r="U22" s="159"/>
      <c r="V22" s="159"/>
      <c r="W22" s="159">
        <v>1810870</v>
      </c>
      <c r="X22" s="159">
        <v>20548000</v>
      </c>
      <c r="Y22" s="159">
        <v>-18737130</v>
      </c>
      <c r="Z22" s="141">
        <v>-91.19</v>
      </c>
      <c r="AA22" s="225">
        <v>20548000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63678981</v>
      </c>
      <c r="F25" s="219">
        <f t="shared" si="4"/>
        <v>63678981</v>
      </c>
      <c r="G25" s="219">
        <f t="shared" si="4"/>
        <v>200152</v>
      </c>
      <c r="H25" s="219">
        <f t="shared" si="4"/>
        <v>988172</v>
      </c>
      <c r="I25" s="219">
        <f t="shared" si="4"/>
        <v>0</v>
      </c>
      <c r="J25" s="219">
        <f t="shared" si="4"/>
        <v>1188324</v>
      </c>
      <c r="K25" s="219">
        <f t="shared" si="4"/>
        <v>6940369</v>
      </c>
      <c r="L25" s="219">
        <f t="shared" si="4"/>
        <v>818807</v>
      </c>
      <c r="M25" s="219">
        <f t="shared" si="4"/>
        <v>3651096</v>
      </c>
      <c r="N25" s="219">
        <f t="shared" si="4"/>
        <v>11410272</v>
      </c>
      <c r="O25" s="219">
        <f t="shared" si="4"/>
        <v>0</v>
      </c>
      <c r="P25" s="219">
        <f t="shared" si="4"/>
        <v>722712</v>
      </c>
      <c r="Q25" s="219">
        <f t="shared" si="4"/>
        <v>0</v>
      </c>
      <c r="R25" s="219">
        <f t="shared" si="4"/>
        <v>722712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13321308</v>
      </c>
      <c r="X25" s="219">
        <f t="shared" si="4"/>
        <v>59244965</v>
      </c>
      <c r="Y25" s="219">
        <f t="shared" si="4"/>
        <v>-45923657</v>
      </c>
      <c r="Z25" s="231">
        <f>+IF(X25&lt;&gt;0,+(Y25/X25)*100,0)</f>
        <v>-77.51486898506903</v>
      </c>
      <c r="AA25" s="232">
        <f>+AA5+AA9+AA15+AA19+AA24</f>
        <v>63678981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34592688</v>
      </c>
      <c r="F28" s="60">
        <v>34592688</v>
      </c>
      <c r="G28" s="60">
        <v>100665</v>
      </c>
      <c r="H28" s="60">
        <v>988172</v>
      </c>
      <c r="I28" s="60"/>
      <c r="J28" s="60">
        <v>1088837</v>
      </c>
      <c r="K28" s="60">
        <v>2427988</v>
      </c>
      <c r="L28" s="60">
        <v>150824</v>
      </c>
      <c r="M28" s="60">
        <v>3651096</v>
      </c>
      <c r="N28" s="60">
        <v>6229908</v>
      </c>
      <c r="O28" s="60"/>
      <c r="P28" s="60">
        <v>708120</v>
      </c>
      <c r="Q28" s="60"/>
      <c r="R28" s="60">
        <v>708120</v>
      </c>
      <c r="S28" s="60"/>
      <c r="T28" s="60"/>
      <c r="U28" s="60"/>
      <c r="V28" s="60"/>
      <c r="W28" s="60">
        <v>8026865</v>
      </c>
      <c r="X28" s="60"/>
      <c r="Y28" s="60">
        <v>8026865</v>
      </c>
      <c r="Z28" s="140"/>
      <c r="AA28" s="155">
        <v>34592688</v>
      </c>
    </row>
    <row r="29" spans="1:27" ht="13.5">
      <c r="A29" s="234" t="s">
        <v>134</v>
      </c>
      <c r="B29" s="136"/>
      <c r="C29" s="155"/>
      <c r="D29" s="155"/>
      <c r="E29" s="156">
        <v>1550393</v>
      </c>
      <c r="F29" s="60">
        <v>1550393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1550393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27535900</v>
      </c>
      <c r="F31" s="60">
        <v>27535900</v>
      </c>
      <c r="G31" s="60"/>
      <c r="H31" s="60"/>
      <c r="I31" s="60"/>
      <c r="J31" s="60"/>
      <c r="K31" s="60"/>
      <c r="L31" s="60">
        <v>667983</v>
      </c>
      <c r="M31" s="60"/>
      <c r="N31" s="60">
        <v>667983</v>
      </c>
      <c r="O31" s="60"/>
      <c r="P31" s="60"/>
      <c r="Q31" s="60"/>
      <c r="R31" s="60"/>
      <c r="S31" s="60"/>
      <c r="T31" s="60"/>
      <c r="U31" s="60"/>
      <c r="V31" s="60"/>
      <c r="W31" s="60">
        <v>667983</v>
      </c>
      <c r="X31" s="60"/>
      <c r="Y31" s="60">
        <v>667983</v>
      </c>
      <c r="Z31" s="140"/>
      <c r="AA31" s="62">
        <v>27535900</v>
      </c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63678981</v>
      </c>
      <c r="F32" s="77">
        <f t="shared" si="5"/>
        <v>63678981</v>
      </c>
      <c r="G32" s="77">
        <f t="shared" si="5"/>
        <v>100665</v>
      </c>
      <c r="H32" s="77">
        <f t="shared" si="5"/>
        <v>988172</v>
      </c>
      <c r="I32" s="77">
        <f t="shared" si="5"/>
        <v>0</v>
      </c>
      <c r="J32" s="77">
        <f t="shared" si="5"/>
        <v>1088837</v>
      </c>
      <c r="K32" s="77">
        <f t="shared" si="5"/>
        <v>2427988</v>
      </c>
      <c r="L32" s="77">
        <f t="shared" si="5"/>
        <v>818807</v>
      </c>
      <c r="M32" s="77">
        <f t="shared" si="5"/>
        <v>3651096</v>
      </c>
      <c r="N32" s="77">
        <f t="shared" si="5"/>
        <v>6897891</v>
      </c>
      <c r="O32" s="77">
        <f t="shared" si="5"/>
        <v>0</v>
      </c>
      <c r="P32" s="77">
        <f t="shared" si="5"/>
        <v>708120</v>
      </c>
      <c r="Q32" s="77">
        <f t="shared" si="5"/>
        <v>0</v>
      </c>
      <c r="R32" s="77">
        <f t="shared" si="5"/>
        <v>708120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8694848</v>
      </c>
      <c r="X32" s="77">
        <f t="shared" si="5"/>
        <v>0</v>
      </c>
      <c r="Y32" s="77">
        <f t="shared" si="5"/>
        <v>8694848</v>
      </c>
      <c r="Z32" s="212">
        <f>+IF(X32&lt;&gt;0,+(Y32/X32)*100,0)</f>
        <v>0</v>
      </c>
      <c r="AA32" s="79">
        <f>SUM(AA28:AA31)</f>
        <v>63678981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>
        <v>4393557</v>
      </c>
      <c r="L34" s="60"/>
      <c r="M34" s="60"/>
      <c r="N34" s="60">
        <v>4393557</v>
      </c>
      <c r="O34" s="60"/>
      <c r="P34" s="60"/>
      <c r="Q34" s="60"/>
      <c r="R34" s="60"/>
      <c r="S34" s="60"/>
      <c r="T34" s="60"/>
      <c r="U34" s="60"/>
      <c r="V34" s="60"/>
      <c r="W34" s="60">
        <v>4393557</v>
      </c>
      <c r="X34" s="60"/>
      <c r="Y34" s="60">
        <v>4393557</v>
      </c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>
        <v>99487</v>
      </c>
      <c r="H35" s="60"/>
      <c r="I35" s="60"/>
      <c r="J35" s="60">
        <v>99487</v>
      </c>
      <c r="K35" s="60">
        <v>118824</v>
      </c>
      <c r="L35" s="60"/>
      <c r="M35" s="60"/>
      <c r="N35" s="60">
        <v>118824</v>
      </c>
      <c r="O35" s="60"/>
      <c r="P35" s="60">
        <v>14592</v>
      </c>
      <c r="Q35" s="60"/>
      <c r="R35" s="60">
        <v>14592</v>
      </c>
      <c r="S35" s="60"/>
      <c r="T35" s="60"/>
      <c r="U35" s="60"/>
      <c r="V35" s="60"/>
      <c r="W35" s="60">
        <v>232903</v>
      </c>
      <c r="X35" s="60"/>
      <c r="Y35" s="60">
        <v>232903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63678981</v>
      </c>
      <c r="F36" s="220">
        <f t="shared" si="6"/>
        <v>63678981</v>
      </c>
      <c r="G36" s="220">
        <f t="shared" si="6"/>
        <v>200152</v>
      </c>
      <c r="H36" s="220">
        <f t="shared" si="6"/>
        <v>988172</v>
      </c>
      <c r="I36" s="220">
        <f t="shared" si="6"/>
        <v>0</v>
      </c>
      <c r="J36" s="220">
        <f t="shared" si="6"/>
        <v>1188324</v>
      </c>
      <c r="K36" s="220">
        <f t="shared" si="6"/>
        <v>6940369</v>
      </c>
      <c r="L36" s="220">
        <f t="shared" si="6"/>
        <v>818807</v>
      </c>
      <c r="M36" s="220">
        <f t="shared" si="6"/>
        <v>3651096</v>
      </c>
      <c r="N36" s="220">
        <f t="shared" si="6"/>
        <v>11410272</v>
      </c>
      <c r="O36" s="220">
        <f t="shared" si="6"/>
        <v>0</v>
      </c>
      <c r="P36" s="220">
        <f t="shared" si="6"/>
        <v>722712</v>
      </c>
      <c r="Q36" s="220">
        <f t="shared" si="6"/>
        <v>0</v>
      </c>
      <c r="R36" s="220">
        <f t="shared" si="6"/>
        <v>722712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13321308</v>
      </c>
      <c r="X36" s="220">
        <f t="shared" si="6"/>
        <v>0</v>
      </c>
      <c r="Y36" s="220">
        <f t="shared" si="6"/>
        <v>13321308</v>
      </c>
      <c r="Z36" s="221">
        <f>+IF(X36&lt;&gt;0,+(Y36/X36)*100,0)</f>
        <v>0</v>
      </c>
      <c r="AA36" s="239">
        <f>SUM(AA32:AA35)</f>
        <v>63678981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1594932</v>
      </c>
      <c r="D6" s="155"/>
      <c r="E6" s="59">
        <v>4380523</v>
      </c>
      <c r="F6" s="60">
        <v>4380523</v>
      </c>
      <c r="G6" s="60">
        <v>28562786</v>
      </c>
      <c r="H6" s="60">
        <v>35858482</v>
      </c>
      <c r="I6" s="60">
        <v>44145091</v>
      </c>
      <c r="J6" s="60">
        <v>44145091</v>
      </c>
      <c r="K6" s="60">
        <v>34877221</v>
      </c>
      <c r="L6" s="60">
        <v>38738213</v>
      </c>
      <c r="M6" s="60">
        <v>26178876</v>
      </c>
      <c r="N6" s="60">
        <v>26178876</v>
      </c>
      <c r="O6" s="60">
        <v>43611676</v>
      </c>
      <c r="P6" s="60">
        <v>21429590</v>
      </c>
      <c r="Q6" s="60"/>
      <c r="R6" s="60">
        <v>21429590</v>
      </c>
      <c r="S6" s="60"/>
      <c r="T6" s="60"/>
      <c r="U6" s="60"/>
      <c r="V6" s="60"/>
      <c r="W6" s="60">
        <v>21429590</v>
      </c>
      <c r="X6" s="60">
        <v>3285392</v>
      </c>
      <c r="Y6" s="60">
        <v>18144198</v>
      </c>
      <c r="Z6" s="140">
        <v>552.27</v>
      </c>
      <c r="AA6" s="62">
        <v>4380523</v>
      </c>
    </row>
    <row r="7" spans="1:27" ht="13.5">
      <c r="A7" s="249" t="s">
        <v>144</v>
      </c>
      <c r="B7" s="182"/>
      <c r="C7" s="155"/>
      <c r="D7" s="155"/>
      <c r="E7" s="59">
        <v>6053532</v>
      </c>
      <c r="F7" s="60">
        <v>6053532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4540149</v>
      </c>
      <c r="Y7" s="60">
        <v>-4540149</v>
      </c>
      <c r="Z7" s="140">
        <v>-100</v>
      </c>
      <c r="AA7" s="62">
        <v>6053532</v>
      </c>
    </row>
    <row r="8" spans="1:27" ht="13.5">
      <c r="A8" s="249" t="s">
        <v>145</v>
      </c>
      <c r="B8" s="182"/>
      <c r="C8" s="155">
        <v>128393173</v>
      </c>
      <c r="D8" s="155"/>
      <c r="E8" s="59">
        <v>130328552</v>
      </c>
      <c r="F8" s="60">
        <v>130328552</v>
      </c>
      <c r="G8" s="60">
        <v>180228761</v>
      </c>
      <c r="H8" s="60">
        <v>147508103</v>
      </c>
      <c r="I8" s="60">
        <v>142910898</v>
      </c>
      <c r="J8" s="60">
        <v>142910898</v>
      </c>
      <c r="K8" s="60">
        <v>135226395</v>
      </c>
      <c r="L8" s="60">
        <v>149150964</v>
      </c>
      <c r="M8" s="60">
        <v>148133720</v>
      </c>
      <c r="N8" s="60">
        <v>148133720</v>
      </c>
      <c r="O8" s="60">
        <v>151663504</v>
      </c>
      <c r="P8" s="60">
        <v>152469570</v>
      </c>
      <c r="Q8" s="60"/>
      <c r="R8" s="60">
        <v>152469570</v>
      </c>
      <c r="S8" s="60"/>
      <c r="T8" s="60"/>
      <c r="U8" s="60"/>
      <c r="V8" s="60"/>
      <c r="W8" s="60">
        <v>152469570</v>
      </c>
      <c r="X8" s="60">
        <v>97746414</v>
      </c>
      <c r="Y8" s="60">
        <v>54723156</v>
      </c>
      <c r="Z8" s="140">
        <v>55.98</v>
      </c>
      <c r="AA8" s="62">
        <v>130328552</v>
      </c>
    </row>
    <row r="9" spans="1:27" ht="13.5">
      <c r="A9" s="249" t="s">
        <v>146</v>
      </c>
      <c r="B9" s="182"/>
      <c r="C9" s="155">
        <v>29302373</v>
      </c>
      <c r="D9" s="155"/>
      <c r="E9" s="59">
        <v>28744563</v>
      </c>
      <c r="F9" s="60">
        <v>28744563</v>
      </c>
      <c r="G9" s="60">
        <v>36564060</v>
      </c>
      <c r="H9" s="60">
        <v>37027873</v>
      </c>
      <c r="I9" s="60">
        <v>36390870</v>
      </c>
      <c r="J9" s="60">
        <v>36390870</v>
      </c>
      <c r="K9" s="60">
        <v>35780493</v>
      </c>
      <c r="L9" s="60">
        <v>40873233</v>
      </c>
      <c r="M9" s="60">
        <v>39613065</v>
      </c>
      <c r="N9" s="60">
        <v>39613065</v>
      </c>
      <c r="O9" s="60">
        <v>41035510</v>
      </c>
      <c r="P9" s="60">
        <v>39585591</v>
      </c>
      <c r="Q9" s="60"/>
      <c r="R9" s="60">
        <v>39585591</v>
      </c>
      <c r="S9" s="60"/>
      <c r="T9" s="60"/>
      <c r="U9" s="60"/>
      <c r="V9" s="60"/>
      <c r="W9" s="60">
        <v>39585591</v>
      </c>
      <c r="X9" s="60">
        <v>21558422</v>
      </c>
      <c r="Y9" s="60">
        <v>18027169</v>
      </c>
      <c r="Z9" s="140">
        <v>83.62</v>
      </c>
      <c r="AA9" s="62">
        <v>28744563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7864464</v>
      </c>
      <c r="D11" s="155"/>
      <c r="E11" s="59">
        <v>9228362</v>
      </c>
      <c r="F11" s="60">
        <v>9228362</v>
      </c>
      <c r="G11" s="60">
        <v>13402839</v>
      </c>
      <c r="H11" s="60">
        <v>13536617</v>
      </c>
      <c r="I11" s="60">
        <v>13502265</v>
      </c>
      <c r="J11" s="60">
        <v>13502265</v>
      </c>
      <c r="K11" s="60">
        <v>13919762</v>
      </c>
      <c r="L11" s="60">
        <v>13119478</v>
      </c>
      <c r="M11" s="60">
        <v>13892287</v>
      </c>
      <c r="N11" s="60">
        <v>13892287</v>
      </c>
      <c r="O11" s="60">
        <v>14514718</v>
      </c>
      <c r="P11" s="60">
        <v>13234545</v>
      </c>
      <c r="Q11" s="60"/>
      <c r="R11" s="60">
        <v>13234545</v>
      </c>
      <c r="S11" s="60"/>
      <c r="T11" s="60"/>
      <c r="U11" s="60"/>
      <c r="V11" s="60"/>
      <c r="W11" s="60">
        <v>13234545</v>
      </c>
      <c r="X11" s="60">
        <v>6921272</v>
      </c>
      <c r="Y11" s="60">
        <v>6313273</v>
      </c>
      <c r="Z11" s="140">
        <v>91.22</v>
      </c>
      <c r="AA11" s="62">
        <v>9228362</v>
      </c>
    </row>
    <row r="12" spans="1:27" ht="13.5">
      <c r="A12" s="250" t="s">
        <v>56</v>
      </c>
      <c r="B12" s="251"/>
      <c r="C12" s="168">
        <f aca="true" t="shared" si="0" ref="C12:Y12">SUM(C6:C11)</f>
        <v>167154942</v>
      </c>
      <c r="D12" s="168">
        <f>SUM(D6:D11)</f>
        <v>0</v>
      </c>
      <c r="E12" s="72">
        <f t="shared" si="0"/>
        <v>178735532</v>
      </c>
      <c r="F12" s="73">
        <f t="shared" si="0"/>
        <v>178735532</v>
      </c>
      <c r="G12" s="73">
        <f t="shared" si="0"/>
        <v>258758446</v>
      </c>
      <c r="H12" s="73">
        <f t="shared" si="0"/>
        <v>233931075</v>
      </c>
      <c r="I12" s="73">
        <f t="shared" si="0"/>
        <v>236949124</v>
      </c>
      <c r="J12" s="73">
        <f t="shared" si="0"/>
        <v>236949124</v>
      </c>
      <c r="K12" s="73">
        <f t="shared" si="0"/>
        <v>219803871</v>
      </c>
      <c r="L12" s="73">
        <f t="shared" si="0"/>
        <v>241881888</v>
      </c>
      <c r="M12" s="73">
        <f t="shared" si="0"/>
        <v>227817948</v>
      </c>
      <c r="N12" s="73">
        <f t="shared" si="0"/>
        <v>227817948</v>
      </c>
      <c r="O12" s="73">
        <f t="shared" si="0"/>
        <v>250825408</v>
      </c>
      <c r="P12" s="73">
        <f t="shared" si="0"/>
        <v>226719296</v>
      </c>
      <c r="Q12" s="73">
        <f t="shared" si="0"/>
        <v>0</v>
      </c>
      <c r="R12" s="73">
        <f t="shared" si="0"/>
        <v>226719296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226719296</v>
      </c>
      <c r="X12" s="73">
        <f t="shared" si="0"/>
        <v>134051649</v>
      </c>
      <c r="Y12" s="73">
        <f t="shared" si="0"/>
        <v>92667647</v>
      </c>
      <c r="Z12" s="170">
        <f>+IF(X12&lt;&gt;0,+(Y12/X12)*100,0)</f>
        <v>69.12831560915748</v>
      </c>
      <c r="AA12" s="74">
        <f>SUM(AA6:AA11)</f>
        <v>178735532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601391</v>
      </c>
      <c r="D16" s="155"/>
      <c r="E16" s="59"/>
      <c r="F16" s="60"/>
      <c r="G16" s="159">
        <v>25609304</v>
      </c>
      <c r="H16" s="159">
        <v>25632104</v>
      </c>
      <c r="I16" s="159">
        <v>25632104</v>
      </c>
      <c r="J16" s="60">
        <v>25632104</v>
      </c>
      <c r="K16" s="159">
        <v>25641652</v>
      </c>
      <c r="L16" s="159">
        <v>25641682</v>
      </c>
      <c r="M16" s="60">
        <v>25632104</v>
      </c>
      <c r="N16" s="159">
        <v>25632104</v>
      </c>
      <c r="O16" s="159">
        <v>25632104</v>
      </c>
      <c r="P16" s="159">
        <v>25666664</v>
      </c>
      <c r="Q16" s="60"/>
      <c r="R16" s="159">
        <v>25666664</v>
      </c>
      <c r="S16" s="159"/>
      <c r="T16" s="60"/>
      <c r="U16" s="159"/>
      <c r="V16" s="159"/>
      <c r="W16" s="159">
        <v>25666664</v>
      </c>
      <c r="X16" s="60"/>
      <c r="Y16" s="159">
        <v>25666664</v>
      </c>
      <c r="Z16" s="141"/>
      <c r="AA16" s="225"/>
    </row>
    <row r="17" spans="1:27" ht="13.5">
      <c r="A17" s="249" t="s">
        <v>152</v>
      </c>
      <c r="B17" s="182"/>
      <c r="C17" s="155">
        <v>201302330</v>
      </c>
      <c r="D17" s="155"/>
      <c r="E17" s="59">
        <v>240495079</v>
      </c>
      <c r="F17" s="60">
        <v>240495079</v>
      </c>
      <c r="G17" s="60">
        <v>227071979</v>
      </c>
      <c r="H17" s="60">
        <v>227071979</v>
      </c>
      <c r="I17" s="60">
        <v>227071979</v>
      </c>
      <c r="J17" s="60">
        <v>227071979</v>
      </c>
      <c r="K17" s="60">
        <v>227071979</v>
      </c>
      <c r="L17" s="60">
        <v>230233379</v>
      </c>
      <c r="M17" s="60">
        <v>227071979</v>
      </c>
      <c r="N17" s="60">
        <v>227071979</v>
      </c>
      <c r="O17" s="60">
        <v>227071979</v>
      </c>
      <c r="P17" s="60">
        <v>227071979</v>
      </c>
      <c r="Q17" s="60"/>
      <c r="R17" s="60">
        <v>227071979</v>
      </c>
      <c r="S17" s="60"/>
      <c r="T17" s="60"/>
      <c r="U17" s="60"/>
      <c r="V17" s="60"/>
      <c r="W17" s="60">
        <v>227071979</v>
      </c>
      <c r="X17" s="60">
        <v>180371309</v>
      </c>
      <c r="Y17" s="60">
        <v>46700670</v>
      </c>
      <c r="Z17" s="140">
        <v>25.89</v>
      </c>
      <c r="AA17" s="62">
        <v>240495079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809686415</v>
      </c>
      <c r="D19" s="155"/>
      <c r="E19" s="59"/>
      <c r="F19" s="60"/>
      <c r="G19" s="60">
        <v>811386331</v>
      </c>
      <c r="H19" s="60">
        <v>812374503</v>
      </c>
      <c r="I19" s="60">
        <v>812374503</v>
      </c>
      <c r="J19" s="60">
        <v>812374503</v>
      </c>
      <c r="K19" s="60">
        <v>818407855</v>
      </c>
      <c r="L19" s="60">
        <v>816305237</v>
      </c>
      <c r="M19" s="60">
        <v>815785628</v>
      </c>
      <c r="N19" s="60">
        <v>815785628</v>
      </c>
      <c r="O19" s="60">
        <v>818295609</v>
      </c>
      <c r="P19" s="60">
        <v>815954220</v>
      </c>
      <c r="Q19" s="60"/>
      <c r="R19" s="60">
        <v>815954220</v>
      </c>
      <c r="S19" s="60"/>
      <c r="T19" s="60"/>
      <c r="U19" s="60"/>
      <c r="V19" s="60"/>
      <c r="W19" s="60">
        <v>815954220</v>
      </c>
      <c r="X19" s="60"/>
      <c r="Y19" s="60">
        <v>815954220</v>
      </c>
      <c r="Z19" s="140"/>
      <c r="AA19" s="62"/>
    </row>
    <row r="20" spans="1:27" ht="13.5">
      <c r="A20" s="249" t="s">
        <v>155</v>
      </c>
      <c r="B20" s="182"/>
      <c r="C20" s="155">
        <v>28931049</v>
      </c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948306</v>
      </c>
      <c r="D22" s="155"/>
      <c r="E22" s="59">
        <v>474791</v>
      </c>
      <c r="F22" s="60">
        <v>474791</v>
      </c>
      <c r="G22" s="60">
        <v>948126</v>
      </c>
      <c r="H22" s="60">
        <v>948126</v>
      </c>
      <c r="I22" s="60">
        <v>948126</v>
      </c>
      <c r="J22" s="60">
        <v>948126</v>
      </c>
      <c r="K22" s="60">
        <v>1855144</v>
      </c>
      <c r="L22" s="60">
        <v>1855144</v>
      </c>
      <c r="M22" s="60">
        <v>948126</v>
      </c>
      <c r="N22" s="60">
        <v>948126</v>
      </c>
      <c r="O22" s="60">
        <v>948126</v>
      </c>
      <c r="P22" s="60">
        <v>948126</v>
      </c>
      <c r="Q22" s="60"/>
      <c r="R22" s="60">
        <v>948126</v>
      </c>
      <c r="S22" s="60"/>
      <c r="T22" s="60"/>
      <c r="U22" s="60"/>
      <c r="V22" s="60"/>
      <c r="W22" s="60">
        <v>948126</v>
      </c>
      <c r="X22" s="60">
        <v>356093</v>
      </c>
      <c r="Y22" s="60">
        <v>592033</v>
      </c>
      <c r="Z22" s="140">
        <v>166.26</v>
      </c>
      <c r="AA22" s="62">
        <v>474791</v>
      </c>
    </row>
    <row r="23" spans="1:27" ht="13.5">
      <c r="A23" s="249" t="s">
        <v>158</v>
      </c>
      <c r="B23" s="182"/>
      <c r="C23" s="155"/>
      <c r="D23" s="155"/>
      <c r="E23" s="59">
        <v>27830396</v>
      </c>
      <c r="F23" s="60">
        <v>27830396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20872797</v>
      </c>
      <c r="Y23" s="159">
        <v>-20872797</v>
      </c>
      <c r="Z23" s="141">
        <v>-100</v>
      </c>
      <c r="AA23" s="225">
        <v>27830396</v>
      </c>
    </row>
    <row r="24" spans="1:27" ht="13.5">
      <c r="A24" s="250" t="s">
        <v>57</v>
      </c>
      <c r="B24" s="253"/>
      <c r="C24" s="168">
        <f aca="true" t="shared" si="1" ref="C24:Y24">SUM(C15:C23)</f>
        <v>1041469491</v>
      </c>
      <c r="D24" s="168">
        <f>SUM(D15:D23)</f>
        <v>0</v>
      </c>
      <c r="E24" s="76">
        <f t="shared" si="1"/>
        <v>268800266</v>
      </c>
      <c r="F24" s="77">
        <f t="shared" si="1"/>
        <v>268800266</v>
      </c>
      <c r="G24" s="77">
        <f t="shared" si="1"/>
        <v>1065015740</v>
      </c>
      <c r="H24" s="77">
        <f t="shared" si="1"/>
        <v>1066026712</v>
      </c>
      <c r="I24" s="77">
        <f t="shared" si="1"/>
        <v>1066026712</v>
      </c>
      <c r="J24" s="77">
        <f t="shared" si="1"/>
        <v>1066026712</v>
      </c>
      <c r="K24" s="77">
        <f t="shared" si="1"/>
        <v>1072976630</v>
      </c>
      <c r="L24" s="77">
        <f t="shared" si="1"/>
        <v>1074035442</v>
      </c>
      <c r="M24" s="77">
        <f t="shared" si="1"/>
        <v>1069437837</v>
      </c>
      <c r="N24" s="77">
        <f t="shared" si="1"/>
        <v>1069437837</v>
      </c>
      <c r="O24" s="77">
        <f t="shared" si="1"/>
        <v>1071947818</v>
      </c>
      <c r="P24" s="77">
        <f t="shared" si="1"/>
        <v>1069640989</v>
      </c>
      <c r="Q24" s="77">
        <f t="shared" si="1"/>
        <v>0</v>
      </c>
      <c r="R24" s="77">
        <f t="shared" si="1"/>
        <v>1069640989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1069640989</v>
      </c>
      <c r="X24" s="77">
        <f t="shared" si="1"/>
        <v>201600199</v>
      </c>
      <c r="Y24" s="77">
        <f t="shared" si="1"/>
        <v>868040790</v>
      </c>
      <c r="Z24" s="212">
        <f>+IF(X24&lt;&gt;0,+(Y24/X24)*100,0)</f>
        <v>430.5753636681678</v>
      </c>
      <c r="AA24" s="79">
        <f>SUM(AA15:AA23)</f>
        <v>268800266</v>
      </c>
    </row>
    <row r="25" spans="1:27" ht="13.5">
      <c r="A25" s="250" t="s">
        <v>159</v>
      </c>
      <c r="B25" s="251"/>
      <c r="C25" s="168">
        <f aca="true" t="shared" si="2" ref="C25:Y25">+C12+C24</f>
        <v>1208624433</v>
      </c>
      <c r="D25" s="168">
        <f>+D12+D24</f>
        <v>0</v>
      </c>
      <c r="E25" s="72">
        <f t="shared" si="2"/>
        <v>447535798</v>
      </c>
      <c r="F25" s="73">
        <f t="shared" si="2"/>
        <v>447535798</v>
      </c>
      <c r="G25" s="73">
        <f t="shared" si="2"/>
        <v>1323774186</v>
      </c>
      <c r="H25" s="73">
        <f t="shared" si="2"/>
        <v>1299957787</v>
      </c>
      <c r="I25" s="73">
        <f t="shared" si="2"/>
        <v>1302975836</v>
      </c>
      <c r="J25" s="73">
        <f t="shared" si="2"/>
        <v>1302975836</v>
      </c>
      <c r="K25" s="73">
        <f t="shared" si="2"/>
        <v>1292780501</v>
      </c>
      <c r="L25" s="73">
        <f t="shared" si="2"/>
        <v>1315917330</v>
      </c>
      <c r="M25" s="73">
        <f t="shared" si="2"/>
        <v>1297255785</v>
      </c>
      <c r="N25" s="73">
        <f t="shared" si="2"/>
        <v>1297255785</v>
      </c>
      <c r="O25" s="73">
        <f t="shared" si="2"/>
        <v>1322773226</v>
      </c>
      <c r="P25" s="73">
        <f t="shared" si="2"/>
        <v>1296360285</v>
      </c>
      <c r="Q25" s="73">
        <f t="shared" si="2"/>
        <v>0</v>
      </c>
      <c r="R25" s="73">
        <f t="shared" si="2"/>
        <v>1296360285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1296360285</v>
      </c>
      <c r="X25" s="73">
        <f t="shared" si="2"/>
        <v>335651848</v>
      </c>
      <c r="Y25" s="73">
        <f t="shared" si="2"/>
        <v>960708437</v>
      </c>
      <c r="Z25" s="170">
        <f>+IF(X25&lt;&gt;0,+(Y25/X25)*100,0)</f>
        <v>286.2217034479131</v>
      </c>
      <c r="AA25" s="74">
        <f>+AA12+AA24</f>
        <v>447535798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15466633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3888220</v>
      </c>
      <c r="D30" s="155"/>
      <c r="E30" s="59"/>
      <c r="F30" s="60"/>
      <c r="G30" s="60">
        <v>3888220</v>
      </c>
      <c r="H30" s="60">
        <v>3888220</v>
      </c>
      <c r="I30" s="60">
        <v>3888220</v>
      </c>
      <c r="J30" s="60">
        <v>3888220</v>
      </c>
      <c r="K30" s="60">
        <v>3888220</v>
      </c>
      <c r="L30" s="60">
        <v>3888220</v>
      </c>
      <c r="M30" s="60">
        <v>3888220</v>
      </c>
      <c r="N30" s="60">
        <v>3888220</v>
      </c>
      <c r="O30" s="60">
        <v>3888220</v>
      </c>
      <c r="P30" s="60">
        <v>3888220</v>
      </c>
      <c r="Q30" s="60"/>
      <c r="R30" s="60">
        <v>3888220</v>
      </c>
      <c r="S30" s="60"/>
      <c r="T30" s="60"/>
      <c r="U30" s="60"/>
      <c r="V30" s="60"/>
      <c r="W30" s="60">
        <v>3888220</v>
      </c>
      <c r="X30" s="60"/>
      <c r="Y30" s="60">
        <v>3888220</v>
      </c>
      <c r="Z30" s="140"/>
      <c r="AA30" s="62"/>
    </row>
    <row r="31" spans="1:27" ht="13.5">
      <c r="A31" s="249" t="s">
        <v>163</v>
      </c>
      <c r="B31" s="182"/>
      <c r="C31" s="155">
        <v>2297709</v>
      </c>
      <c r="D31" s="155"/>
      <c r="E31" s="59">
        <v>2338835</v>
      </c>
      <c r="F31" s="60">
        <v>2338835</v>
      </c>
      <c r="G31" s="60">
        <v>2299274</v>
      </c>
      <c r="H31" s="60">
        <v>2317069</v>
      </c>
      <c r="I31" s="60">
        <v>2353018</v>
      </c>
      <c r="J31" s="60">
        <v>2353018</v>
      </c>
      <c r="K31" s="60">
        <v>2349458</v>
      </c>
      <c r="L31" s="60">
        <v>2358260</v>
      </c>
      <c r="M31" s="60">
        <v>2361095</v>
      </c>
      <c r="N31" s="60">
        <v>2361095</v>
      </c>
      <c r="O31" s="60">
        <v>2345065</v>
      </c>
      <c r="P31" s="60">
        <v>2395062</v>
      </c>
      <c r="Q31" s="60"/>
      <c r="R31" s="60">
        <v>2395062</v>
      </c>
      <c r="S31" s="60"/>
      <c r="T31" s="60"/>
      <c r="U31" s="60"/>
      <c r="V31" s="60"/>
      <c r="W31" s="60">
        <v>2395062</v>
      </c>
      <c r="X31" s="60">
        <v>1754126</v>
      </c>
      <c r="Y31" s="60">
        <v>640936</v>
      </c>
      <c r="Z31" s="140">
        <v>36.54</v>
      </c>
      <c r="AA31" s="62">
        <v>2338835</v>
      </c>
    </row>
    <row r="32" spans="1:27" ht="13.5">
      <c r="A32" s="249" t="s">
        <v>164</v>
      </c>
      <c r="B32" s="182"/>
      <c r="C32" s="155">
        <v>143209587</v>
      </c>
      <c r="D32" s="155"/>
      <c r="E32" s="59"/>
      <c r="F32" s="60"/>
      <c r="G32" s="60">
        <v>151511067</v>
      </c>
      <c r="H32" s="60">
        <v>146801838</v>
      </c>
      <c r="I32" s="60">
        <v>150301612</v>
      </c>
      <c r="J32" s="60">
        <v>150301612</v>
      </c>
      <c r="K32" s="60">
        <v>148728136</v>
      </c>
      <c r="L32" s="60">
        <v>157404237</v>
      </c>
      <c r="M32" s="60">
        <v>147894276</v>
      </c>
      <c r="N32" s="60">
        <v>147894276</v>
      </c>
      <c r="O32" s="60">
        <v>198437804</v>
      </c>
      <c r="P32" s="60">
        <v>152264349</v>
      </c>
      <c r="Q32" s="60"/>
      <c r="R32" s="60">
        <v>152264349</v>
      </c>
      <c r="S32" s="60"/>
      <c r="T32" s="60"/>
      <c r="U32" s="60"/>
      <c r="V32" s="60"/>
      <c r="W32" s="60">
        <v>152264349</v>
      </c>
      <c r="X32" s="60"/>
      <c r="Y32" s="60">
        <v>152264349</v>
      </c>
      <c r="Z32" s="140"/>
      <c r="AA32" s="62"/>
    </row>
    <row r="33" spans="1:27" ht="13.5">
      <c r="A33" s="249" t="s">
        <v>165</v>
      </c>
      <c r="B33" s="182"/>
      <c r="C33" s="155">
        <v>3365434</v>
      </c>
      <c r="D33" s="155"/>
      <c r="E33" s="59">
        <v>2938413</v>
      </c>
      <c r="F33" s="60">
        <v>2938413</v>
      </c>
      <c r="G33" s="60">
        <v>3365434</v>
      </c>
      <c r="H33" s="60">
        <v>3365434</v>
      </c>
      <c r="I33" s="60">
        <v>3365434</v>
      </c>
      <c r="J33" s="60">
        <v>3365434</v>
      </c>
      <c r="K33" s="60">
        <v>3365434</v>
      </c>
      <c r="L33" s="60">
        <v>3365434</v>
      </c>
      <c r="M33" s="60">
        <v>3365434</v>
      </c>
      <c r="N33" s="60">
        <v>3365434</v>
      </c>
      <c r="O33" s="60">
        <v>3365434</v>
      </c>
      <c r="P33" s="60">
        <v>3365434</v>
      </c>
      <c r="Q33" s="60"/>
      <c r="R33" s="60">
        <v>3365434</v>
      </c>
      <c r="S33" s="60"/>
      <c r="T33" s="60"/>
      <c r="U33" s="60"/>
      <c r="V33" s="60"/>
      <c r="W33" s="60">
        <v>3365434</v>
      </c>
      <c r="X33" s="60">
        <v>2203810</v>
      </c>
      <c r="Y33" s="60">
        <v>1161624</v>
      </c>
      <c r="Z33" s="140">
        <v>52.71</v>
      </c>
      <c r="AA33" s="62">
        <v>2938413</v>
      </c>
    </row>
    <row r="34" spans="1:27" ht="13.5">
      <c r="A34" s="250" t="s">
        <v>58</v>
      </c>
      <c r="B34" s="251"/>
      <c r="C34" s="168">
        <f aca="true" t="shared" si="3" ref="C34:Y34">SUM(C29:C33)</f>
        <v>168227583</v>
      </c>
      <c r="D34" s="168">
        <f>SUM(D29:D33)</f>
        <v>0</v>
      </c>
      <c r="E34" s="72">
        <f t="shared" si="3"/>
        <v>5277248</v>
      </c>
      <c r="F34" s="73">
        <f t="shared" si="3"/>
        <v>5277248</v>
      </c>
      <c r="G34" s="73">
        <f t="shared" si="3"/>
        <v>161063995</v>
      </c>
      <c r="H34" s="73">
        <f t="shared" si="3"/>
        <v>156372561</v>
      </c>
      <c r="I34" s="73">
        <f t="shared" si="3"/>
        <v>159908284</v>
      </c>
      <c r="J34" s="73">
        <f t="shared" si="3"/>
        <v>159908284</v>
      </c>
      <c r="K34" s="73">
        <f t="shared" si="3"/>
        <v>158331248</v>
      </c>
      <c r="L34" s="73">
        <f t="shared" si="3"/>
        <v>167016151</v>
      </c>
      <c r="M34" s="73">
        <f t="shared" si="3"/>
        <v>157509025</v>
      </c>
      <c r="N34" s="73">
        <f t="shared" si="3"/>
        <v>157509025</v>
      </c>
      <c r="O34" s="73">
        <f t="shared" si="3"/>
        <v>208036523</v>
      </c>
      <c r="P34" s="73">
        <f t="shared" si="3"/>
        <v>161913065</v>
      </c>
      <c r="Q34" s="73">
        <f t="shared" si="3"/>
        <v>0</v>
      </c>
      <c r="R34" s="73">
        <f t="shared" si="3"/>
        <v>161913065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161913065</v>
      </c>
      <c r="X34" s="73">
        <f t="shared" si="3"/>
        <v>3957936</v>
      </c>
      <c r="Y34" s="73">
        <f t="shared" si="3"/>
        <v>157955129</v>
      </c>
      <c r="Z34" s="170">
        <f>+IF(X34&lt;&gt;0,+(Y34/X34)*100,0)</f>
        <v>3990.8459611272137</v>
      </c>
      <c r="AA34" s="74">
        <f>SUM(AA29:AA33)</f>
        <v>5277248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50116917</v>
      </c>
      <c r="D37" s="155"/>
      <c r="E37" s="59"/>
      <c r="F37" s="60"/>
      <c r="G37" s="60">
        <v>50116917</v>
      </c>
      <c r="H37" s="60">
        <v>50116917</v>
      </c>
      <c r="I37" s="60">
        <v>50116917</v>
      </c>
      <c r="J37" s="60">
        <v>50116917</v>
      </c>
      <c r="K37" s="60">
        <v>50116917</v>
      </c>
      <c r="L37" s="60">
        <v>50116917</v>
      </c>
      <c r="M37" s="60">
        <v>50116917</v>
      </c>
      <c r="N37" s="60">
        <v>50116917</v>
      </c>
      <c r="O37" s="60">
        <v>50116917</v>
      </c>
      <c r="P37" s="60">
        <v>50116917</v>
      </c>
      <c r="Q37" s="60"/>
      <c r="R37" s="60">
        <v>50116917</v>
      </c>
      <c r="S37" s="60"/>
      <c r="T37" s="60"/>
      <c r="U37" s="60"/>
      <c r="V37" s="60"/>
      <c r="W37" s="60">
        <v>50116917</v>
      </c>
      <c r="X37" s="60"/>
      <c r="Y37" s="60">
        <v>50116917</v>
      </c>
      <c r="Z37" s="140"/>
      <c r="AA37" s="62"/>
    </row>
    <row r="38" spans="1:27" ht="13.5">
      <c r="A38" s="249" t="s">
        <v>165</v>
      </c>
      <c r="B38" s="182"/>
      <c r="C38" s="155">
        <v>39713018</v>
      </c>
      <c r="D38" s="155"/>
      <c r="E38" s="59">
        <v>2107309</v>
      </c>
      <c r="F38" s="60">
        <v>2107309</v>
      </c>
      <c r="G38" s="60">
        <v>64698611</v>
      </c>
      <c r="H38" s="60">
        <v>64698611</v>
      </c>
      <c r="I38" s="60">
        <v>64698611</v>
      </c>
      <c r="J38" s="60">
        <v>64698611</v>
      </c>
      <c r="K38" s="60">
        <v>64698611</v>
      </c>
      <c r="L38" s="60">
        <v>64698611</v>
      </c>
      <c r="M38" s="60">
        <v>64698611</v>
      </c>
      <c r="N38" s="60">
        <v>64698611</v>
      </c>
      <c r="O38" s="60">
        <v>64698611</v>
      </c>
      <c r="P38" s="60">
        <v>64698611</v>
      </c>
      <c r="Q38" s="60"/>
      <c r="R38" s="60">
        <v>64698611</v>
      </c>
      <c r="S38" s="60"/>
      <c r="T38" s="60"/>
      <c r="U38" s="60"/>
      <c r="V38" s="60"/>
      <c r="W38" s="60">
        <v>64698611</v>
      </c>
      <c r="X38" s="60">
        <v>1580482</v>
      </c>
      <c r="Y38" s="60">
        <v>63118129</v>
      </c>
      <c r="Z38" s="140">
        <v>3993.6</v>
      </c>
      <c r="AA38" s="62">
        <v>2107309</v>
      </c>
    </row>
    <row r="39" spans="1:27" ht="13.5">
      <c r="A39" s="250" t="s">
        <v>59</v>
      </c>
      <c r="B39" s="253"/>
      <c r="C39" s="168">
        <f aca="true" t="shared" si="4" ref="C39:Y39">SUM(C37:C38)</f>
        <v>89829935</v>
      </c>
      <c r="D39" s="168">
        <f>SUM(D37:D38)</f>
        <v>0</v>
      </c>
      <c r="E39" s="76">
        <f t="shared" si="4"/>
        <v>2107309</v>
      </c>
      <c r="F39" s="77">
        <f t="shared" si="4"/>
        <v>2107309</v>
      </c>
      <c r="G39" s="77">
        <f t="shared" si="4"/>
        <v>114815528</v>
      </c>
      <c r="H39" s="77">
        <f t="shared" si="4"/>
        <v>114815528</v>
      </c>
      <c r="I39" s="77">
        <f t="shared" si="4"/>
        <v>114815528</v>
      </c>
      <c r="J39" s="77">
        <f t="shared" si="4"/>
        <v>114815528</v>
      </c>
      <c r="K39" s="77">
        <f t="shared" si="4"/>
        <v>114815528</v>
      </c>
      <c r="L39" s="77">
        <f t="shared" si="4"/>
        <v>114815528</v>
      </c>
      <c r="M39" s="77">
        <f t="shared" si="4"/>
        <v>114815528</v>
      </c>
      <c r="N39" s="77">
        <f t="shared" si="4"/>
        <v>114815528</v>
      </c>
      <c r="O39" s="77">
        <f t="shared" si="4"/>
        <v>114815528</v>
      </c>
      <c r="P39" s="77">
        <f t="shared" si="4"/>
        <v>114815528</v>
      </c>
      <c r="Q39" s="77">
        <f t="shared" si="4"/>
        <v>0</v>
      </c>
      <c r="R39" s="77">
        <f t="shared" si="4"/>
        <v>114815528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114815528</v>
      </c>
      <c r="X39" s="77">
        <f t="shared" si="4"/>
        <v>1580482</v>
      </c>
      <c r="Y39" s="77">
        <f t="shared" si="4"/>
        <v>113235046</v>
      </c>
      <c r="Z39" s="212">
        <f>+IF(X39&lt;&gt;0,+(Y39/X39)*100,0)</f>
        <v>7164.589410066043</v>
      </c>
      <c r="AA39" s="79">
        <f>SUM(AA37:AA38)</f>
        <v>2107309</v>
      </c>
    </row>
    <row r="40" spans="1:27" ht="13.5">
      <c r="A40" s="250" t="s">
        <v>167</v>
      </c>
      <c r="B40" s="251"/>
      <c r="C40" s="168">
        <f aca="true" t="shared" si="5" ref="C40:Y40">+C34+C39</f>
        <v>258057518</v>
      </c>
      <c r="D40" s="168">
        <f>+D34+D39</f>
        <v>0</v>
      </c>
      <c r="E40" s="72">
        <f t="shared" si="5"/>
        <v>7384557</v>
      </c>
      <c r="F40" s="73">
        <f t="shared" si="5"/>
        <v>7384557</v>
      </c>
      <c r="G40" s="73">
        <f t="shared" si="5"/>
        <v>275879523</v>
      </c>
      <c r="H40" s="73">
        <f t="shared" si="5"/>
        <v>271188089</v>
      </c>
      <c r="I40" s="73">
        <f t="shared" si="5"/>
        <v>274723812</v>
      </c>
      <c r="J40" s="73">
        <f t="shared" si="5"/>
        <v>274723812</v>
      </c>
      <c r="K40" s="73">
        <f t="shared" si="5"/>
        <v>273146776</v>
      </c>
      <c r="L40" s="73">
        <f t="shared" si="5"/>
        <v>281831679</v>
      </c>
      <c r="M40" s="73">
        <f t="shared" si="5"/>
        <v>272324553</v>
      </c>
      <c r="N40" s="73">
        <f t="shared" si="5"/>
        <v>272324553</v>
      </c>
      <c r="O40" s="73">
        <f t="shared" si="5"/>
        <v>322852051</v>
      </c>
      <c r="P40" s="73">
        <f t="shared" si="5"/>
        <v>276728593</v>
      </c>
      <c r="Q40" s="73">
        <f t="shared" si="5"/>
        <v>0</v>
      </c>
      <c r="R40" s="73">
        <f t="shared" si="5"/>
        <v>276728593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276728593</v>
      </c>
      <c r="X40" s="73">
        <f t="shared" si="5"/>
        <v>5538418</v>
      </c>
      <c r="Y40" s="73">
        <f t="shared" si="5"/>
        <v>271190175</v>
      </c>
      <c r="Z40" s="170">
        <f>+IF(X40&lt;&gt;0,+(Y40/X40)*100,0)</f>
        <v>4896.527762982137</v>
      </c>
      <c r="AA40" s="74">
        <f>+AA34+AA39</f>
        <v>7384557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950566915</v>
      </c>
      <c r="D42" s="257">
        <f>+D25-D40</f>
        <v>0</v>
      </c>
      <c r="E42" s="258">
        <f t="shared" si="6"/>
        <v>440151241</v>
      </c>
      <c r="F42" s="259">
        <f t="shared" si="6"/>
        <v>440151241</v>
      </c>
      <c r="G42" s="259">
        <f t="shared" si="6"/>
        <v>1047894663</v>
      </c>
      <c r="H42" s="259">
        <f t="shared" si="6"/>
        <v>1028769698</v>
      </c>
      <c r="I42" s="259">
        <f t="shared" si="6"/>
        <v>1028252024</v>
      </c>
      <c r="J42" s="259">
        <f t="shared" si="6"/>
        <v>1028252024</v>
      </c>
      <c r="K42" s="259">
        <f t="shared" si="6"/>
        <v>1019633725</v>
      </c>
      <c r="L42" s="259">
        <f t="shared" si="6"/>
        <v>1034085651</v>
      </c>
      <c r="M42" s="259">
        <f t="shared" si="6"/>
        <v>1024931232</v>
      </c>
      <c r="N42" s="259">
        <f t="shared" si="6"/>
        <v>1024931232</v>
      </c>
      <c r="O42" s="259">
        <f t="shared" si="6"/>
        <v>999921175</v>
      </c>
      <c r="P42" s="259">
        <f t="shared" si="6"/>
        <v>1019631692</v>
      </c>
      <c r="Q42" s="259">
        <f t="shared" si="6"/>
        <v>0</v>
      </c>
      <c r="R42" s="259">
        <f t="shared" si="6"/>
        <v>1019631692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1019631692</v>
      </c>
      <c r="X42" s="259">
        <f t="shared" si="6"/>
        <v>330113430</v>
      </c>
      <c r="Y42" s="259">
        <f t="shared" si="6"/>
        <v>689518262</v>
      </c>
      <c r="Z42" s="260">
        <f>+IF(X42&lt;&gt;0,+(Y42/X42)*100,0)</f>
        <v>208.87313248661226</v>
      </c>
      <c r="AA42" s="261">
        <f>+AA25-AA40</f>
        <v>440151241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945139379</v>
      </c>
      <c r="D45" s="155"/>
      <c r="E45" s="59">
        <v>440151241</v>
      </c>
      <c r="F45" s="60">
        <v>440151241</v>
      </c>
      <c r="G45" s="60">
        <v>1042465545</v>
      </c>
      <c r="H45" s="60">
        <v>1023338999</v>
      </c>
      <c r="I45" s="60">
        <v>1022819743</v>
      </c>
      <c r="J45" s="60">
        <v>1022819743</v>
      </c>
      <c r="K45" s="60">
        <v>1014199862</v>
      </c>
      <c r="L45" s="60">
        <v>1028650207</v>
      </c>
      <c r="M45" s="60">
        <v>1019497369</v>
      </c>
      <c r="N45" s="60">
        <v>1019497369</v>
      </c>
      <c r="O45" s="60">
        <v>994485731</v>
      </c>
      <c r="P45" s="60">
        <v>1014196248</v>
      </c>
      <c r="Q45" s="60"/>
      <c r="R45" s="60">
        <v>1014196248</v>
      </c>
      <c r="S45" s="60"/>
      <c r="T45" s="60"/>
      <c r="U45" s="60"/>
      <c r="V45" s="60"/>
      <c r="W45" s="60">
        <v>1014196248</v>
      </c>
      <c r="X45" s="60">
        <v>330113431</v>
      </c>
      <c r="Y45" s="60">
        <v>684082817</v>
      </c>
      <c r="Z45" s="139">
        <v>207.23</v>
      </c>
      <c r="AA45" s="62">
        <v>440151241</v>
      </c>
    </row>
    <row r="46" spans="1:27" ht="13.5">
      <c r="A46" s="249" t="s">
        <v>171</v>
      </c>
      <c r="B46" s="182"/>
      <c r="C46" s="155">
        <v>5427536</v>
      </c>
      <c r="D46" s="155"/>
      <c r="E46" s="59"/>
      <c r="F46" s="60"/>
      <c r="G46" s="60">
        <v>5429118</v>
      </c>
      <c r="H46" s="60">
        <v>5430699</v>
      </c>
      <c r="I46" s="60">
        <v>5432281</v>
      </c>
      <c r="J46" s="60">
        <v>5432281</v>
      </c>
      <c r="K46" s="60">
        <v>5433863</v>
      </c>
      <c r="L46" s="60">
        <v>5435444</v>
      </c>
      <c r="M46" s="60">
        <v>5433863</v>
      </c>
      <c r="N46" s="60">
        <v>5433863</v>
      </c>
      <c r="O46" s="60">
        <v>5435444</v>
      </c>
      <c r="P46" s="60">
        <v>5435444</v>
      </c>
      <c r="Q46" s="60"/>
      <c r="R46" s="60">
        <v>5435444</v>
      </c>
      <c r="S46" s="60"/>
      <c r="T46" s="60"/>
      <c r="U46" s="60"/>
      <c r="V46" s="60"/>
      <c r="W46" s="60">
        <v>5435444</v>
      </c>
      <c r="X46" s="60"/>
      <c r="Y46" s="60">
        <v>5435444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950566915</v>
      </c>
      <c r="D48" s="217">
        <f>SUM(D45:D47)</f>
        <v>0</v>
      </c>
      <c r="E48" s="264">
        <f t="shared" si="7"/>
        <v>440151241</v>
      </c>
      <c r="F48" s="219">
        <f t="shared" si="7"/>
        <v>440151241</v>
      </c>
      <c r="G48" s="219">
        <f t="shared" si="7"/>
        <v>1047894663</v>
      </c>
      <c r="H48" s="219">
        <f t="shared" si="7"/>
        <v>1028769698</v>
      </c>
      <c r="I48" s="219">
        <f t="shared" si="7"/>
        <v>1028252024</v>
      </c>
      <c r="J48" s="219">
        <f t="shared" si="7"/>
        <v>1028252024</v>
      </c>
      <c r="K48" s="219">
        <f t="shared" si="7"/>
        <v>1019633725</v>
      </c>
      <c r="L48" s="219">
        <f t="shared" si="7"/>
        <v>1034085651</v>
      </c>
      <c r="M48" s="219">
        <f t="shared" si="7"/>
        <v>1024931232</v>
      </c>
      <c r="N48" s="219">
        <f t="shared" si="7"/>
        <v>1024931232</v>
      </c>
      <c r="O48" s="219">
        <f t="shared" si="7"/>
        <v>999921175</v>
      </c>
      <c r="P48" s="219">
        <f t="shared" si="7"/>
        <v>1019631692</v>
      </c>
      <c r="Q48" s="219">
        <f t="shared" si="7"/>
        <v>0</v>
      </c>
      <c r="R48" s="219">
        <f t="shared" si="7"/>
        <v>1019631692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1019631692</v>
      </c>
      <c r="X48" s="219">
        <f t="shared" si="7"/>
        <v>330113431</v>
      </c>
      <c r="Y48" s="219">
        <f t="shared" si="7"/>
        <v>689518261</v>
      </c>
      <c r="Z48" s="265">
        <f>+IF(X48&lt;&gt;0,+(Y48/X48)*100,0)</f>
        <v>208.87313155095467</v>
      </c>
      <c r="AA48" s="232">
        <f>SUM(AA45:AA47)</f>
        <v>440151241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222176318</v>
      </c>
      <c r="D6" s="155"/>
      <c r="E6" s="59">
        <v>207088500</v>
      </c>
      <c r="F6" s="60">
        <v>207088500</v>
      </c>
      <c r="G6" s="60">
        <v>18593323</v>
      </c>
      <c r="H6" s="60">
        <v>18109432</v>
      </c>
      <c r="I6" s="60">
        <v>16269825</v>
      </c>
      <c r="J6" s="60">
        <v>52972580</v>
      </c>
      <c r="K6" s="60">
        <v>11773055</v>
      </c>
      <c r="L6" s="60">
        <v>31738355</v>
      </c>
      <c r="M6" s="60">
        <v>19814046</v>
      </c>
      <c r="N6" s="60">
        <v>63325456</v>
      </c>
      <c r="O6" s="60">
        <v>16469982</v>
      </c>
      <c r="P6" s="60">
        <v>14393304</v>
      </c>
      <c r="Q6" s="60"/>
      <c r="R6" s="60">
        <v>30863286</v>
      </c>
      <c r="S6" s="60"/>
      <c r="T6" s="60"/>
      <c r="U6" s="60"/>
      <c r="V6" s="60"/>
      <c r="W6" s="60">
        <v>147161322</v>
      </c>
      <c r="X6" s="60">
        <v>155316375</v>
      </c>
      <c r="Y6" s="60">
        <v>-8155053</v>
      </c>
      <c r="Z6" s="140">
        <v>-5.25</v>
      </c>
      <c r="AA6" s="62">
        <v>207088500</v>
      </c>
    </row>
    <row r="7" spans="1:27" ht="13.5">
      <c r="A7" s="249" t="s">
        <v>178</v>
      </c>
      <c r="B7" s="182"/>
      <c r="C7" s="155">
        <v>133752144</v>
      </c>
      <c r="D7" s="155"/>
      <c r="E7" s="59">
        <v>78153000</v>
      </c>
      <c r="F7" s="60">
        <v>78153000</v>
      </c>
      <c r="G7" s="60">
        <v>28573000</v>
      </c>
      <c r="H7" s="60">
        <v>449689</v>
      </c>
      <c r="I7" s="60">
        <v>1025</v>
      </c>
      <c r="J7" s="60">
        <v>29023714</v>
      </c>
      <c r="K7" s="60"/>
      <c r="L7" s="60"/>
      <c r="M7" s="60"/>
      <c r="N7" s="60"/>
      <c r="O7" s="60">
        <v>26089330</v>
      </c>
      <c r="P7" s="60">
        <v>4287000</v>
      </c>
      <c r="Q7" s="60"/>
      <c r="R7" s="60">
        <v>30376330</v>
      </c>
      <c r="S7" s="60"/>
      <c r="T7" s="60"/>
      <c r="U7" s="60"/>
      <c r="V7" s="60"/>
      <c r="W7" s="60">
        <v>59400044</v>
      </c>
      <c r="X7" s="60">
        <v>58614750</v>
      </c>
      <c r="Y7" s="60">
        <v>785294</v>
      </c>
      <c r="Z7" s="140">
        <v>1.34</v>
      </c>
      <c r="AA7" s="62">
        <v>78153000</v>
      </c>
    </row>
    <row r="8" spans="1:27" ht="13.5">
      <c r="A8" s="249" t="s">
        <v>179</v>
      </c>
      <c r="B8" s="182"/>
      <c r="C8" s="155"/>
      <c r="D8" s="155"/>
      <c r="E8" s="59">
        <v>65296000</v>
      </c>
      <c r="F8" s="60">
        <v>65296000</v>
      </c>
      <c r="G8" s="60">
        <v>8355252</v>
      </c>
      <c r="H8" s="60">
        <v>3516939</v>
      </c>
      <c r="I8" s="60"/>
      <c r="J8" s="60">
        <v>11872191</v>
      </c>
      <c r="K8" s="60"/>
      <c r="L8" s="60"/>
      <c r="M8" s="60"/>
      <c r="N8" s="60"/>
      <c r="O8" s="60">
        <v>214500</v>
      </c>
      <c r="P8" s="60"/>
      <c r="Q8" s="60"/>
      <c r="R8" s="60">
        <v>214500</v>
      </c>
      <c r="S8" s="60"/>
      <c r="T8" s="60"/>
      <c r="U8" s="60"/>
      <c r="V8" s="60"/>
      <c r="W8" s="60">
        <v>12086691</v>
      </c>
      <c r="X8" s="60">
        <v>48972001</v>
      </c>
      <c r="Y8" s="60">
        <v>-36885310</v>
      </c>
      <c r="Z8" s="140">
        <v>-75.32</v>
      </c>
      <c r="AA8" s="62">
        <v>65296000</v>
      </c>
    </row>
    <row r="9" spans="1:27" ht="13.5">
      <c r="A9" s="249" t="s">
        <v>180</v>
      </c>
      <c r="B9" s="182"/>
      <c r="C9" s="155">
        <v>385120</v>
      </c>
      <c r="D9" s="155"/>
      <c r="E9" s="59">
        <v>9600000</v>
      </c>
      <c r="F9" s="60">
        <v>9600000</v>
      </c>
      <c r="G9" s="60">
        <v>154522</v>
      </c>
      <c r="H9" s="60">
        <v>31436</v>
      </c>
      <c r="I9" s="60">
        <v>1071355</v>
      </c>
      <c r="J9" s="60">
        <v>1257313</v>
      </c>
      <c r="K9" s="60">
        <v>196239</v>
      </c>
      <c r="L9" s="60">
        <v>2626238</v>
      </c>
      <c r="M9" s="60">
        <v>1280989</v>
      </c>
      <c r="N9" s="60">
        <v>4103466</v>
      </c>
      <c r="O9" s="60">
        <v>1301759</v>
      </c>
      <c r="P9" s="60">
        <v>1605933</v>
      </c>
      <c r="Q9" s="60"/>
      <c r="R9" s="60">
        <v>2907692</v>
      </c>
      <c r="S9" s="60"/>
      <c r="T9" s="60"/>
      <c r="U9" s="60"/>
      <c r="V9" s="60"/>
      <c r="W9" s="60">
        <v>8268471</v>
      </c>
      <c r="X9" s="60">
        <v>7200000</v>
      </c>
      <c r="Y9" s="60">
        <v>1068471</v>
      </c>
      <c r="Z9" s="140">
        <v>14.84</v>
      </c>
      <c r="AA9" s="62">
        <v>9600000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-359653837</v>
      </c>
      <c r="D12" s="155"/>
      <c r="E12" s="59">
        <v>-335069004</v>
      </c>
      <c r="F12" s="60">
        <v>-335069004</v>
      </c>
      <c r="G12" s="60">
        <v>-3332204</v>
      </c>
      <c r="H12" s="60">
        <v>-14205439</v>
      </c>
      <c r="I12" s="60">
        <v>-14327711</v>
      </c>
      <c r="J12" s="60">
        <v>-31865354</v>
      </c>
      <c r="K12" s="60">
        <v>-17356380</v>
      </c>
      <c r="L12" s="60">
        <v>-20824391</v>
      </c>
      <c r="M12" s="60">
        <v>-20593108</v>
      </c>
      <c r="N12" s="60">
        <v>-58773879</v>
      </c>
      <c r="O12" s="60">
        <v>-62843231</v>
      </c>
      <c r="P12" s="60">
        <v>-20412187</v>
      </c>
      <c r="Q12" s="60"/>
      <c r="R12" s="60">
        <v>-83255418</v>
      </c>
      <c r="S12" s="60"/>
      <c r="T12" s="60"/>
      <c r="U12" s="60"/>
      <c r="V12" s="60"/>
      <c r="W12" s="60">
        <v>-173894651</v>
      </c>
      <c r="X12" s="60">
        <v>-251301753</v>
      </c>
      <c r="Y12" s="60">
        <v>77407102</v>
      </c>
      <c r="Z12" s="140">
        <v>-30.8</v>
      </c>
      <c r="AA12" s="62">
        <v>-335069004</v>
      </c>
    </row>
    <row r="13" spans="1:27" ht="13.5">
      <c r="A13" s="249" t="s">
        <v>40</v>
      </c>
      <c r="B13" s="182"/>
      <c r="C13" s="155">
        <v>-6337044</v>
      </c>
      <c r="D13" s="155"/>
      <c r="E13" s="59"/>
      <c r="F13" s="60"/>
      <c r="G13" s="60"/>
      <c r="H13" s="60"/>
      <c r="I13" s="60">
        <v>-8392</v>
      </c>
      <c r="J13" s="60">
        <v>-8392</v>
      </c>
      <c r="K13" s="60">
        <v>-26088</v>
      </c>
      <c r="L13" s="60">
        <v>-962651</v>
      </c>
      <c r="M13" s="60">
        <v>-694372</v>
      </c>
      <c r="N13" s="60">
        <v>-1683111</v>
      </c>
      <c r="O13" s="60">
        <v>-2590113</v>
      </c>
      <c r="P13" s="60">
        <v>-1060624</v>
      </c>
      <c r="Q13" s="60"/>
      <c r="R13" s="60">
        <v>-3650737</v>
      </c>
      <c r="S13" s="60"/>
      <c r="T13" s="60"/>
      <c r="U13" s="60"/>
      <c r="V13" s="60"/>
      <c r="W13" s="60">
        <v>-5342240</v>
      </c>
      <c r="X13" s="60"/>
      <c r="Y13" s="60">
        <v>-5342240</v>
      </c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41863000</v>
      </c>
      <c r="F14" s="60">
        <v>41863000</v>
      </c>
      <c r="G14" s="60"/>
      <c r="H14" s="60"/>
      <c r="I14" s="60">
        <v>-1615213</v>
      </c>
      <c r="J14" s="60">
        <v>-1615213</v>
      </c>
      <c r="K14" s="60">
        <v>-1713549</v>
      </c>
      <c r="L14" s="60">
        <v>-1785531</v>
      </c>
      <c r="M14" s="60">
        <v>-1593371</v>
      </c>
      <c r="N14" s="60">
        <v>-5092451</v>
      </c>
      <c r="O14" s="60">
        <v>-2065175</v>
      </c>
      <c r="P14" s="60">
        <v>-1565444</v>
      </c>
      <c r="Q14" s="60"/>
      <c r="R14" s="60">
        <v>-3630619</v>
      </c>
      <c r="S14" s="60"/>
      <c r="T14" s="60"/>
      <c r="U14" s="60"/>
      <c r="V14" s="60"/>
      <c r="W14" s="60">
        <v>-10338283</v>
      </c>
      <c r="X14" s="60">
        <v>31397248</v>
      </c>
      <c r="Y14" s="60">
        <v>-41735531</v>
      </c>
      <c r="Z14" s="140">
        <v>-132.93</v>
      </c>
      <c r="AA14" s="62">
        <v>41863000</v>
      </c>
    </row>
    <row r="15" spans="1:27" ht="13.5">
      <c r="A15" s="250" t="s">
        <v>184</v>
      </c>
      <c r="B15" s="251"/>
      <c r="C15" s="168">
        <f aca="true" t="shared" si="0" ref="C15:Y15">SUM(C6:C14)</f>
        <v>-9677299</v>
      </c>
      <c r="D15" s="168">
        <f>SUM(D6:D14)</f>
        <v>0</v>
      </c>
      <c r="E15" s="72">
        <f t="shared" si="0"/>
        <v>66931496</v>
      </c>
      <c r="F15" s="73">
        <f t="shared" si="0"/>
        <v>66931496</v>
      </c>
      <c r="G15" s="73">
        <f t="shared" si="0"/>
        <v>52343893</v>
      </c>
      <c r="H15" s="73">
        <f t="shared" si="0"/>
        <v>7902057</v>
      </c>
      <c r="I15" s="73">
        <f t="shared" si="0"/>
        <v>1390889</v>
      </c>
      <c r="J15" s="73">
        <f t="shared" si="0"/>
        <v>61636839</v>
      </c>
      <c r="K15" s="73">
        <f t="shared" si="0"/>
        <v>-7126723</v>
      </c>
      <c r="L15" s="73">
        <f t="shared" si="0"/>
        <v>10792020</v>
      </c>
      <c r="M15" s="73">
        <f t="shared" si="0"/>
        <v>-1785816</v>
      </c>
      <c r="N15" s="73">
        <f t="shared" si="0"/>
        <v>1879481</v>
      </c>
      <c r="O15" s="73">
        <f t="shared" si="0"/>
        <v>-23422948</v>
      </c>
      <c r="P15" s="73">
        <f t="shared" si="0"/>
        <v>-2752018</v>
      </c>
      <c r="Q15" s="73">
        <f t="shared" si="0"/>
        <v>0</v>
      </c>
      <c r="R15" s="73">
        <f t="shared" si="0"/>
        <v>-26174966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37341354</v>
      </c>
      <c r="X15" s="73">
        <f t="shared" si="0"/>
        <v>50198621</v>
      </c>
      <c r="Y15" s="73">
        <f t="shared" si="0"/>
        <v>-12857267</v>
      </c>
      <c r="Z15" s="170">
        <f>+IF(X15&lt;&gt;0,+(Y15/X15)*100,0)</f>
        <v>-25.61278924375233</v>
      </c>
      <c r="AA15" s="74">
        <f>SUM(AA6:AA14)</f>
        <v>66931496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138963</v>
      </c>
      <c r="F19" s="60">
        <v>138963</v>
      </c>
      <c r="G19" s="159"/>
      <c r="H19" s="159"/>
      <c r="I19" s="159"/>
      <c r="J19" s="60"/>
      <c r="K19" s="159"/>
      <c r="L19" s="159">
        <v>-115667</v>
      </c>
      <c r="M19" s="60">
        <v>-511576</v>
      </c>
      <c r="N19" s="159">
        <v>-627243</v>
      </c>
      <c r="O19" s="159">
        <v>-255681</v>
      </c>
      <c r="P19" s="159"/>
      <c r="Q19" s="60"/>
      <c r="R19" s="159">
        <v>-255681</v>
      </c>
      <c r="S19" s="159"/>
      <c r="T19" s="60"/>
      <c r="U19" s="159"/>
      <c r="V19" s="159"/>
      <c r="W19" s="159">
        <v>-882924</v>
      </c>
      <c r="X19" s="60">
        <v>104220</v>
      </c>
      <c r="Y19" s="159">
        <v>-987144</v>
      </c>
      <c r="Z19" s="141">
        <v>-947.17</v>
      </c>
      <c r="AA19" s="225">
        <v>138963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588743</v>
      </c>
      <c r="F22" s="60">
        <v>588743</v>
      </c>
      <c r="G22" s="60"/>
      <c r="H22" s="60"/>
      <c r="I22" s="60"/>
      <c r="J22" s="60"/>
      <c r="K22" s="60">
        <v>-9548</v>
      </c>
      <c r="L22" s="60">
        <v>-30</v>
      </c>
      <c r="M22" s="60"/>
      <c r="N22" s="60">
        <v>-9578</v>
      </c>
      <c r="O22" s="60"/>
      <c r="P22" s="60">
        <v>-34560</v>
      </c>
      <c r="Q22" s="60"/>
      <c r="R22" s="60">
        <v>-34560</v>
      </c>
      <c r="S22" s="60"/>
      <c r="T22" s="60"/>
      <c r="U22" s="60"/>
      <c r="V22" s="60"/>
      <c r="W22" s="60">
        <v>-44138</v>
      </c>
      <c r="X22" s="60">
        <v>441557</v>
      </c>
      <c r="Y22" s="60">
        <v>-485695</v>
      </c>
      <c r="Z22" s="140">
        <v>-110</v>
      </c>
      <c r="AA22" s="62">
        <v>588743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-54116473</v>
      </c>
      <c r="D24" s="155"/>
      <c r="E24" s="59">
        <v>4412000</v>
      </c>
      <c r="F24" s="60">
        <v>4412000</v>
      </c>
      <c r="G24" s="60">
        <v>-4429048</v>
      </c>
      <c r="H24" s="60">
        <v>-1125490</v>
      </c>
      <c r="I24" s="60"/>
      <c r="J24" s="60">
        <v>-5554538</v>
      </c>
      <c r="K24" s="60">
        <v>-6940371</v>
      </c>
      <c r="L24" s="60">
        <v>52544635</v>
      </c>
      <c r="M24" s="60">
        <v>-2899549</v>
      </c>
      <c r="N24" s="60">
        <v>42704715</v>
      </c>
      <c r="O24" s="60">
        <v>-2254300</v>
      </c>
      <c r="P24" s="60">
        <v>-168592</v>
      </c>
      <c r="Q24" s="60"/>
      <c r="R24" s="60">
        <v>-2422892</v>
      </c>
      <c r="S24" s="60"/>
      <c r="T24" s="60"/>
      <c r="U24" s="60"/>
      <c r="V24" s="60"/>
      <c r="W24" s="60">
        <v>34727285</v>
      </c>
      <c r="X24" s="60">
        <v>3309002</v>
      </c>
      <c r="Y24" s="60">
        <v>31418283</v>
      </c>
      <c r="Z24" s="140">
        <v>949.48</v>
      </c>
      <c r="AA24" s="62">
        <v>4412000</v>
      </c>
    </row>
    <row r="25" spans="1:27" ht="13.5">
      <c r="A25" s="250" t="s">
        <v>191</v>
      </c>
      <c r="B25" s="251"/>
      <c r="C25" s="168">
        <f aca="true" t="shared" si="1" ref="C25:Y25">SUM(C19:C24)</f>
        <v>-54116473</v>
      </c>
      <c r="D25" s="168">
        <f>SUM(D19:D24)</f>
        <v>0</v>
      </c>
      <c r="E25" s="72">
        <f t="shared" si="1"/>
        <v>5139706</v>
      </c>
      <c r="F25" s="73">
        <f t="shared" si="1"/>
        <v>5139706</v>
      </c>
      <c r="G25" s="73">
        <f t="shared" si="1"/>
        <v>-4429048</v>
      </c>
      <c r="H25" s="73">
        <f t="shared" si="1"/>
        <v>-1125490</v>
      </c>
      <c r="I25" s="73">
        <f t="shared" si="1"/>
        <v>0</v>
      </c>
      <c r="J25" s="73">
        <f t="shared" si="1"/>
        <v>-5554538</v>
      </c>
      <c r="K25" s="73">
        <f t="shared" si="1"/>
        <v>-6949919</v>
      </c>
      <c r="L25" s="73">
        <f t="shared" si="1"/>
        <v>52428938</v>
      </c>
      <c r="M25" s="73">
        <f t="shared" si="1"/>
        <v>-3411125</v>
      </c>
      <c r="N25" s="73">
        <f t="shared" si="1"/>
        <v>42067894</v>
      </c>
      <c r="O25" s="73">
        <f t="shared" si="1"/>
        <v>-2509981</v>
      </c>
      <c r="P25" s="73">
        <f t="shared" si="1"/>
        <v>-203152</v>
      </c>
      <c r="Q25" s="73">
        <f t="shared" si="1"/>
        <v>0</v>
      </c>
      <c r="R25" s="73">
        <f t="shared" si="1"/>
        <v>-2713133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33800223</v>
      </c>
      <c r="X25" s="73">
        <f t="shared" si="1"/>
        <v>3854779</v>
      </c>
      <c r="Y25" s="73">
        <f t="shared" si="1"/>
        <v>29945444</v>
      </c>
      <c r="Z25" s="170">
        <f>+IF(X25&lt;&gt;0,+(Y25/X25)*100,0)</f>
        <v>776.8394504587682</v>
      </c>
      <c r="AA25" s="74">
        <f>SUM(AA19:AA24)</f>
        <v>5139706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30365361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>
        <v>35949</v>
      </c>
      <c r="J31" s="159">
        <v>35949</v>
      </c>
      <c r="K31" s="60">
        <v>-3560</v>
      </c>
      <c r="L31" s="60">
        <v>8802</v>
      </c>
      <c r="M31" s="60">
        <v>8077</v>
      </c>
      <c r="N31" s="60">
        <v>13319</v>
      </c>
      <c r="O31" s="159">
        <v>-16030</v>
      </c>
      <c r="P31" s="159">
        <v>33967</v>
      </c>
      <c r="Q31" s="159"/>
      <c r="R31" s="60">
        <v>17937</v>
      </c>
      <c r="S31" s="60"/>
      <c r="T31" s="60"/>
      <c r="U31" s="60"/>
      <c r="V31" s="159"/>
      <c r="W31" s="159">
        <v>67205</v>
      </c>
      <c r="X31" s="159"/>
      <c r="Y31" s="60">
        <v>67205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4412000</v>
      </c>
      <c r="F33" s="60">
        <v>4412000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2206000</v>
      </c>
      <c r="Y33" s="60">
        <v>-2206000</v>
      </c>
      <c r="Z33" s="140">
        <v>-100</v>
      </c>
      <c r="AA33" s="62">
        <v>4412000</v>
      </c>
    </row>
    <row r="34" spans="1:27" ht="13.5">
      <c r="A34" s="250" t="s">
        <v>197</v>
      </c>
      <c r="B34" s="251"/>
      <c r="C34" s="168">
        <f aca="true" t="shared" si="2" ref="C34:Y34">SUM(C29:C33)</f>
        <v>30365361</v>
      </c>
      <c r="D34" s="168">
        <f>SUM(D29:D33)</f>
        <v>0</v>
      </c>
      <c r="E34" s="72">
        <f t="shared" si="2"/>
        <v>4412000</v>
      </c>
      <c r="F34" s="73">
        <f t="shared" si="2"/>
        <v>4412000</v>
      </c>
      <c r="G34" s="73">
        <f t="shared" si="2"/>
        <v>0</v>
      </c>
      <c r="H34" s="73">
        <f t="shared" si="2"/>
        <v>0</v>
      </c>
      <c r="I34" s="73">
        <f t="shared" si="2"/>
        <v>35949</v>
      </c>
      <c r="J34" s="73">
        <f t="shared" si="2"/>
        <v>35949</v>
      </c>
      <c r="K34" s="73">
        <f t="shared" si="2"/>
        <v>-3560</v>
      </c>
      <c r="L34" s="73">
        <f t="shared" si="2"/>
        <v>8802</v>
      </c>
      <c r="M34" s="73">
        <f t="shared" si="2"/>
        <v>8077</v>
      </c>
      <c r="N34" s="73">
        <f t="shared" si="2"/>
        <v>13319</v>
      </c>
      <c r="O34" s="73">
        <f t="shared" si="2"/>
        <v>-16030</v>
      </c>
      <c r="P34" s="73">
        <f t="shared" si="2"/>
        <v>33967</v>
      </c>
      <c r="Q34" s="73">
        <f t="shared" si="2"/>
        <v>0</v>
      </c>
      <c r="R34" s="73">
        <f t="shared" si="2"/>
        <v>17937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67205</v>
      </c>
      <c r="X34" s="73">
        <f t="shared" si="2"/>
        <v>2206000</v>
      </c>
      <c r="Y34" s="73">
        <f t="shared" si="2"/>
        <v>-2138795</v>
      </c>
      <c r="Z34" s="170">
        <f>+IF(X34&lt;&gt;0,+(Y34/X34)*100,0)</f>
        <v>-96.9535358114234</v>
      </c>
      <c r="AA34" s="74">
        <f>SUM(AA29:AA33)</f>
        <v>4412000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-33428411</v>
      </c>
      <c r="D36" s="153">
        <f>+D15+D25+D34</f>
        <v>0</v>
      </c>
      <c r="E36" s="99">
        <f t="shared" si="3"/>
        <v>76483202</v>
      </c>
      <c r="F36" s="100">
        <f t="shared" si="3"/>
        <v>76483202</v>
      </c>
      <c r="G36" s="100">
        <f t="shared" si="3"/>
        <v>47914845</v>
      </c>
      <c r="H36" s="100">
        <f t="shared" si="3"/>
        <v>6776567</v>
      </c>
      <c r="I36" s="100">
        <f t="shared" si="3"/>
        <v>1426838</v>
      </c>
      <c r="J36" s="100">
        <f t="shared" si="3"/>
        <v>56118250</v>
      </c>
      <c r="K36" s="100">
        <f t="shared" si="3"/>
        <v>-14080202</v>
      </c>
      <c r="L36" s="100">
        <f t="shared" si="3"/>
        <v>63229760</v>
      </c>
      <c r="M36" s="100">
        <f t="shared" si="3"/>
        <v>-5188864</v>
      </c>
      <c r="N36" s="100">
        <f t="shared" si="3"/>
        <v>43960694</v>
      </c>
      <c r="O36" s="100">
        <f t="shared" si="3"/>
        <v>-25948959</v>
      </c>
      <c r="P36" s="100">
        <f t="shared" si="3"/>
        <v>-2921203</v>
      </c>
      <c r="Q36" s="100">
        <f t="shared" si="3"/>
        <v>0</v>
      </c>
      <c r="R36" s="100">
        <f t="shared" si="3"/>
        <v>-28870162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71208782</v>
      </c>
      <c r="X36" s="100">
        <f t="shared" si="3"/>
        <v>56259400</v>
      </c>
      <c r="Y36" s="100">
        <f t="shared" si="3"/>
        <v>14949382</v>
      </c>
      <c r="Z36" s="137">
        <f>+IF(X36&lt;&gt;0,+(Y36/X36)*100,0)</f>
        <v>26.57223859479483</v>
      </c>
      <c r="AA36" s="102">
        <f>+AA15+AA25+AA34</f>
        <v>76483202</v>
      </c>
    </row>
    <row r="37" spans="1:27" ht="13.5">
      <c r="A37" s="249" t="s">
        <v>199</v>
      </c>
      <c r="B37" s="182"/>
      <c r="C37" s="153">
        <v>9832693</v>
      </c>
      <c r="D37" s="153"/>
      <c r="E37" s="99">
        <v>9832693</v>
      </c>
      <c r="F37" s="100">
        <v>9832693</v>
      </c>
      <c r="G37" s="100"/>
      <c r="H37" s="100">
        <v>47914845</v>
      </c>
      <c r="I37" s="100">
        <v>54691412</v>
      </c>
      <c r="J37" s="100"/>
      <c r="K37" s="100">
        <v>56118250</v>
      </c>
      <c r="L37" s="100">
        <v>42038048</v>
      </c>
      <c r="M37" s="100">
        <v>105267808</v>
      </c>
      <c r="N37" s="100">
        <v>56118250</v>
      </c>
      <c r="O37" s="100">
        <v>100078944</v>
      </c>
      <c r="P37" s="100">
        <v>74129985</v>
      </c>
      <c r="Q37" s="100"/>
      <c r="R37" s="100">
        <v>100078944</v>
      </c>
      <c r="S37" s="100"/>
      <c r="T37" s="100"/>
      <c r="U37" s="100"/>
      <c r="V37" s="100"/>
      <c r="W37" s="100"/>
      <c r="X37" s="100">
        <v>9832693</v>
      </c>
      <c r="Y37" s="100">
        <v>-9832693</v>
      </c>
      <c r="Z37" s="137">
        <v>-100</v>
      </c>
      <c r="AA37" s="102">
        <v>9832693</v>
      </c>
    </row>
    <row r="38" spans="1:27" ht="13.5">
      <c r="A38" s="269" t="s">
        <v>200</v>
      </c>
      <c r="B38" s="256"/>
      <c r="C38" s="257">
        <v>-23595718</v>
      </c>
      <c r="D38" s="257"/>
      <c r="E38" s="258">
        <v>86315895</v>
      </c>
      <c r="F38" s="259">
        <v>86315895</v>
      </c>
      <c r="G38" s="259">
        <v>47914845</v>
      </c>
      <c r="H38" s="259">
        <v>54691412</v>
      </c>
      <c r="I38" s="259">
        <v>56118250</v>
      </c>
      <c r="J38" s="259">
        <v>56118250</v>
      </c>
      <c r="K38" s="259">
        <v>42038048</v>
      </c>
      <c r="L38" s="259">
        <v>105267808</v>
      </c>
      <c r="M38" s="259">
        <v>100078944</v>
      </c>
      <c r="N38" s="259">
        <v>100078944</v>
      </c>
      <c r="O38" s="259">
        <v>74129985</v>
      </c>
      <c r="P38" s="259">
        <v>71208782</v>
      </c>
      <c r="Q38" s="259"/>
      <c r="R38" s="259">
        <v>71208782</v>
      </c>
      <c r="S38" s="259"/>
      <c r="T38" s="259"/>
      <c r="U38" s="259"/>
      <c r="V38" s="259"/>
      <c r="W38" s="259">
        <v>71208782</v>
      </c>
      <c r="X38" s="259">
        <v>66092093</v>
      </c>
      <c r="Y38" s="259">
        <v>5116689</v>
      </c>
      <c r="Z38" s="260">
        <v>7.74</v>
      </c>
      <c r="AA38" s="261">
        <v>86315895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63678981</v>
      </c>
      <c r="F5" s="106">
        <f t="shared" si="0"/>
        <v>63678981</v>
      </c>
      <c r="G5" s="106">
        <f t="shared" si="0"/>
        <v>200152</v>
      </c>
      <c r="H5" s="106">
        <f t="shared" si="0"/>
        <v>988172</v>
      </c>
      <c r="I5" s="106">
        <f t="shared" si="0"/>
        <v>0</v>
      </c>
      <c r="J5" s="106">
        <f t="shared" si="0"/>
        <v>1188324</v>
      </c>
      <c r="K5" s="106">
        <f t="shared" si="0"/>
        <v>6940369</v>
      </c>
      <c r="L5" s="106">
        <f t="shared" si="0"/>
        <v>818807</v>
      </c>
      <c r="M5" s="106">
        <f t="shared" si="0"/>
        <v>3651096</v>
      </c>
      <c r="N5" s="106">
        <f t="shared" si="0"/>
        <v>11410272</v>
      </c>
      <c r="O5" s="106">
        <f t="shared" si="0"/>
        <v>0</v>
      </c>
      <c r="P5" s="106">
        <f t="shared" si="0"/>
        <v>722712</v>
      </c>
      <c r="Q5" s="106">
        <f t="shared" si="0"/>
        <v>0</v>
      </c>
      <c r="R5" s="106">
        <f t="shared" si="0"/>
        <v>722712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13321308</v>
      </c>
      <c r="X5" s="106">
        <f t="shared" si="0"/>
        <v>47759236</v>
      </c>
      <c r="Y5" s="106">
        <f t="shared" si="0"/>
        <v>-34437928</v>
      </c>
      <c r="Z5" s="201">
        <f>+IF(X5&lt;&gt;0,+(Y5/X5)*100,0)</f>
        <v>-72.10736788168052</v>
      </c>
      <c r="AA5" s="199">
        <f>SUM(AA11:AA18)</f>
        <v>63678981</v>
      </c>
    </row>
    <row r="6" spans="1:27" ht="13.5">
      <c r="A6" s="291" t="s">
        <v>204</v>
      </c>
      <c r="B6" s="142"/>
      <c r="C6" s="62"/>
      <c r="D6" s="156"/>
      <c r="E6" s="60">
        <v>16573461</v>
      </c>
      <c r="F6" s="60">
        <v>16573461</v>
      </c>
      <c r="G6" s="60"/>
      <c r="H6" s="60"/>
      <c r="I6" s="60"/>
      <c r="J6" s="60"/>
      <c r="K6" s="60"/>
      <c r="L6" s="60"/>
      <c r="M6" s="60">
        <v>2685300</v>
      </c>
      <c r="N6" s="60">
        <v>2685300</v>
      </c>
      <c r="O6" s="60"/>
      <c r="P6" s="60"/>
      <c r="Q6" s="60"/>
      <c r="R6" s="60"/>
      <c r="S6" s="60"/>
      <c r="T6" s="60"/>
      <c r="U6" s="60"/>
      <c r="V6" s="60"/>
      <c r="W6" s="60">
        <v>2685300</v>
      </c>
      <c r="X6" s="60">
        <v>12430096</v>
      </c>
      <c r="Y6" s="60">
        <v>-9744796</v>
      </c>
      <c r="Z6" s="140">
        <v>-78.4</v>
      </c>
      <c r="AA6" s="155">
        <v>16573461</v>
      </c>
    </row>
    <row r="7" spans="1:27" ht="13.5">
      <c r="A7" s="291" t="s">
        <v>205</v>
      </c>
      <c r="B7" s="142"/>
      <c r="C7" s="62"/>
      <c r="D7" s="156"/>
      <c r="E7" s="60">
        <v>6814128</v>
      </c>
      <c r="F7" s="60">
        <v>6814128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5110596</v>
      </c>
      <c r="Y7" s="60">
        <v>-5110596</v>
      </c>
      <c r="Z7" s="140">
        <v>-100</v>
      </c>
      <c r="AA7" s="155">
        <v>6814128</v>
      </c>
    </row>
    <row r="8" spans="1:27" ht="13.5">
      <c r="A8" s="291" t="s">
        <v>206</v>
      </c>
      <c r="B8" s="142"/>
      <c r="C8" s="62"/>
      <c r="D8" s="156"/>
      <c r="E8" s="60">
        <v>13300000</v>
      </c>
      <c r="F8" s="60">
        <v>13300000</v>
      </c>
      <c r="G8" s="60">
        <v>810</v>
      </c>
      <c r="H8" s="60">
        <v>988172</v>
      </c>
      <c r="I8" s="60"/>
      <c r="J8" s="60">
        <v>988982</v>
      </c>
      <c r="K8" s="60">
        <v>5914528</v>
      </c>
      <c r="L8" s="60">
        <v>35157</v>
      </c>
      <c r="M8" s="60"/>
      <c r="N8" s="60">
        <v>5949685</v>
      </c>
      <c r="O8" s="60"/>
      <c r="P8" s="60">
        <v>1200</v>
      </c>
      <c r="Q8" s="60"/>
      <c r="R8" s="60">
        <v>1200</v>
      </c>
      <c r="S8" s="60"/>
      <c r="T8" s="60"/>
      <c r="U8" s="60"/>
      <c r="V8" s="60"/>
      <c r="W8" s="60">
        <v>6939867</v>
      </c>
      <c r="X8" s="60">
        <v>9975000</v>
      </c>
      <c r="Y8" s="60">
        <v>-3035133</v>
      </c>
      <c r="Z8" s="140">
        <v>-30.43</v>
      </c>
      <c r="AA8" s="155">
        <v>13300000</v>
      </c>
    </row>
    <row r="9" spans="1:27" ht="13.5">
      <c r="A9" s="291" t="s">
        <v>207</v>
      </c>
      <c r="B9" s="142"/>
      <c r="C9" s="62"/>
      <c r="D9" s="156"/>
      <c r="E9" s="60">
        <v>20548000</v>
      </c>
      <c r="F9" s="60">
        <v>20548000</v>
      </c>
      <c r="G9" s="60"/>
      <c r="H9" s="60"/>
      <c r="I9" s="60"/>
      <c r="J9" s="60"/>
      <c r="K9" s="60"/>
      <c r="L9" s="60">
        <v>115667</v>
      </c>
      <c r="M9" s="60">
        <v>965796</v>
      </c>
      <c r="N9" s="60">
        <v>1081463</v>
      </c>
      <c r="O9" s="60"/>
      <c r="P9" s="60">
        <v>706920</v>
      </c>
      <c r="Q9" s="60"/>
      <c r="R9" s="60">
        <v>706920</v>
      </c>
      <c r="S9" s="60"/>
      <c r="T9" s="60"/>
      <c r="U9" s="60"/>
      <c r="V9" s="60"/>
      <c r="W9" s="60">
        <v>1788383</v>
      </c>
      <c r="X9" s="60">
        <v>15411000</v>
      </c>
      <c r="Y9" s="60">
        <v>-13622617</v>
      </c>
      <c r="Z9" s="140">
        <v>-88.4</v>
      </c>
      <c r="AA9" s="155">
        <v>20548000</v>
      </c>
    </row>
    <row r="10" spans="1:27" ht="13.5">
      <c r="A10" s="291" t="s">
        <v>208</v>
      </c>
      <c r="B10" s="142"/>
      <c r="C10" s="62"/>
      <c r="D10" s="156"/>
      <c r="E10" s="60">
        <v>893000</v>
      </c>
      <c r="F10" s="60">
        <v>893000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669750</v>
      </c>
      <c r="Y10" s="60">
        <v>-669750</v>
      </c>
      <c r="Z10" s="140">
        <v>-100</v>
      </c>
      <c r="AA10" s="155">
        <v>893000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58128589</v>
      </c>
      <c r="F11" s="295">
        <f t="shared" si="1"/>
        <v>58128589</v>
      </c>
      <c r="G11" s="295">
        <f t="shared" si="1"/>
        <v>810</v>
      </c>
      <c r="H11" s="295">
        <f t="shared" si="1"/>
        <v>988172</v>
      </c>
      <c r="I11" s="295">
        <f t="shared" si="1"/>
        <v>0</v>
      </c>
      <c r="J11" s="295">
        <f t="shared" si="1"/>
        <v>988982</v>
      </c>
      <c r="K11" s="295">
        <f t="shared" si="1"/>
        <v>5914528</v>
      </c>
      <c r="L11" s="295">
        <f t="shared" si="1"/>
        <v>150824</v>
      </c>
      <c r="M11" s="295">
        <f t="shared" si="1"/>
        <v>3651096</v>
      </c>
      <c r="N11" s="295">
        <f t="shared" si="1"/>
        <v>9716448</v>
      </c>
      <c r="O11" s="295">
        <f t="shared" si="1"/>
        <v>0</v>
      </c>
      <c r="P11" s="295">
        <f t="shared" si="1"/>
        <v>708120</v>
      </c>
      <c r="Q11" s="295">
        <f t="shared" si="1"/>
        <v>0</v>
      </c>
      <c r="R11" s="295">
        <f t="shared" si="1"/>
        <v>708120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11413550</v>
      </c>
      <c r="X11" s="295">
        <f t="shared" si="1"/>
        <v>43596442</v>
      </c>
      <c r="Y11" s="295">
        <f t="shared" si="1"/>
        <v>-32182892</v>
      </c>
      <c r="Z11" s="296">
        <f>+IF(X11&lt;&gt;0,+(Y11/X11)*100,0)</f>
        <v>-73.81999659513498</v>
      </c>
      <c r="AA11" s="297">
        <f>SUM(AA6:AA10)</f>
        <v>58128589</v>
      </c>
    </row>
    <row r="12" spans="1:27" ht="13.5">
      <c r="A12" s="298" t="s">
        <v>210</v>
      </c>
      <c r="B12" s="136"/>
      <c r="C12" s="62"/>
      <c r="D12" s="156"/>
      <c r="E12" s="60">
        <v>5550392</v>
      </c>
      <c r="F12" s="60">
        <v>5550392</v>
      </c>
      <c r="G12" s="60">
        <v>99855</v>
      </c>
      <c r="H12" s="60"/>
      <c r="I12" s="60"/>
      <c r="J12" s="60">
        <v>99855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99855</v>
      </c>
      <c r="X12" s="60">
        <v>4162794</v>
      </c>
      <c r="Y12" s="60">
        <v>-4062939</v>
      </c>
      <c r="Z12" s="140">
        <v>-97.6</v>
      </c>
      <c r="AA12" s="155">
        <v>5550392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>
        <v>77000</v>
      </c>
      <c r="H13" s="275"/>
      <c r="I13" s="275"/>
      <c r="J13" s="275">
        <v>77000</v>
      </c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>
        <v>77000</v>
      </c>
      <c r="X13" s="275"/>
      <c r="Y13" s="275">
        <v>77000</v>
      </c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>
        <v>22487</v>
      </c>
      <c r="H15" s="60"/>
      <c r="I15" s="60"/>
      <c r="J15" s="60">
        <v>22487</v>
      </c>
      <c r="K15" s="60"/>
      <c r="L15" s="60">
        <v>667983</v>
      </c>
      <c r="M15" s="60"/>
      <c r="N15" s="60">
        <v>667983</v>
      </c>
      <c r="O15" s="60"/>
      <c r="P15" s="60"/>
      <c r="Q15" s="60"/>
      <c r="R15" s="60"/>
      <c r="S15" s="60"/>
      <c r="T15" s="60"/>
      <c r="U15" s="60"/>
      <c r="V15" s="60"/>
      <c r="W15" s="60">
        <v>690470</v>
      </c>
      <c r="X15" s="60"/>
      <c r="Y15" s="60">
        <v>690470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>
        <v>118824</v>
      </c>
      <c r="L16" s="60"/>
      <c r="M16" s="60"/>
      <c r="N16" s="60">
        <v>118824</v>
      </c>
      <c r="O16" s="60"/>
      <c r="P16" s="60">
        <v>14592</v>
      </c>
      <c r="Q16" s="60"/>
      <c r="R16" s="60">
        <v>14592</v>
      </c>
      <c r="S16" s="60"/>
      <c r="T16" s="60"/>
      <c r="U16" s="60"/>
      <c r="V16" s="60"/>
      <c r="W16" s="60">
        <v>133416</v>
      </c>
      <c r="X16" s="60"/>
      <c r="Y16" s="60">
        <v>133416</v>
      </c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>
        <v>907017</v>
      </c>
      <c r="L18" s="82"/>
      <c r="M18" s="82"/>
      <c r="N18" s="82">
        <v>907017</v>
      </c>
      <c r="O18" s="82"/>
      <c r="P18" s="82"/>
      <c r="Q18" s="82"/>
      <c r="R18" s="82"/>
      <c r="S18" s="82"/>
      <c r="T18" s="82"/>
      <c r="U18" s="82"/>
      <c r="V18" s="82"/>
      <c r="W18" s="82">
        <v>907017</v>
      </c>
      <c r="X18" s="82"/>
      <c r="Y18" s="82">
        <v>907017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16573461</v>
      </c>
      <c r="F36" s="60">
        <f t="shared" si="4"/>
        <v>16573461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2685300</v>
      </c>
      <c r="N36" s="60">
        <f t="shared" si="4"/>
        <v>2685300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2685300</v>
      </c>
      <c r="X36" s="60">
        <f t="shared" si="4"/>
        <v>12430096</v>
      </c>
      <c r="Y36" s="60">
        <f t="shared" si="4"/>
        <v>-9744796</v>
      </c>
      <c r="Z36" s="140">
        <f aca="true" t="shared" si="5" ref="Z36:Z49">+IF(X36&lt;&gt;0,+(Y36/X36)*100,0)</f>
        <v>-78.39678792504901</v>
      </c>
      <c r="AA36" s="155">
        <f>AA6+AA21</f>
        <v>16573461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6814128</v>
      </c>
      <c r="F37" s="60">
        <f t="shared" si="4"/>
        <v>6814128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5110596</v>
      </c>
      <c r="Y37" s="60">
        <f t="shared" si="4"/>
        <v>-5110596</v>
      </c>
      <c r="Z37" s="140">
        <f t="shared" si="5"/>
        <v>-100</v>
      </c>
      <c r="AA37" s="155">
        <f>AA7+AA22</f>
        <v>6814128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13300000</v>
      </c>
      <c r="F38" s="60">
        <f t="shared" si="4"/>
        <v>13300000</v>
      </c>
      <c r="G38" s="60">
        <f t="shared" si="4"/>
        <v>810</v>
      </c>
      <c r="H38" s="60">
        <f t="shared" si="4"/>
        <v>988172</v>
      </c>
      <c r="I38" s="60">
        <f t="shared" si="4"/>
        <v>0</v>
      </c>
      <c r="J38" s="60">
        <f t="shared" si="4"/>
        <v>988982</v>
      </c>
      <c r="K38" s="60">
        <f t="shared" si="4"/>
        <v>5914528</v>
      </c>
      <c r="L38" s="60">
        <f t="shared" si="4"/>
        <v>35157</v>
      </c>
      <c r="M38" s="60">
        <f t="shared" si="4"/>
        <v>0</v>
      </c>
      <c r="N38" s="60">
        <f t="shared" si="4"/>
        <v>5949685</v>
      </c>
      <c r="O38" s="60">
        <f t="shared" si="4"/>
        <v>0</v>
      </c>
      <c r="P38" s="60">
        <f t="shared" si="4"/>
        <v>1200</v>
      </c>
      <c r="Q38" s="60">
        <f t="shared" si="4"/>
        <v>0</v>
      </c>
      <c r="R38" s="60">
        <f t="shared" si="4"/>
        <v>1200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6939867</v>
      </c>
      <c r="X38" s="60">
        <f t="shared" si="4"/>
        <v>9975000</v>
      </c>
      <c r="Y38" s="60">
        <f t="shared" si="4"/>
        <v>-3035133</v>
      </c>
      <c r="Z38" s="140">
        <f t="shared" si="5"/>
        <v>-30.427398496240603</v>
      </c>
      <c r="AA38" s="155">
        <f>AA8+AA23</f>
        <v>13300000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20548000</v>
      </c>
      <c r="F39" s="60">
        <f t="shared" si="4"/>
        <v>20548000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115667</v>
      </c>
      <c r="M39" s="60">
        <f t="shared" si="4"/>
        <v>965796</v>
      </c>
      <c r="N39" s="60">
        <f t="shared" si="4"/>
        <v>1081463</v>
      </c>
      <c r="O39" s="60">
        <f t="shared" si="4"/>
        <v>0</v>
      </c>
      <c r="P39" s="60">
        <f t="shared" si="4"/>
        <v>706920</v>
      </c>
      <c r="Q39" s="60">
        <f t="shared" si="4"/>
        <v>0</v>
      </c>
      <c r="R39" s="60">
        <f t="shared" si="4"/>
        <v>706920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1788383</v>
      </c>
      <c r="X39" s="60">
        <f t="shared" si="4"/>
        <v>15411000</v>
      </c>
      <c r="Y39" s="60">
        <f t="shared" si="4"/>
        <v>-13622617</v>
      </c>
      <c r="Z39" s="140">
        <f t="shared" si="5"/>
        <v>-88.39541236778923</v>
      </c>
      <c r="AA39" s="155">
        <f>AA9+AA24</f>
        <v>20548000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893000</v>
      </c>
      <c r="F40" s="60">
        <f t="shared" si="4"/>
        <v>893000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669750</v>
      </c>
      <c r="Y40" s="60">
        <f t="shared" si="4"/>
        <v>-669750</v>
      </c>
      <c r="Z40" s="140">
        <f t="shared" si="5"/>
        <v>-100</v>
      </c>
      <c r="AA40" s="155">
        <f>AA10+AA25</f>
        <v>893000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58128589</v>
      </c>
      <c r="F41" s="295">
        <f t="shared" si="6"/>
        <v>58128589</v>
      </c>
      <c r="G41" s="295">
        <f t="shared" si="6"/>
        <v>810</v>
      </c>
      <c r="H41" s="295">
        <f t="shared" si="6"/>
        <v>988172</v>
      </c>
      <c r="I41" s="295">
        <f t="shared" si="6"/>
        <v>0</v>
      </c>
      <c r="J41" s="295">
        <f t="shared" si="6"/>
        <v>988982</v>
      </c>
      <c r="K41" s="295">
        <f t="shared" si="6"/>
        <v>5914528</v>
      </c>
      <c r="L41" s="295">
        <f t="shared" si="6"/>
        <v>150824</v>
      </c>
      <c r="M41" s="295">
        <f t="shared" si="6"/>
        <v>3651096</v>
      </c>
      <c r="N41" s="295">
        <f t="shared" si="6"/>
        <v>9716448</v>
      </c>
      <c r="O41" s="295">
        <f t="shared" si="6"/>
        <v>0</v>
      </c>
      <c r="P41" s="295">
        <f t="shared" si="6"/>
        <v>708120</v>
      </c>
      <c r="Q41" s="295">
        <f t="shared" si="6"/>
        <v>0</v>
      </c>
      <c r="R41" s="295">
        <f t="shared" si="6"/>
        <v>708120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11413550</v>
      </c>
      <c r="X41" s="295">
        <f t="shared" si="6"/>
        <v>43596442</v>
      </c>
      <c r="Y41" s="295">
        <f t="shared" si="6"/>
        <v>-32182892</v>
      </c>
      <c r="Z41" s="296">
        <f t="shared" si="5"/>
        <v>-73.81999659513498</v>
      </c>
      <c r="AA41" s="297">
        <f>SUM(AA36:AA40)</f>
        <v>58128589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5550392</v>
      </c>
      <c r="F42" s="54">
        <f t="shared" si="7"/>
        <v>5550392</v>
      </c>
      <c r="G42" s="54">
        <f t="shared" si="7"/>
        <v>99855</v>
      </c>
      <c r="H42" s="54">
        <f t="shared" si="7"/>
        <v>0</v>
      </c>
      <c r="I42" s="54">
        <f t="shared" si="7"/>
        <v>0</v>
      </c>
      <c r="J42" s="54">
        <f t="shared" si="7"/>
        <v>99855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99855</v>
      </c>
      <c r="X42" s="54">
        <f t="shared" si="7"/>
        <v>4162794</v>
      </c>
      <c r="Y42" s="54">
        <f t="shared" si="7"/>
        <v>-4062939</v>
      </c>
      <c r="Z42" s="184">
        <f t="shared" si="5"/>
        <v>-97.60125050627055</v>
      </c>
      <c r="AA42" s="130">
        <f aca="true" t="shared" si="8" ref="AA42:AA48">AA12+AA27</f>
        <v>5550392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77000</v>
      </c>
      <c r="H43" s="305">
        <f t="shared" si="7"/>
        <v>0</v>
      </c>
      <c r="I43" s="305">
        <f t="shared" si="7"/>
        <v>0</v>
      </c>
      <c r="J43" s="305">
        <f t="shared" si="7"/>
        <v>77000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77000</v>
      </c>
      <c r="X43" s="305">
        <f t="shared" si="7"/>
        <v>0</v>
      </c>
      <c r="Y43" s="305">
        <f t="shared" si="7"/>
        <v>77000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22487</v>
      </c>
      <c r="H45" s="54">
        <f t="shared" si="7"/>
        <v>0</v>
      </c>
      <c r="I45" s="54">
        <f t="shared" si="7"/>
        <v>0</v>
      </c>
      <c r="J45" s="54">
        <f t="shared" si="7"/>
        <v>22487</v>
      </c>
      <c r="K45" s="54">
        <f t="shared" si="7"/>
        <v>0</v>
      </c>
      <c r="L45" s="54">
        <f t="shared" si="7"/>
        <v>667983</v>
      </c>
      <c r="M45" s="54">
        <f t="shared" si="7"/>
        <v>0</v>
      </c>
      <c r="N45" s="54">
        <f t="shared" si="7"/>
        <v>667983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690470</v>
      </c>
      <c r="X45" s="54">
        <f t="shared" si="7"/>
        <v>0</v>
      </c>
      <c r="Y45" s="54">
        <f t="shared" si="7"/>
        <v>690470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118824</v>
      </c>
      <c r="L46" s="54">
        <f t="shared" si="7"/>
        <v>0</v>
      </c>
      <c r="M46" s="54">
        <f t="shared" si="7"/>
        <v>0</v>
      </c>
      <c r="N46" s="54">
        <f t="shared" si="7"/>
        <v>118824</v>
      </c>
      <c r="O46" s="54">
        <f t="shared" si="7"/>
        <v>0</v>
      </c>
      <c r="P46" s="54">
        <f t="shared" si="7"/>
        <v>14592</v>
      </c>
      <c r="Q46" s="54">
        <f t="shared" si="7"/>
        <v>0</v>
      </c>
      <c r="R46" s="54">
        <f t="shared" si="7"/>
        <v>14592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133416</v>
      </c>
      <c r="X46" s="54">
        <f t="shared" si="7"/>
        <v>0</v>
      </c>
      <c r="Y46" s="54">
        <f t="shared" si="7"/>
        <v>133416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907017</v>
      </c>
      <c r="L48" s="54">
        <f t="shared" si="7"/>
        <v>0</v>
      </c>
      <c r="M48" s="54">
        <f t="shared" si="7"/>
        <v>0</v>
      </c>
      <c r="N48" s="54">
        <f t="shared" si="7"/>
        <v>907017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907017</v>
      </c>
      <c r="X48" s="54">
        <f t="shared" si="7"/>
        <v>0</v>
      </c>
      <c r="Y48" s="54">
        <f t="shared" si="7"/>
        <v>907017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63678981</v>
      </c>
      <c r="F49" s="220">
        <f t="shared" si="9"/>
        <v>63678981</v>
      </c>
      <c r="G49" s="220">
        <f t="shared" si="9"/>
        <v>200152</v>
      </c>
      <c r="H49" s="220">
        <f t="shared" si="9"/>
        <v>988172</v>
      </c>
      <c r="I49" s="220">
        <f t="shared" si="9"/>
        <v>0</v>
      </c>
      <c r="J49" s="220">
        <f t="shared" si="9"/>
        <v>1188324</v>
      </c>
      <c r="K49" s="220">
        <f t="shared" si="9"/>
        <v>6940369</v>
      </c>
      <c r="L49" s="220">
        <f t="shared" si="9"/>
        <v>818807</v>
      </c>
      <c r="M49" s="220">
        <f t="shared" si="9"/>
        <v>3651096</v>
      </c>
      <c r="N49" s="220">
        <f t="shared" si="9"/>
        <v>11410272</v>
      </c>
      <c r="O49" s="220">
        <f t="shared" si="9"/>
        <v>0</v>
      </c>
      <c r="P49" s="220">
        <f t="shared" si="9"/>
        <v>722712</v>
      </c>
      <c r="Q49" s="220">
        <f t="shared" si="9"/>
        <v>0</v>
      </c>
      <c r="R49" s="220">
        <f t="shared" si="9"/>
        <v>722712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13321308</v>
      </c>
      <c r="X49" s="220">
        <f t="shared" si="9"/>
        <v>47759236</v>
      </c>
      <c r="Y49" s="220">
        <f t="shared" si="9"/>
        <v>-34437928</v>
      </c>
      <c r="Z49" s="221">
        <f t="shared" si="5"/>
        <v>-72.10736788168052</v>
      </c>
      <c r="AA49" s="222">
        <f>SUM(AA41:AA48)</f>
        <v>63678981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127439</v>
      </c>
      <c r="H68" s="60">
        <v>338633</v>
      </c>
      <c r="I68" s="60">
        <v>183884</v>
      </c>
      <c r="J68" s="60">
        <v>649956</v>
      </c>
      <c r="K68" s="60">
        <v>451487</v>
      </c>
      <c r="L68" s="60">
        <v>1658807</v>
      </c>
      <c r="M68" s="60">
        <v>315172</v>
      </c>
      <c r="N68" s="60">
        <v>2425466</v>
      </c>
      <c r="O68" s="60">
        <v>745408</v>
      </c>
      <c r="P68" s="60">
        <v>1297773</v>
      </c>
      <c r="Q68" s="60">
        <v>498132</v>
      </c>
      <c r="R68" s="60">
        <v>2541313</v>
      </c>
      <c r="S68" s="60"/>
      <c r="T68" s="60"/>
      <c r="U68" s="60"/>
      <c r="V68" s="60"/>
      <c r="W68" s="60">
        <v>5616735</v>
      </c>
      <c r="X68" s="60"/>
      <c r="Y68" s="60">
        <v>5616735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127439</v>
      </c>
      <c r="H69" s="220">
        <f t="shared" si="12"/>
        <v>338633</v>
      </c>
      <c r="I69" s="220">
        <f t="shared" si="12"/>
        <v>183884</v>
      </c>
      <c r="J69" s="220">
        <f t="shared" si="12"/>
        <v>649956</v>
      </c>
      <c r="K69" s="220">
        <f t="shared" si="12"/>
        <v>451487</v>
      </c>
      <c r="L69" s="220">
        <f t="shared" si="12"/>
        <v>1658807</v>
      </c>
      <c r="M69" s="220">
        <f t="shared" si="12"/>
        <v>315172</v>
      </c>
      <c r="N69" s="220">
        <f t="shared" si="12"/>
        <v>2425466</v>
      </c>
      <c r="O69" s="220">
        <f t="shared" si="12"/>
        <v>745408</v>
      </c>
      <c r="P69" s="220">
        <f t="shared" si="12"/>
        <v>1297773</v>
      </c>
      <c r="Q69" s="220">
        <f t="shared" si="12"/>
        <v>498132</v>
      </c>
      <c r="R69" s="220">
        <f t="shared" si="12"/>
        <v>2541313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5616735</v>
      </c>
      <c r="X69" s="220">
        <f t="shared" si="12"/>
        <v>0</v>
      </c>
      <c r="Y69" s="220">
        <f t="shared" si="12"/>
        <v>5616735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58128589</v>
      </c>
      <c r="F5" s="358">
        <f t="shared" si="0"/>
        <v>58128589</v>
      </c>
      <c r="G5" s="358">
        <f t="shared" si="0"/>
        <v>810</v>
      </c>
      <c r="H5" s="356">
        <f t="shared" si="0"/>
        <v>988172</v>
      </c>
      <c r="I5" s="356">
        <f t="shared" si="0"/>
        <v>0</v>
      </c>
      <c r="J5" s="358">
        <f t="shared" si="0"/>
        <v>988982</v>
      </c>
      <c r="K5" s="358">
        <f t="shared" si="0"/>
        <v>5914528</v>
      </c>
      <c r="L5" s="356">
        <f t="shared" si="0"/>
        <v>150824</v>
      </c>
      <c r="M5" s="356">
        <f t="shared" si="0"/>
        <v>3651096</v>
      </c>
      <c r="N5" s="358">
        <f t="shared" si="0"/>
        <v>9716448</v>
      </c>
      <c r="O5" s="358">
        <f t="shared" si="0"/>
        <v>0</v>
      </c>
      <c r="P5" s="356">
        <f t="shared" si="0"/>
        <v>708120</v>
      </c>
      <c r="Q5" s="356">
        <f t="shared" si="0"/>
        <v>0</v>
      </c>
      <c r="R5" s="358">
        <f t="shared" si="0"/>
        <v>708120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11413550</v>
      </c>
      <c r="X5" s="356">
        <f t="shared" si="0"/>
        <v>43596442</v>
      </c>
      <c r="Y5" s="358">
        <f t="shared" si="0"/>
        <v>-32182892</v>
      </c>
      <c r="Z5" s="359">
        <f>+IF(X5&lt;&gt;0,+(Y5/X5)*100,0)</f>
        <v>-73.81999659513498</v>
      </c>
      <c r="AA5" s="360">
        <f>+AA6+AA8+AA11+AA13+AA15</f>
        <v>58128589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16573461</v>
      </c>
      <c r="F6" s="59">
        <f t="shared" si="1"/>
        <v>16573461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2685300</v>
      </c>
      <c r="N6" s="59">
        <f t="shared" si="1"/>
        <v>2685300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2685300</v>
      </c>
      <c r="X6" s="60">
        <f t="shared" si="1"/>
        <v>12430096</v>
      </c>
      <c r="Y6" s="59">
        <f t="shared" si="1"/>
        <v>-9744796</v>
      </c>
      <c r="Z6" s="61">
        <f>+IF(X6&lt;&gt;0,+(Y6/X6)*100,0)</f>
        <v>-78.39678792504901</v>
      </c>
      <c r="AA6" s="62">
        <f t="shared" si="1"/>
        <v>16573461</v>
      </c>
    </row>
    <row r="7" spans="1:27" ht="13.5">
      <c r="A7" s="291" t="s">
        <v>228</v>
      </c>
      <c r="B7" s="142"/>
      <c r="C7" s="60"/>
      <c r="D7" s="340"/>
      <c r="E7" s="60">
        <v>16573461</v>
      </c>
      <c r="F7" s="59">
        <v>16573461</v>
      </c>
      <c r="G7" s="59"/>
      <c r="H7" s="60"/>
      <c r="I7" s="60"/>
      <c r="J7" s="59"/>
      <c r="K7" s="59"/>
      <c r="L7" s="60"/>
      <c r="M7" s="60">
        <v>2685300</v>
      </c>
      <c r="N7" s="59">
        <v>2685300</v>
      </c>
      <c r="O7" s="59"/>
      <c r="P7" s="60"/>
      <c r="Q7" s="60"/>
      <c r="R7" s="59"/>
      <c r="S7" s="59"/>
      <c r="T7" s="60"/>
      <c r="U7" s="60"/>
      <c r="V7" s="59"/>
      <c r="W7" s="59">
        <v>2685300</v>
      </c>
      <c r="X7" s="60">
        <v>12430096</v>
      </c>
      <c r="Y7" s="59">
        <v>-9744796</v>
      </c>
      <c r="Z7" s="61">
        <v>-78.4</v>
      </c>
      <c r="AA7" s="62">
        <v>16573461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6814128</v>
      </c>
      <c r="F8" s="59">
        <f t="shared" si="2"/>
        <v>6814128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5110596</v>
      </c>
      <c r="Y8" s="59">
        <f t="shared" si="2"/>
        <v>-5110596</v>
      </c>
      <c r="Z8" s="61">
        <f>+IF(X8&lt;&gt;0,+(Y8/X8)*100,0)</f>
        <v>-100</v>
      </c>
      <c r="AA8" s="62">
        <f>SUM(AA9:AA10)</f>
        <v>6814128</v>
      </c>
    </row>
    <row r="9" spans="1:27" ht="13.5">
      <c r="A9" s="291" t="s">
        <v>229</v>
      </c>
      <c r="B9" s="142"/>
      <c r="C9" s="60"/>
      <c r="D9" s="340"/>
      <c r="E9" s="60">
        <v>6814128</v>
      </c>
      <c r="F9" s="59">
        <v>6814128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5110596</v>
      </c>
      <c r="Y9" s="59">
        <v>-5110596</v>
      </c>
      <c r="Z9" s="61">
        <v>-100</v>
      </c>
      <c r="AA9" s="62">
        <v>6814128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13300000</v>
      </c>
      <c r="F11" s="364">
        <f t="shared" si="3"/>
        <v>13300000</v>
      </c>
      <c r="G11" s="364">
        <f t="shared" si="3"/>
        <v>810</v>
      </c>
      <c r="H11" s="362">
        <f t="shared" si="3"/>
        <v>988172</v>
      </c>
      <c r="I11" s="362">
        <f t="shared" si="3"/>
        <v>0</v>
      </c>
      <c r="J11" s="364">
        <f t="shared" si="3"/>
        <v>988982</v>
      </c>
      <c r="K11" s="364">
        <f t="shared" si="3"/>
        <v>5914528</v>
      </c>
      <c r="L11" s="362">
        <f t="shared" si="3"/>
        <v>35157</v>
      </c>
      <c r="M11" s="362">
        <f t="shared" si="3"/>
        <v>0</v>
      </c>
      <c r="N11" s="364">
        <f t="shared" si="3"/>
        <v>5949685</v>
      </c>
      <c r="O11" s="364">
        <f t="shared" si="3"/>
        <v>0</v>
      </c>
      <c r="P11" s="362">
        <f t="shared" si="3"/>
        <v>1200</v>
      </c>
      <c r="Q11" s="362">
        <f t="shared" si="3"/>
        <v>0</v>
      </c>
      <c r="R11" s="364">
        <f t="shared" si="3"/>
        <v>1200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6939867</v>
      </c>
      <c r="X11" s="362">
        <f t="shared" si="3"/>
        <v>9975000</v>
      </c>
      <c r="Y11" s="364">
        <f t="shared" si="3"/>
        <v>-3035133</v>
      </c>
      <c r="Z11" s="365">
        <f>+IF(X11&lt;&gt;0,+(Y11/X11)*100,0)</f>
        <v>-30.427398496240603</v>
      </c>
      <c r="AA11" s="366">
        <f t="shared" si="3"/>
        <v>13300000</v>
      </c>
    </row>
    <row r="12" spans="1:27" ht="13.5">
      <c r="A12" s="291" t="s">
        <v>231</v>
      </c>
      <c r="B12" s="136"/>
      <c r="C12" s="60"/>
      <c r="D12" s="340"/>
      <c r="E12" s="60">
        <v>13300000</v>
      </c>
      <c r="F12" s="59">
        <v>13300000</v>
      </c>
      <c r="G12" s="59">
        <v>810</v>
      </c>
      <c r="H12" s="60">
        <v>988172</v>
      </c>
      <c r="I12" s="60"/>
      <c r="J12" s="59">
        <v>988982</v>
      </c>
      <c r="K12" s="59">
        <v>5914528</v>
      </c>
      <c r="L12" s="60">
        <v>35157</v>
      </c>
      <c r="M12" s="60"/>
      <c r="N12" s="59">
        <v>5949685</v>
      </c>
      <c r="O12" s="59"/>
      <c r="P12" s="60">
        <v>1200</v>
      </c>
      <c r="Q12" s="60"/>
      <c r="R12" s="59">
        <v>1200</v>
      </c>
      <c r="S12" s="59"/>
      <c r="T12" s="60"/>
      <c r="U12" s="60"/>
      <c r="V12" s="59"/>
      <c r="W12" s="59">
        <v>6939867</v>
      </c>
      <c r="X12" s="60">
        <v>9975000</v>
      </c>
      <c r="Y12" s="59">
        <v>-3035133</v>
      </c>
      <c r="Z12" s="61">
        <v>-30.43</v>
      </c>
      <c r="AA12" s="62">
        <v>13300000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20548000</v>
      </c>
      <c r="F13" s="342">
        <f t="shared" si="4"/>
        <v>20548000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115667</v>
      </c>
      <c r="M13" s="275">
        <f t="shared" si="4"/>
        <v>965796</v>
      </c>
      <c r="N13" s="342">
        <f t="shared" si="4"/>
        <v>1081463</v>
      </c>
      <c r="O13" s="342">
        <f t="shared" si="4"/>
        <v>0</v>
      </c>
      <c r="P13" s="275">
        <f t="shared" si="4"/>
        <v>706920</v>
      </c>
      <c r="Q13" s="275">
        <f t="shared" si="4"/>
        <v>0</v>
      </c>
      <c r="R13" s="342">
        <f t="shared" si="4"/>
        <v>706920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1788383</v>
      </c>
      <c r="X13" s="275">
        <f t="shared" si="4"/>
        <v>15411000</v>
      </c>
      <c r="Y13" s="342">
        <f t="shared" si="4"/>
        <v>-13622617</v>
      </c>
      <c r="Z13" s="335">
        <f>+IF(X13&lt;&gt;0,+(Y13/X13)*100,0)</f>
        <v>-88.39541236778923</v>
      </c>
      <c r="AA13" s="273">
        <f t="shared" si="4"/>
        <v>20548000</v>
      </c>
    </row>
    <row r="14" spans="1:27" ht="13.5">
      <c r="A14" s="291" t="s">
        <v>232</v>
      </c>
      <c r="B14" s="136"/>
      <c r="C14" s="60"/>
      <c r="D14" s="340"/>
      <c r="E14" s="60">
        <v>20548000</v>
      </c>
      <c r="F14" s="59">
        <v>20548000</v>
      </c>
      <c r="G14" s="59"/>
      <c r="H14" s="60"/>
      <c r="I14" s="60"/>
      <c r="J14" s="59"/>
      <c r="K14" s="59"/>
      <c r="L14" s="60">
        <v>115667</v>
      </c>
      <c r="M14" s="60">
        <v>965796</v>
      </c>
      <c r="N14" s="59">
        <v>1081463</v>
      </c>
      <c r="O14" s="59"/>
      <c r="P14" s="60">
        <v>706920</v>
      </c>
      <c r="Q14" s="60"/>
      <c r="R14" s="59">
        <v>706920</v>
      </c>
      <c r="S14" s="59"/>
      <c r="T14" s="60"/>
      <c r="U14" s="60"/>
      <c r="V14" s="59"/>
      <c r="W14" s="59">
        <v>1788383</v>
      </c>
      <c r="X14" s="60">
        <v>15411000</v>
      </c>
      <c r="Y14" s="59">
        <v>-13622617</v>
      </c>
      <c r="Z14" s="61">
        <v>-88.4</v>
      </c>
      <c r="AA14" s="62">
        <v>20548000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893000</v>
      </c>
      <c r="F15" s="59">
        <f t="shared" si="5"/>
        <v>893000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669750</v>
      </c>
      <c r="Y15" s="59">
        <f t="shared" si="5"/>
        <v>-669750</v>
      </c>
      <c r="Z15" s="61">
        <f>+IF(X15&lt;&gt;0,+(Y15/X15)*100,0)</f>
        <v>-100</v>
      </c>
      <c r="AA15" s="62">
        <f>SUM(AA16:AA20)</f>
        <v>893000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893000</v>
      </c>
      <c r="F20" s="59">
        <v>893000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669750</v>
      </c>
      <c r="Y20" s="59">
        <v>-669750</v>
      </c>
      <c r="Z20" s="61">
        <v>-100</v>
      </c>
      <c r="AA20" s="62">
        <v>893000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5550392</v>
      </c>
      <c r="F22" s="345">
        <f t="shared" si="6"/>
        <v>5550392</v>
      </c>
      <c r="G22" s="345">
        <f t="shared" si="6"/>
        <v>99855</v>
      </c>
      <c r="H22" s="343">
        <f t="shared" si="6"/>
        <v>0</v>
      </c>
      <c r="I22" s="343">
        <f t="shared" si="6"/>
        <v>0</v>
      </c>
      <c r="J22" s="345">
        <f t="shared" si="6"/>
        <v>99855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99855</v>
      </c>
      <c r="X22" s="343">
        <f t="shared" si="6"/>
        <v>4162794</v>
      </c>
      <c r="Y22" s="345">
        <f t="shared" si="6"/>
        <v>-4062939</v>
      </c>
      <c r="Z22" s="336">
        <f>+IF(X22&lt;&gt;0,+(Y22/X22)*100,0)</f>
        <v>-97.60125050627055</v>
      </c>
      <c r="AA22" s="350">
        <f>SUM(AA23:AA32)</f>
        <v>5550392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>
        <v>99855</v>
      </c>
      <c r="H27" s="60"/>
      <c r="I27" s="60"/>
      <c r="J27" s="59">
        <v>99855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99855</v>
      </c>
      <c r="X27" s="60"/>
      <c r="Y27" s="59">
        <v>99855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5550392</v>
      </c>
      <c r="F32" s="59">
        <v>5550392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4162794</v>
      </c>
      <c r="Y32" s="59">
        <v>-4162794</v>
      </c>
      <c r="Z32" s="61">
        <v>-100</v>
      </c>
      <c r="AA32" s="62">
        <v>5550392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77000</v>
      </c>
      <c r="H34" s="343">
        <f t="shared" si="7"/>
        <v>0</v>
      </c>
      <c r="I34" s="343">
        <f t="shared" si="7"/>
        <v>0</v>
      </c>
      <c r="J34" s="345">
        <f t="shared" si="7"/>
        <v>77000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77000</v>
      </c>
      <c r="X34" s="343">
        <f t="shared" si="7"/>
        <v>0</v>
      </c>
      <c r="Y34" s="345">
        <f t="shared" si="7"/>
        <v>77000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>
        <v>77000</v>
      </c>
      <c r="H35" s="54"/>
      <c r="I35" s="54"/>
      <c r="J35" s="53">
        <v>77000</v>
      </c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>
        <v>77000</v>
      </c>
      <c r="X35" s="54"/>
      <c r="Y35" s="53">
        <v>77000</v>
      </c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22487</v>
      </c>
      <c r="H40" s="343">
        <f t="shared" si="9"/>
        <v>0</v>
      </c>
      <c r="I40" s="343">
        <f t="shared" si="9"/>
        <v>0</v>
      </c>
      <c r="J40" s="345">
        <f t="shared" si="9"/>
        <v>22487</v>
      </c>
      <c r="K40" s="345">
        <f t="shared" si="9"/>
        <v>0</v>
      </c>
      <c r="L40" s="343">
        <f t="shared" si="9"/>
        <v>667983</v>
      </c>
      <c r="M40" s="343">
        <f t="shared" si="9"/>
        <v>0</v>
      </c>
      <c r="N40" s="345">
        <f t="shared" si="9"/>
        <v>667983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690470</v>
      </c>
      <c r="X40" s="343">
        <f t="shared" si="9"/>
        <v>0</v>
      </c>
      <c r="Y40" s="345">
        <f t="shared" si="9"/>
        <v>690470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>
        <v>667983</v>
      </c>
      <c r="M43" s="305"/>
      <c r="N43" s="370">
        <v>667983</v>
      </c>
      <c r="O43" s="370"/>
      <c r="P43" s="305"/>
      <c r="Q43" s="305"/>
      <c r="R43" s="370"/>
      <c r="S43" s="370"/>
      <c r="T43" s="305"/>
      <c r="U43" s="305"/>
      <c r="V43" s="370"/>
      <c r="W43" s="370">
        <v>667983</v>
      </c>
      <c r="X43" s="305"/>
      <c r="Y43" s="370">
        <v>667983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>
        <v>22487</v>
      </c>
      <c r="H49" s="54"/>
      <c r="I49" s="54"/>
      <c r="J49" s="53">
        <v>22487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22487</v>
      </c>
      <c r="X49" s="54"/>
      <c r="Y49" s="53">
        <v>22487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118824</v>
      </c>
      <c r="L51" s="356">
        <f t="shared" si="11"/>
        <v>0</v>
      </c>
      <c r="M51" s="356">
        <f t="shared" si="11"/>
        <v>0</v>
      </c>
      <c r="N51" s="358">
        <f t="shared" si="11"/>
        <v>118824</v>
      </c>
      <c r="O51" s="358">
        <f t="shared" si="11"/>
        <v>0</v>
      </c>
      <c r="P51" s="356">
        <f t="shared" si="11"/>
        <v>14592</v>
      </c>
      <c r="Q51" s="356">
        <f t="shared" si="11"/>
        <v>0</v>
      </c>
      <c r="R51" s="358">
        <f t="shared" si="11"/>
        <v>14592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133416</v>
      </c>
      <c r="X51" s="356">
        <f t="shared" si="11"/>
        <v>0</v>
      </c>
      <c r="Y51" s="358">
        <f t="shared" si="11"/>
        <v>133416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>
        <v>118824</v>
      </c>
      <c r="L52" s="60"/>
      <c r="M52" s="60"/>
      <c r="N52" s="59">
        <v>118824</v>
      </c>
      <c r="O52" s="59"/>
      <c r="P52" s="60">
        <v>14592</v>
      </c>
      <c r="Q52" s="60"/>
      <c r="R52" s="59">
        <v>14592</v>
      </c>
      <c r="S52" s="59"/>
      <c r="T52" s="60"/>
      <c r="U52" s="60"/>
      <c r="V52" s="59"/>
      <c r="W52" s="59">
        <v>133416</v>
      </c>
      <c r="X52" s="60"/>
      <c r="Y52" s="59">
        <v>133416</v>
      </c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907017</v>
      </c>
      <c r="L57" s="343">
        <f t="shared" si="13"/>
        <v>0</v>
      </c>
      <c r="M57" s="343">
        <f t="shared" si="13"/>
        <v>0</v>
      </c>
      <c r="N57" s="345">
        <f t="shared" si="13"/>
        <v>907017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907017</v>
      </c>
      <c r="X57" s="343">
        <f t="shared" si="13"/>
        <v>0</v>
      </c>
      <c r="Y57" s="345">
        <f t="shared" si="13"/>
        <v>907017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>
        <v>907017</v>
      </c>
      <c r="L58" s="60"/>
      <c r="M58" s="60"/>
      <c r="N58" s="59">
        <v>907017</v>
      </c>
      <c r="O58" s="59"/>
      <c r="P58" s="60"/>
      <c r="Q58" s="60"/>
      <c r="R58" s="59"/>
      <c r="S58" s="59"/>
      <c r="T58" s="60"/>
      <c r="U58" s="60"/>
      <c r="V58" s="59"/>
      <c r="W58" s="59">
        <v>907017</v>
      </c>
      <c r="X58" s="60"/>
      <c r="Y58" s="59">
        <v>907017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63678981</v>
      </c>
      <c r="F60" s="264">
        <f t="shared" si="14"/>
        <v>63678981</v>
      </c>
      <c r="G60" s="264">
        <f t="shared" si="14"/>
        <v>200152</v>
      </c>
      <c r="H60" s="219">
        <f t="shared" si="14"/>
        <v>988172</v>
      </c>
      <c r="I60" s="219">
        <f t="shared" si="14"/>
        <v>0</v>
      </c>
      <c r="J60" s="264">
        <f t="shared" si="14"/>
        <v>1188324</v>
      </c>
      <c r="K60" s="264">
        <f t="shared" si="14"/>
        <v>6940369</v>
      </c>
      <c r="L60" s="219">
        <f t="shared" si="14"/>
        <v>818807</v>
      </c>
      <c r="M60" s="219">
        <f t="shared" si="14"/>
        <v>3651096</v>
      </c>
      <c r="N60" s="264">
        <f t="shared" si="14"/>
        <v>11410272</v>
      </c>
      <c r="O60" s="264">
        <f t="shared" si="14"/>
        <v>0</v>
      </c>
      <c r="P60" s="219">
        <f t="shared" si="14"/>
        <v>722712</v>
      </c>
      <c r="Q60" s="219">
        <f t="shared" si="14"/>
        <v>0</v>
      </c>
      <c r="R60" s="264">
        <f t="shared" si="14"/>
        <v>722712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13321308</v>
      </c>
      <c r="X60" s="219">
        <f t="shared" si="14"/>
        <v>47759236</v>
      </c>
      <c r="Y60" s="264">
        <f t="shared" si="14"/>
        <v>-34437928</v>
      </c>
      <c r="Z60" s="337">
        <f>+IF(X60&lt;&gt;0,+(Y60/X60)*100,0)</f>
        <v>-72.10736788168052</v>
      </c>
      <c r="AA60" s="232">
        <f>+AA57+AA54+AA51+AA40+AA37+AA34+AA22+AA5</f>
        <v>63678981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2015-05-07T12:53:45Z</dcterms:created>
  <dcterms:modified xsi:type="dcterms:W3CDTF">2015-05-07T12:53:49Z</dcterms:modified>
  <cp:category/>
  <cp:version/>
  <cp:contentType/>
  <cp:contentStatus/>
</cp:coreProperties>
</file>