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<sst xmlns="http://schemas.openxmlformats.org/spreadsheetml/2006/main" count="855" uniqueCount="302">
  <si>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Inkwanca(EC133)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</si>
  <si>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</si>
  <si>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</si>
  <si>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</si>
  <si>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</si>
  <si>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</si>
  <si>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</si>
  <si>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</si>
  <si>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</si>
  <si>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</si>
  <si>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</si>
  <si>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</si>
  <si>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</si>
  <si>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</si>
  <si>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</si>
  <si>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</si>
  <si>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</si>
  <si>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</si>
  <si>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</si>
  <si>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</si>
  <si>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</si>
  <si>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</si>
  <si>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</si>
  <si>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</si>
  <si>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</si>
  <si>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</si>
  <si>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</si>
  <si>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</si>
  <si>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</si>
  <si>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</si>
  <si>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</si>
  <si>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</si>
  <si>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</si>
  <si>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</si>
  <si>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</si>
  <si>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</si>
  <si>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</si>
  <si>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</si>
  <si>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</si>
  <si>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</si>
  <si>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</si>
  <si>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</si>
  <si>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</si>
  <si>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</si>
  <si>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</si>
  <si>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</si>
  <si>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</si>
  <si>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</si>
  <si>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</si>
  <si>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</si>
  <si>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</si>
  <si>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</si>
  <si>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</si>
  <si>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</si>
  <si>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</si>
  <si>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</si>
  <si>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</si>
  <si>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</si>
  <si>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</si>
  <si>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</si>
  <si>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</si>
  <si>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</si>
  <si>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</si>
  <si>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</si>
  <si>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</si>
  <si>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</si>
  <si>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</si>
  <si>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</si>
  <si>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</si>
  <si>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</si>
  <si>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Inkwanca(EC133)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</si>
  <si>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</si>
  <si>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</si>
  <si>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</si>
  <si>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</si>
  <si>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</si>
  <si>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</si>
  <si>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</si>
  <si>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</si>
  <si>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</si>
  <si>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</si>
  <si>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</si>
  <si>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</si>
  <si>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</si>
  <si>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</si>
  <si>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</si>
  <si>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</si>
  <si>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</si>
  <si>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</si>
  <si>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</si>
  <si>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</si>
  <si>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</si>
  <si>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</si>
  <si>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</si>
  <si>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</si>
  <si>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</si>
  <si>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</si>
  <si>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</si>
  <si>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</si>
  <si>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</si>
  <si>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Inkwanca(EC133)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</si>
  <si>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</si>
  <si>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</si>
  <si>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</si>
  <si>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</si>
  <si>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</si>
  <si>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</si>
  <si>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</si>
  <si>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</si>
  <si>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</si>
  <si>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</si>
  <si>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</si>
  <si>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</si>
  <si>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</si>
  <si>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</si>
  <si>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</si>
  <si>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</si>
  <si>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</si>
  <si>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</si>
  <si>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</si>
  <si>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</si>
  <si>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</si>
  <si>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</si>
  <si>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</si>
  <si>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</si>
  <si>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</si>
  <si>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</si>
  <si>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</si>
  <si>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</si>
  <si>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Inkwanca(EC133)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</si>
  <si>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</si>
  <si>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</si>
  <si>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</si>
  <si>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</si>
  <si>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</si>
  <si>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</si>
  <si>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</si>
  <si>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</si>
  <si>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</si>
  <si>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</si>
  <si>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Inkwanca(EC133)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</si>
  <si>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</si>
  <si>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</si>
  <si>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</si>
  <si>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</si>
  <si>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</si>
  <si>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</si>
  <si>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</si>
  <si>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</si>
  <si>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</si>
  <si>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</si>
  <si>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</si>
  <si>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</si>
  <si>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</si>
  <si>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</si>
  <si>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</si>
  <si>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</si>
  <si>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</si>
  <si>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</si>
  <si>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</si>
  <si>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</si>
  <si>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</si>
  <si>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</si>
  <si>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</si>
  <si>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</si>
  <si>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</si>
  <si>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</si>
  <si>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</si>
  <si>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</si>
  <si>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</si>
  <si>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</si>
  <si>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</si>
  <si>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</si>
  <si>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</si>
  <si>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Inkwanca(EC133)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</si>
  <si>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</si>
  <si>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</si>
  <si>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</si>
  <si>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</si>
  <si>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</si>
  <si>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</si>
  <si>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</si>
  <si>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</si>
  <si>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</si>
  <si>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</si>
  <si>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</si>
  <si>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</si>
  <si>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</si>
  <si>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</si>
  <si>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</si>
  <si>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</si>
  <si>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</si>
  <si>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</si>
  <si>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</si>
  <si>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</si>
  <si>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</si>
  <si>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</si>
  <si>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</si>
  <si>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</si>
  <si>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</si>
  <si>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</si>
  <si>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Inkwanca(EC133)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</si>
  <si>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</si>
  <si>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</si>
  <si>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</si>
  <si>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</si>
  <si>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</si>
  <si>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</si>
  <si>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</si>
  <si>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</si>
  <si>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</si>
  <si>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</si>
  <si>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</si>
  <si>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</si>
  <si>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</si>
  <si>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</si>
  <si>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</si>
  <si>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</si>
  <si>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</si>
  <si>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</si>
  <si>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</si>
  <si>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</si>
  <si>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</si>
  <si>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</si>
  <si>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</si>
  <si>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</si>
  <si>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Inkwanca(EC133)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</si>
  <si>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</si>
  <si>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</si>
  <si>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</si>
  <si>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</si>
  <si>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</si>
  <si>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</si>
  <si>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</si>
  <si>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</si>
  <si>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</si>
  <si>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</si>
  <si>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</si>
  <si>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</si>
  <si>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</si>
  <si>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</si>
  <si>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</si>
  <si>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</si>
  <si>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</si>
  <si>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</si>
  <si>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</si>
  <si>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</si>
  <si>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</si>
  <si>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</si>
  <si>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</si>
  <si>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</si>
  <si>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</si>
  <si>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</si>
  <si>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</si>
  <si>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</si>
  <si>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</si>
  <si>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</si>
  <si>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</si>
  <si>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</si>
  <si>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</si>
  <si>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</si>
  <si>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</si>
  <si>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Inkwanca(EC133)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</si>
  <si>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</si>
  <si>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</si>
  <si>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Eastern Cape: Inkwanca(EC133)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</si>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</sst>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5430954</v>
      </c>
      <c r="C5" s="19">
        <v>0</v>
      </c>
      <c r="D5" s="59">
        <v>5649959</v>
      </c>
      <c r="E5" s="60">
        <v>5649959</v>
      </c>
      <c r="F5" s="60">
        <v>61613</v>
      </c>
      <c r="G5" s="60">
        <v>36412</v>
      </c>
      <c r="H5" s="60">
        <v>11188</v>
      </c>
      <c r="I5" s="60">
        <v>109213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109213</v>
      </c>
      <c r="W5" s="60">
        <v>4237470</v>
      </c>
      <c r="X5" s="60">
        <v>-4128257</v>
      </c>
      <c r="Y5" s="61">
        <v>-97.42</v>
      </c>
      <c r="Z5" s="62">
        <v>5649959</v>
      </c>
    </row>
    <row r="6" spans="1:26" ht="13.5">
      <c r="A6" s="58" t="s">
        <v>32</v>
      </c>
      <c r="B6" s="19">
        <v>32843588</v>
      </c>
      <c r="C6" s="19">
        <v>0</v>
      </c>
      <c r="D6" s="59">
        <v>14615394</v>
      </c>
      <c r="E6" s="60">
        <v>14615394</v>
      </c>
      <c r="F6" s="60">
        <v>261464</v>
      </c>
      <c r="G6" s="60">
        <v>197792</v>
      </c>
      <c r="H6" s="60">
        <v>140039</v>
      </c>
      <c r="I6" s="60">
        <v>599295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599295</v>
      </c>
      <c r="W6" s="60">
        <v>10961541</v>
      </c>
      <c r="X6" s="60">
        <v>-10362246</v>
      </c>
      <c r="Y6" s="61">
        <v>-94.53</v>
      </c>
      <c r="Z6" s="62">
        <v>14615394</v>
      </c>
    </row>
    <row r="7" spans="1:26" ht="13.5">
      <c r="A7" s="58" t="s">
        <v>33</v>
      </c>
      <c r="B7" s="19">
        <v>178</v>
      </c>
      <c r="C7" s="19">
        <v>0</v>
      </c>
      <c r="D7" s="59">
        <v>31800</v>
      </c>
      <c r="E7" s="60">
        <v>31800</v>
      </c>
      <c r="F7" s="60">
        <v>20</v>
      </c>
      <c r="G7" s="60">
        <v>23</v>
      </c>
      <c r="H7" s="60">
        <v>21</v>
      </c>
      <c r="I7" s="60">
        <v>64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64</v>
      </c>
      <c r="W7" s="60">
        <v>23850</v>
      </c>
      <c r="X7" s="60">
        <v>-23786</v>
      </c>
      <c r="Y7" s="61">
        <v>-99.73</v>
      </c>
      <c r="Z7" s="62">
        <v>31800</v>
      </c>
    </row>
    <row r="8" spans="1:26" ht="13.5">
      <c r="A8" s="58" t="s">
        <v>34</v>
      </c>
      <c r="B8" s="19">
        <v>23429000</v>
      </c>
      <c r="C8" s="19">
        <v>0</v>
      </c>
      <c r="D8" s="59">
        <v>26237650</v>
      </c>
      <c r="E8" s="60">
        <v>26237650</v>
      </c>
      <c r="F8" s="60">
        <v>2100744</v>
      </c>
      <c r="G8" s="60">
        <v>2100744</v>
      </c>
      <c r="H8" s="60">
        <v>2100744</v>
      </c>
      <c r="I8" s="60">
        <v>6302232</v>
      </c>
      <c r="J8" s="60">
        <v>2100744</v>
      </c>
      <c r="K8" s="60">
        <v>2099854</v>
      </c>
      <c r="L8" s="60">
        <v>2100744</v>
      </c>
      <c r="M8" s="60">
        <v>6301342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12603574</v>
      </c>
      <c r="W8" s="60">
        <v>26237400</v>
      </c>
      <c r="X8" s="60">
        <v>-13633826</v>
      </c>
      <c r="Y8" s="61">
        <v>-51.96</v>
      </c>
      <c r="Z8" s="62">
        <v>26237650</v>
      </c>
    </row>
    <row r="9" spans="1:26" ht="13.5">
      <c r="A9" s="58" t="s">
        <v>35</v>
      </c>
      <c r="B9" s="19">
        <v>4277222</v>
      </c>
      <c r="C9" s="19">
        <v>0</v>
      </c>
      <c r="D9" s="59">
        <v>14687455</v>
      </c>
      <c r="E9" s="60">
        <v>14687455</v>
      </c>
      <c r="F9" s="60">
        <v>226817</v>
      </c>
      <c r="G9" s="60">
        <v>397769</v>
      </c>
      <c r="H9" s="60">
        <v>290147</v>
      </c>
      <c r="I9" s="60">
        <v>914733</v>
      </c>
      <c r="J9" s="60">
        <v>0</v>
      </c>
      <c r="K9" s="60">
        <v>0</v>
      </c>
      <c r="L9" s="60">
        <v>110046</v>
      </c>
      <c r="M9" s="60">
        <v>110046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1024779</v>
      </c>
      <c r="W9" s="60">
        <v>8497836</v>
      </c>
      <c r="X9" s="60">
        <v>-7473057</v>
      </c>
      <c r="Y9" s="61">
        <v>-87.94</v>
      </c>
      <c r="Z9" s="62">
        <v>14687455</v>
      </c>
    </row>
    <row r="10" spans="1:26" ht="25.5">
      <c r="A10" s="63" t="s">
        <v>277</v>
      </c>
      <c r="B10" s="64">
        <f>SUM(B5:B9)</f>
        <v>65980942</v>
      </c>
      <c r="C10" s="64">
        <f>SUM(C5:C9)</f>
        <v>0</v>
      </c>
      <c r="D10" s="65">
        <f aca="true" t="shared" si="0" ref="D10:Z10">SUM(D5:D9)</f>
        <v>61222258</v>
      </c>
      <c r="E10" s="66">
        <f t="shared" si="0"/>
        <v>61222258</v>
      </c>
      <c r="F10" s="66">
        <f t="shared" si="0"/>
        <v>2650658</v>
      </c>
      <c r="G10" s="66">
        <f t="shared" si="0"/>
        <v>2732740</v>
      </c>
      <c r="H10" s="66">
        <f t="shared" si="0"/>
        <v>2542139</v>
      </c>
      <c r="I10" s="66">
        <f t="shared" si="0"/>
        <v>7925537</v>
      </c>
      <c r="J10" s="66">
        <f t="shared" si="0"/>
        <v>2100744</v>
      </c>
      <c r="K10" s="66">
        <f t="shared" si="0"/>
        <v>2099854</v>
      </c>
      <c r="L10" s="66">
        <f t="shared" si="0"/>
        <v>2210790</v>
      </c>
      <c r="M10" s="66">
        <f t="shared" si="0"/>
        <v>6411388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14336925</v>
      </c>
      <c r="W10" s="66">
        <f t="shared" si="0"/>
        <v>49958097</v>
      </c>
      <c r="X10" s="66">
        <f t="shared" si="0"/>
        <v>-35621172</v>
      </c>
      <c r="Y10" s="67">
        <f>+IF(W10&lt;&gt;0,(X10/W10)*100,0)</f>
        <v>-71.30209943745456</v>
      </c>
      <c r="Z10" s="68">
        <f t="shared" si="0"/>
        <v>61222258</v>
      </c>
    </row>
    <row r="11" spans="1:26" ht="13.5">
      <c r="A11" s="58" t="s">
        <v>37</v>
      </c>
      <c r="B11" s="19">
        <v>18268778</v>
      </c>
      <c r="C11" s="19">
        <v>0</v>
      </c>
      <c r="D11" s="59">
        <v>26288442</v>
      </c>
      <c r="E11" s="60">
        <v>26288442</v>
      </c>
      <c r="F11" s="60">
        <v>1474893</v>
      </c>
      <c r="G11" s="60">
        <v>1450610</v>
      </c>
      <c r="H11" s="60">
        <v>1431245</v>
      </c>
      <c r="I11" s="60">
        <v>4356748</v>
      </c>
      <c r="J11" s="60">
        <v>0</v>
      </c>
      <c r="K11" s="60">
        <v>0</v>
      </c>
      <c r="L11" s="60">
        <v>1613428</v>
      </c>
      <c r="M11" s="60">
        <v>1613428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5970176</v>
      </c>
      <c r="W11" s="60">
        <v>19868157</v>
      </c>
      <c r="X11" s="60">
        <v>-13897981</v>
      </c>
      <c r="Y11" s="61">
        <v>-69.95</v>
      </c>
      <c r="Z11" s="62">
        <v>26288442</v>
      </c>
    </row>
    <row r="12" spans="1:26" ht="13.5">
      <c r="A12" s="58" t="s">
        <v>38</v>
      </c>
      <c r="B12" s="19">
        <v>2007533</v>
      </c>
      <c r="C12" s="19">
        <v>0</v>
      </c>
      <c r="D12" s="59">
        <v>2106318</v>
      </c>
      <c r="E12" s="60">
        <v>2106318</v>
      </c>
      <c r="F12" s="60">
        <v>166882</v>
      </c>
      <c r="G12" s="60">
        <v>166883</v>
      </c>
      <c r="H12" s="60">
        <v>31827</v>
      </c>
      <c r="I12" s="60">
        <v>365592</v>
      </c>
      <c r="J12" s="60">
        <v>0</v>
      </c>
      <c r="K12" s="60">
        <v>0</v>
      </c>
      <c r="L12" s="60">
        <v>126982</v>
      </c>
      <c r="M12" s="60">
        <v>126982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492574</v>
      </c>
      <c r="W12" s="60">
        <v>1579743</v>
      </c>
      <c r="X12" s="60">
        <v>-1087169</v>
      </c>
      <c r="Y12" s="61">
        <v>-68.82</v>
      </c>
      <c r="Z12" s="62">
        <v>2106318</v>
      </c>
    </row>
    <row r="13" spans="1:26" ht="13.5">
      <c r="A13" s="58" t="s">
        <v>278</v>
      </c>
      <c r="B13" s="19">
        <v>9973212</v>
      </c>
      <c r="C13" s="19">
        <v>0</v>
      </c>
      <c r="D13" s="59">
        <v>11082500</v>
      </c>
      <c r="E13" s="60">
        <v>11082500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8311878</v>
      </c>
      <c r="X13" s="60">
        <v>-8311878</v>
      </c>
      <c r="Y13" s="61">
        <v>-100</v>
      </c>
      <c r="Z13" s="62">
        <v>11082500</v>
      </c>
    </row>
    <row r="14" spans="1:26" ht="13.5">
      <c r="A14" s="58" t="s">
        <v>40</v>
      </c>
      <c r="B14" s="19">
        <v>216542</v>
      </c>
      <c r="C14" s="19">
        <v>0</v>
      </c>
      <c r="D14" s="59">
        <v>130000</v>
      </c>
      <c r="E14" s="60">
        <v>130000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97497</v>
      </c>
      <c r="X14" s="60">
        <v>-97497</v>
      </c>
      <c r="Y14" s="61">
        <v>-100</v>
      </c>
      <c r="Z14" s="62">
        <v>130000</v>
      </c>
    </row>
    <row r="15" spans="1:26" ht="13.5">
      <c r="A15" s="58" t="s">
        <v>41</v>
      </c>
      <c r="B15" s="19">
        <v>5745766</v>
      </c>
      <c r="C15" s="19">
        <v>0</v>
      </c>
      <c r="D15" s="59">
        <v>6285000</v>
      </c>
      <c r="E15" s="60">
        <v>6285000</v>
      </c>
      <c r="F15" s="60">
        <v>724260</v>
      </c>
      <c r="G15" s="60">
        <v>867099</v>
      </c>
      <c r="H15" s="60">
        <v>749213</v>
      </c>
      <c r="I15" s="60">
        <v>2340572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2340572</v>
      </c>
      <c r="W15" s="60">
        <v>4713750</v>
      </c>
      <c r="X15" s="60">
        <v>-2373178</v>
      </c>
      <c r="Y15" s="61">
        <v>-50.35</v>
      </c>
      <c r="Z15" s="62">
        <v>6285000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184940</v>
      </c>
      <c r="G16" s="60">
        <v>184940</v>
      </c>
      <c r="H16" s="60">
        <v>-773875</v>
      </c>
      <c r="I16" s="60">
        <v>-403995</v>
      </c>
      <c r="J16" s="60">
        <v>0</v>
      </c>
      <c r="K16" s="60">
        <v>0</v>
      </c>
      <c r="L16" s="60">
        <v>1420</v>
      </c>
      <c r="M16" s="60">
        <v>1420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-402575</v>
      </c>
      <c r="W16" s="60"/>
      <c r="X16" s="60">
        <v>-402575</v>
      </c>
      <c r="Y16" s="61">
        <v>0</v>
      </c>
      <c r="Z16" s="62">
        <v>0</v>
      </c>
    </row>
    <row r="17" spans="1:26" ht="13.5">
      <c r="A17" s="58" t="s">
        <v>43</v>
      </c>
      <c r="B17" s="19">
        <v>25936174</v>
      </c>
      <c r="C17" s="19">
        <v>0</v>
      </c>
      <c r="D17" s="59">
        <v>21816799</v>
      </c>
      <c r="E17" s="60">
        <v>21816799</v>
      </c>
      <c r="F17" s="60">
        <v>140572</v>
      </c>
      <c r="G17" s="60">
        <v>532389</v>
      </c>
      <c r="H17" s="60">
        <v>2089310</v>
      </c>
      <c r="I17" s="60">
        <v>2762271</v>
      </c>
      <c r="J17" s="60">
        <v>0</v>
      </c>
      <c r="K17" s="60">
        <v>0</v>
      </c>
      <c r="L17" s="60">
        <v>563201</v>
      </c>
      <c r="M17" s="60">
        <v>563201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3325472</v>
      </c>
      <c r="W17" s="60">
        <v>17100144</v>
      </c>
      <c r="X17" s="60">
        <v>-13774672</v>
      </c>
      <c r="Y17" s="61">
        <v>-80.55</v>
      </c>
      <c r="Z17" s="62">
        <v>21816799</v>
      </c>
    </row>
    <row r="18" spans="1:26" ht="13.5">
      <c r="A18" s="70" t="s">
        <v>44</v>
      </c>
      <c r="B18" s="71">
        <f>SUM(B11:B17)</f>
        <v>62148005</v>
      </c>
      <c r="C18" s="71">
        <f>SUM(C11:C17)</f>
        <v>0</v>
      </c>
      <c r="D18" s="72">
        <f aca="true" t="shared" si="1" ref="D18:Z18">SUM(D11:D17)</f>
        <v>67709059</v>
      </c>
      <c r="E18" s="73">
        <f t="shared" si="1"/>
        <v>67709059</v>
      </c>
      <c r="F18" s="73">
        <f t="shared" si="1"/>
        <v>2691547</v>
      </c>
      <c r="G18" s="73">
        <f t="shared" si="1"/>
        <v>3201921</v>
      </c>
      <c r="H18" s="73">
        <f t="shared" si="1"/>
        <v>3527720</v>
      </c>
      <c r="I18" s="73">
        <f t="shared" si="1"/>
        <v>9421188</v>
      </c>
      <c r="J18" s="73">
        <f t="shared" si="1"/>
        <v>0</v>
      </c>
      <c r="K18" s="73">
        <f t="shared" si="1"/>
        <v>0</v>
      </c>
      <c r="L18" s="73">
        <f t="shared" si="1"/>
        <v>2305031</v>
      </c>
      <c r="M18" s="73">
        <f t="shared" si="1"/>
        <v>2305031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11726219</v>
      </c>
      <c r="W18" s="73">
        <f t="shared" si="1"/>
        <v>51671169</v>
      </c>
      <c r="X18" s="73">
        <f t="shared" si="1"/>
        <v>-39944950</v>
      </c>
      <c r="Y18" s="67">
        <f>+IF(W18&lt;&gt;0,(X18/W18)*100,0)</f>
        <v>-77.30606985106144</v>
      </c>
      <c r="Z18" s="74">
        <f t="shared" si="1"/>
        <v>67709059</v>
      </c>
    </row>
    <row r="19" spans="1:26" ht="13.5">
      <c r="A19" s="70" t="s">
        <v>45</v>
      </c>
      <c r="B19" s="75">
        <f>+B10-B18</f>
        <v>3832937</v>
      </c>
      <c r="C19" s="75">
        <f>+C10-C18</f>
        <v>0</v>
      </c>
      <c r="D19" s="76">
        <f aca="true" t="shared" si="2" ref="D19:Z19">+D10-D18</f>
        <v>-6486801</v>
      </c>
      <c r="E19" s="77">
        <f t="shared" si="2"/>
        <v>-6486801</v>
      </c>
      <c r="F19" s="77">
        <f t="shared" si="2"/>
        <v>-40889</v>
      </c>
      <c r="G19" s="77">
        <f t="shared" si="2"/>
        <v>-469181</v>
      </c>
      <c r="H19" s="77">
        <f t="shared" si="2"/>
        <v>-985581</v>
      </c>
      <c r="I19" s="77">
        <f t="shared" si="2"/>
        <v>-1495651</v>
      </c>
      <c r="J19" s="77">
        <f t="shared" si="2"/>
        <v>2100744</v>
      </c>
      <c r="K19" s="77">
        <f t="shared" si="2"/>
        <v>2099854</v>
      </c>
      <c r="L19" s="77">
        <f t="shared" si="2"/>
        <v>-94241</v>
      </c>
      <c r="M19" s="77">
        <f t="shared" si="2"/>
        <v>4106357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2610706</v>
      </c>
      <c r="W19" s="77">
        <f>IF(E10=E18,0,W10-W18)</f>
        <v>-1713072</v>
      </c>
      <c r="X19" s="77">
        <f t="shared" si="2"/>
        <v>4323778</v>
      </c>
      <c r="Y19" s="78">
        <f>+IF(W19&lt;&gt;0,(X19/W19)*100,0)</f>
        <v>-252.3990818833067</v>
      </c>
      <c r="Z19" s="79">
        <f t="shared" si="2"/>
        <v>-6486801</v>
      </c>
    </row>
    <row r="20" spans="1:26" ht="13.5">
      <c r="A20" s="58" t="s">
        <v>46</v>
      </c>
      <c r="B20" s="19">
        <v>0</v>
      </c>
      <c r="C20" s="19">
        <v>0</v>
      </c>
      <c r="D20" s="59">
        <v>8695000</v>
      </c>
      <c r="E20" s="60">
        <v>8695000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6521517</v>
      </c>
      <c r="X20" s="60">
        <v>-6521517</v>
      </c>
      <c r="Y20" s="61">
        <v>-100</v>
      </c>
      <c r="Z20" s="62">
        <v>8695000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3832937</v>
      </c>
      <c r="C22" s="86">
        <f>SUM(C19:C21)</f>
        <v>0</v>
      </c>
      <c r="D22" s="87">
        <f aca="true" t="shared" si="3" ref="D22:Z22">SUM(D19:D21)</f>
        <v>2208199</v>
      </c>
      <c r="E22" s="88">
        <f t="shared" si="3"/>
        <v>2208199</v>
      </c>
      <c r="F22" s="88">
        <f t="shared" si="3"/>
        <v>-40889</v>
      </c>
      <c r="G22" s="88">
        <f t="shared" si="3"/>
        <v>-469181</v>
      </c>
      <c r="H22" s="88">
        <f t="shared" si="3"/>
        <v>-985581</v>
      </c>
      <c r="I22" s="88">
        <f t="shared" si="3"/>
        <v>-1495651</v>
      </c>
      <c r="J22" s="88">
        <f t="shared" si="3"/>
        <v>2100744</v>
      </c>
      <c r="K22" s="88">
        <f t="shared" si="3"/>
        <v>2099854</v>
      </c>
      <c r="L22" s="88">
        <f t="shared" si="3"/>
        <v>-94241</v>
      </c>
      <c r="M22" s="88">
        <f t="shared" si="3"/>
        <v>4106357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2610706</v>
      </c>
      <c r="W22" s="88">
        <f t="shared" si="3"/>
        <v>4808445</v>
      </c>
      <c r="X22" s="88">
        <f t="shared" si="3"/>
        <v>-2197739</v>
      </c>
      <c r="Y22" s="89">
        <f>+IF(W22&lt;&gt;0,(X22/W22)*100,0)</f>
        <v>-45.70581549752571</v>
      </c>
      <c r="Z22" s="90">
        <f t="shared" si="3"/>
        <v>2208199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3832937</v>
      </c>
      <c r="C24" s="75">
        <f>SUM(C22:C23)</f>
        <v>0</v>
      </c>
      <c r="D24" s="76">
        <f aca="true" t="shared" si="4" ref="D24:Z24">SUM(D22:D23)</f>
        <v>2208199</v>
      </c>
      <c r="E24" s="77">
        <f t="shared" si="4"/>
        <v>2208199</v>
      </c>
      <c r="F24" s="77">
        <f t="shared" si="4"/>
        <v>-40889</v>
      </c>
      <c r="G24" s="77">
        <f t="shared" si="4"/>
        <v>-469181</v>
      </c>
      <c r="H24" s="77">
        <f t="shared" si="4"/>
        <v>-985581</v>
      </c>
      <c r="I24" s="77">
        <f t="shared" si="4"/>
        <v>-1495651</v>
      </c>
      <c r="J24" s="77">
        <f t="shared" si="4"/>
        <v>2100744</v>
      </c>
      <c r="K24" s="77">
        <f t="shared" si="4"/>
        <v>2099854</v>
      </c>
      <c r="L24" s="77">
        <f t="shared" si="4"/>
        <v>-94241</v>
      </c>
      <c r="M24" s="77">
        <f t="shared" si="4"/>
        <v>4106357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2610706</v>
      </c>
      <c r="W24" s="77">
        <f t="shared" si="4"/>
        <v>4808445</v>
      </c>
      <c r="X24" s="77">
        <f t="shared" si="4"/>
        <v>-2197739</v>
      </c>
      <c r="Y24" s="78">
        <f>+IF(W24&lt;&gt;0,(X24/W24)*100,0)</f>
        <v>-45.70581549752571</v>
      </c>
      <c r="Z24" s="79">
        <f t="shared" si="4"/>
        <v>2208199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12615850</v>
      </c>
      <c r="E27" s="100">
        <v>12615850</v>
      </c>
      <c r="F27" s="100">
        <v>0</v>
      </c>
      <c r="G27" s="100">
        <v>9200</v>
      </c>
      <c r="H27" s="100">
        <v>0</v>
      </c>
      <c r="I27" s="100">
        <v>9200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9200</v>
      </c>
      <c r="W27" s="100">
        <v>9461888</v>
      </c>
      <c r="X27" s="100">
        <v>-9452688</v>
      </c>
      <c r="Y27" s="101">
        <v>-99.9</v>
      </c>
      <c r="Z27" s="102">
        <v>12615850</v>
      </c>
    </row>
    <row r="28" spans="1:26" ht="13.5">
      <c r="A28" s="103" t="s">
        <v>46</v>
      </c>
      <c r="B28" s="19">
        <v>0</v>
      </c>
      <c r="C28" s="19">
        <v>0</v>
      </c>
      <c r="D28" s="59">
        <v>8695350</v>
      </c>
      <c r="E28" s="60">
        <v>8695350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6521513</v>
      </c>
      <c r="X28" s="60">
        <v>-6521513</v>
      </c>
      <c r="Y28" s="61">
        <v>-100</v>
      </c>
      <c r="Z28" s="62">
        <v>8695350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9200</v>
      </c>
      <c r="H29" s="60">
        <v>0</v>
      </c>
      <c r="I29" s="60">
        <v>9200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9200</v>
      </c>
      <c r="W29" s="60"/>
      <c r="X29" s="60">
        <v>9200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3920500</v>
      </c>
      <c r="E31" s="60">
        <v>3920500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2940375</v>
      </c>
      <c r="X31" s="60">
        <v>-2940375</v>
      </c>
      <c r="Y31" s="61">
        <v>-100</v>
      </c>
      <c r="Z31" s="62">
        <v>3920500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12615850</v>
      </c>
      <c r="E32" s="100">
        <f t="shared" si="5"/>
        <v>12615850</v>
      </c>
      <c r="F32" s="100">
        <f t="shared" si="5"/>
        <v>0</v>
      </c>
      <c r="G32" s="100">
        <f t="shared" si="5"/>
        <v>9200</v>
      </c>
      <c r="H32" s="100">
        <f t="shared" si="5"/>
        <v>0</v>
      </c>
      <c r="I32" s="100">
        <f t="shared" si="5"/>
        <v>9200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9200</v>
      </c>
      <c r="W32" s="100">
        <f t="shared" si="5"/>
        <v>9461888</v>
      </c>
      <c r="X32" s="100">
        <f t="shared" si="5"/>
        <v>-9452688</v>
      </c>
      <c r="Y32" s="101">
        <f>+IF(W32&lt;&gt;0,(X32/W32)*100,0)</f>
        <v>-99.9027678196994</v>
      </c>
      <c r="Z32" s="102">
        <f t="shared" si="5"/>
        <v>12615850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5102308</v>
      </c>
      <c r="C35" s="19">
        <v>0</v>
      </c>
      <c r="D35" s="59">
        <v>10241395</v>
      </c>
      <c r="E35" s="60">
        <v>10241395</v>
      </c>
      <c r="F35" s="60">
        <v>4233354</v>
      </c>
      <c r="G35" s="60">
        <v>34460112</v>
      </c>
      <c r="H35" s="60">
        <v>35061306</v>
      </c>
      <c r="I35" s="60">
        <v>35061306</v>
      </c>
      <c r="J35" s="60">
        <v>35061306</v>
      </c>
      <c r="K35" s="60">
        <v>0</v>
      </c>
      <c r="L35" s="60">
        <v>35061306</v>
      </c>
      <c r="M35" s="60">
        <v>35061306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7681046</v>
      </c>
      <c r="X35" s="60">
        <v>-7681046</v>
      </c>
      <c r="Y35" s="61">
        <v>-100</v>
      </c>
      <c r="Z35" s="62">
        <v>10241395</v>
      </c>
    </row>
    <row r="36" spans="1:26" ht="13.5">
      <c r="A36" s="58" t="s">
        <v>57</v>
      </c>
      <c r="B36" s="19">
        <v>163827789</v>
      </c>
      <c r="C36" s="19">
        <v>0</v>
      </c>
      <c r="D36" s="59">
        <v>151395030</v>
      </c>
      <c r="E36" s="60">
        <v>151395030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113546273</v>
      </c>
      <c r="X36" s="60">
        <v>-113546273</v>
      </c>
      <c r="Y36" s="61">
        <v>-100</v>
      </c>
      <c r="Z36" s="62">
        <v>151395030</v>
      </c>
    </row>
    <row r="37" spans="1:26" ht="13.5">
      <c r="A37" s="58" t="s">
        <v>58</v>
      </c>
      <c r="B37" s="19">
        <v>22638776</v>
      </c>
      <c r="C37" s="19">
        <v>0</v>
      </c>
      <c r="D37" s="59">
        <v>34726416</v>
      </c>
      <c r="E37" s="60">
        <v>34726416</v>
      </c>
      <c r="F37" s="60">
        <v>4233354</v>
      </c>
      <c r="G37" s="60">
        <v>4976639</v>
      </c>
      <c r="H37" s="60">
        <v>5577833</v>
      </c>
      <c r="I37" s="60">
        <v>5577833</v>
      </c>
      <c r="J37" s="60">
        <v>5577833</v>
      </c>
      <c r="K37" s="60">
        <v>0</v>
      </c>
      <c r="L37" s="60">
        <v>5577833</v>
      </c>
      <c r="M37" s="60">
        <v>5577833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26044812</v>
      </c>
      <c r="X37" s="60">
        <v>-26044812</v>
      </c>
      <c r="Y37" s="61">
        <v>-100</v>
      </c>
      <c r="Z37" s="62">
        <v>34726416</v>
      </c>
    </row>
    <row r="38" spans="1:26" ht="13.5">
      <c r="A38" s="58" t="s">
        <v>59</v>
      </c>
      <c r="B38" s="19">
        <v>278429</v>
      </c>
      <c r="C38" s="19">
        <v>0</v>
      </c>
      <c r="D38" s="59">
        <v>356308</v>
      </c>
      <c r="E38" s="60">
        <v>356308</v>
      </c>
      <c r="F38" s="60">
        <v>0</v>
      </c>
      <c r="G38" s="60">
        <v>29483473</v>
      </c>
      <c r="H38" s="60">
        <v>29483473</v>
      </c>
      <c r="I38" s="60">
        <v>29483473</v>
      </c>
      <c r="J38" s="60">
        <v>29483473</v>
      </c>
      <c r="K38" s="60">
        <v>0</v>
      </c>
      <c r="L38" s="60">
        <v>29483473</v>
      </c>
      <c r="M38" s="60">
        <v>29483473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267231</v>
      </c>
      <c r="X38" s="60">
        <v>-267231</v>
      </c>
      <c r="Y38" s="61">
        <v>-100</v>
      </c>
      <c r="Z38" s="62">
        <v>356308</v>
      </c>
    </row>
    <row r="39" spans="1:26" ht="13.5">
      <c r="A39" s="58" t="s">
        <v>60</v>
      </c>
      <c r="B39" s="19">
        <v>146012892</v>
      </c>
      <c r="C39" s="19">
        <v>0</v>
      </c>
      <c r="D39" s="59">
        <v>126553701</v>
      </c>
      <c r="E39" s="60">
        <v>126553701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94915276</v>
      </c>
      <c r="X39" s="60">
        <v>-94915276</v>
      </c>
      <c r="Y39" s="61">
        <v>-100</v>
      </c>
      <c r="Z39" s="62">
        <v>126553701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9143670</v>
      </c>
      <c r="C42" s="19">
        <v>0</v>
      </c>
      <c r="D42" s="59">
        <v>8349676</v>
      </c>
      <c r="E42" s="60">
        <v>8349676</v>
      </c>
      <c r="F42" s="60">
        <v>11816298</v>
      </c>
      <c r="G42" s="60">
        <v>-1892856</v>
      </c>
      <c r="H42" s="60">
        <v>975063</v>
      </c>
      <c r="I42" s="60">
        <v>10898505</v>
      </c>
      <c r="J42" s="60">
        <v>-122878</v>
      </c>
      <c r="K42" s="60">
        <v>0</v>
      </c>
      <c r="L42" s="60">
        <v>0</v>
      </c>
      <c r="M42" s="60">
        <v>-122878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10775627</v>
      </c>
      <c r="W42" s="60">
        <v>14995507</v>
      </c>
      <c r="X42" s="60">
        <v>-4219880</v>
      </c>
      <c r="Y42" s="61">
        <v>-28.14</v>
      </c>
      <c r="Z42" s="62">
        <v>8349676</v>
      </c>
    </row>
    <row r="43" spans="1:26" ht="13.5">
      <c r="A43" s="58" t="s">
        <v>63</v>
      </c>
      <c r="B43" s="19">
        <v>9224014</v>
      </c>
      <c r="C43" s="19">
        <v>0</v>
      </c>
      <c r="D43" s="59">
        <v>-12615850</v>
      </c>
      <c r="E43" s="60">
        <v>-12615850</v>
      </c>
      <c r="F43" s="60">
        <v>-2106338</v>
      </c>
      <c r="G43" s="60">
        <v>0</v>
      </c>
      <c r="H43" s="60">
        <v>0</v>
      </c>
      <c r="I43" s="60">
        <v>-2106338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-2106338</v>
      </c>
      <c r="W43" s="60">
        <v>-1051321</v>
      </c>
      <c r="X43" s="60">
        <v>-1055017</v>
      </c>
      <c r="Y43" s="61">
        <v>100.35</v>
      </c>
      <c r="Z43" s="62">
        <v>-12615850</v>
      </c>
    </row>
    <row r="44" spans="1:26" ht="13.5">
      <c r="A44" s="58" t="s">
        <v>64</v>
      </c>
      <c r="B44" s="19">
        <v>284055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18878514</v>
      </c>
      <c r="C45" s="22">
        <v>0</v>
      </c>
      <c r="D45" s="99">
        <v>-4266172</v>
      </c>
      <c r="E45" s="100">
        <v>-4266172</v>
      </c>
      <c r="F45" s="100">
        <v>9709960</v>
      </c>
      <c r="G45" s="100">
        <v>7817104</v>
      </c>
      <c r="H45" s="100">
        <v>8792167</v>
      </c>
      <c r="I45" s="100">
        <v>8792167</v>
      </c>
      <c r="J45" s="100">
        <v>8669289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13944188</v>
      </c>
      <c r="X45" s="100">
        <v>-13944188</v>
      </c>
      <c r="Y45" s="101">
        <v>-100</v>
      </c>
      <c r="Z45" s="102">
        <v>-4266172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51.474529048322495</v>
      </c>
      <c r="C58" s="5">
        <f>IF(C67=0,0,+(C76/C67)*100)</f>
        <v>0</v>
      </c>
      <c r="D58" s="6">
        <f aca="true" t="shared" si="6" ref="D58:Z58">IF(D67=0,0,+(D76/D67)*100)</f>
        <v>54.999918519078186</v>
      </c>
      <c r="E58" s="7">
        <f t="shared" si="6"/>
        <v>54.999918519078186</v>
      </c>
      <c r="F58" s="7">
        <f t="shared" si="6"/>
        <v>109.90451799682654</v>
      </c>
      <c r="G58" s="7">
        <f t="shared" si="6"/>
        <v>173.83870703526483</v>
      </c>
      <c r="H58" s="7">
        <f t="shared" si="6"/>
        <v>102.0626911218178</v>
      </c>
      <c r="I58" s="7">
        <f t="shared" si="6"/>
        <v>131.24761713852237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166.46404974432144</v>
      </c>
      <c r="W58" s="7">
        <f t="shared" si="6"/>
        <v>54.99994074112383</v>
      </c>
      <c r="X58" s="7">
        <f t="shared" si="6"/>
        <v>0</v>
      </c>
      <c r="Y58" s="7">
        <f t="shared" si="6"/>
        <v>0</v>
      </c>
      <c r="Z58" s="8">
        <f t="shared" si="6"/>
        <v>54.999918519078186</v>
      </c>
    </row>
    <row r="59" spans="1:26" ht="13.5">
      <c r="A59" s="37" t="s">
        <v>31</v>
      </c>
      <c r="B59" s="9">
        <f aca="true" t="shared" si="7" ref="B59:Z66">IF(B68=0,0,+(B77/B68)*100)</f>
        <v>98.65487720941846</v>
      </c>
      <c r="C59" s="9">
        <f t="shared" si="7"/>
        <v>0</v>
      </c>
      <c r="D59" s="2">
        <f t="shared" si="7"/>
        <v>54.99990353912303</v>
      </c>
      <c r="E59" s="10">
        <f t="shared" si="7"/>
        <v>54.99990353912303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143.7411297189895</v>
      </c>
      <c r="W59" s="10">
        <f t="shared" si="7"/>
        <v>54.99989380455791</v>
      </c>
      <c r="X59" s="10">
        <f t="shared" si="7"/>
        <v>0</v>
      </c>
      <c r="Y59" s="10">
        <f t="shared" si="7"/>
        <v>0</v>
      </c>
      <c r="Z59" s="11">
        <f t="shared" si="7"/>
        <v>54.99990353912303</v>
      </c>
    </row>
    <row r="60" spans="1:26" ht="13.5">
      <c r="A60" s="38" t="s">
        <v>32</v>
      </c>
      <c r="B60" s="12">
        <f t="shared" si="7"/>
        <v>41.574114862237344</v>
      </c>
      <c r="C60" s="12">
        <f t="shared" si="7"/>
        <v>0</v>
      </c>
      <c r="D60" s="3">
        <f t="shared" si="7"/>
        <v>54.99989942111721</v>
      </c>
      <c r="E60" s="13">
        <f t="shared" si="7"/>
        <v>54.99989942111721</v>
      </c>
      <c r="F60" s="13">
        <f t="shared" si="7"/>
        <v>112.24719273016552</v>
      </c>
      <c r="G60" s="13">
        <f t="shared" si="7"/>
        <v>100</v>
      </c>
      <c r="H60" s="13">
        <f t="shared" si="7"/>
        <v>104.65298952434678</v>
      </c>
      <c r="I60" s="13">
        <f t="shared" si="7"/>
        <v>106.43055590318625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158.26162407495474</v>
      </c>
      <c r="W60" s="13">
        <f t="shared" si="7"/>
        <v>54.99992200001807</v>
      </c>
      <c r="X60" s="13">
        <f t="shared" si="7"/>
        <v>0</v>
      </c>
      <c r="Y60" s="13">
        <f t="shared" si="7"/>
        <v>0</v>
      </c>
      <c r="Z60" s="14">
        <f t="shared" si="7"/>
        <v>54.99989942111721</v>
      </c>
    </row>
    <row r="61" spans="1:26" ht="13.5">
      <c r="A61" s="39" t="s">
        <v>103</v>
      </c>
      <c r="B61" s="12">
        <f t="shared" si="7"/>
        <v>160.17919219882225</v>
      </c>
      <c r="C61" s="12">
        <f t="shared" si="7"/>
        <v>0</v>
      </c>
      <c r="D61" s="3">
        <f t="shared" si="7"/>
        <v>54.99992920353982</v>
      </c>
      <c r="E61" s="13">
        <f t="shared" si="7"/>
        <v>54.99992920353982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151.68307534962625</v>
      </c>
      <c r="W61" s="13">
        <f t="shared" si="7"/>
        <v>54.99996814157036</v>
      </c>
      <c r="X61" s="13">
        <f t="shared" si="7"/>
        <v>0</v>
      </c>
      <c r="Y61" s="13">
        <f t="shared" si="7"/>
        <v>0</v>
      </c>
      <c r="Z61" s="14">
        <f t="shared" si="7"/>
        <v>54.99992920353982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54.99965173089743</v>
      </c>
      <c r="E62" s="13">
        <f t="shared" si="7"/>
        <v>54.99965173089743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54.99965173089743</v>
      </c>
      <c r="X62" s="13">
        <f t="shared" si="7"/>
        <v>0</v>
      </c>
      <c r="Y62" s="13">
        <f t="shared" si="7"/>
        <v>0</v>
      </c>
      <c r="Z62" s="14">
        <f t="shared" si="7"/>
        <v>54.99965173089743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54.99990958001811</v>
      </c>
      <c r="E63" s="13">
        <f t="shared" si="7"/>
        <v>54.99990958001811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54.99988644937282</v>
      </c>
      <c r="X63" s="13">
        <f t="shared" si="7"/>
        <v>0</v>
      </c>
      <c r="Y63" s="13">
        <f t="shared" si="7"/>
        <v>0</v>
      </c>
      <c r="Z63" s="14">
        <f t="shared" si="7"/>
        <v>54.99990958001811</v>
      </c>
    </row>
    <row r="64" spans="1:26" ht="13.5">
      <c r="A64" s="39" t="s">
        <v>106</v>
      </c>
      <c r="B64" s="12">
        <f t="shared" si="7"/>
        <v>15.416930754916066</v>
      </c>
      <c r="C64" s="12">
        <f t="shared" si="7"/>
        <v>0</v>
      </c>
      <c r="D64" s="3">
        <f t="shared" si="7"/>
        <v>54.99992676051087</v>
      </c>
      <c r="E64" s="13">
        <f t="shared" si="7"/>
        <v>54.99992676051087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55.00000000000001</v>
      </c>
      <c r="X64" s="13">
        <f t="shared" si="7"/>
        <v>0</v>
      </c>
      <c r="Y64" s="13">
        <f t="shared" si="7"/>
        <v>0</v>
      </c>
      <c r="Z64" s="14">
        <f t="shared" si="7"/>
        <v>54.99992676051087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100</v>
      </c>
      <c r="G65" s="13">
        <f t="shared" si="7"/>
        <v>100</v>
      </c>
      <c r="H65" s="13">
        <f t="shared" si="7"/>
        <v>11.10412738319715</v>
      </c>
      <c r="I65" s="13">
        <f t="shared" si="7"/>
        <v>83.88285345286029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83.88285345286029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85.46941778839087</v>
      </c>
      <c r="C66" s="15">
        <f t="shared" si="7"/>
        <v>0</v>
      </c>
      <c r="D66" s="4">
        <f t="shared" si="7"/>
        <v>55.00009951238929</v>
      </c>
      <c r="E66" s="16">
        <f t="shared" si="7"/>
        <v>55.00009951238929</v>
      </c>
      <c r="F66" s="16">
        <f t="shared" si="7"/>
        <v>100</v>
      </c>
      <c r="G66" s="16">
        <f t="shared" si="7"/>
        <v>293.7023046265812</v>
      </c>
      <c r="H66" s="16">
        <f t="shared" si="7"/>
        <v>100</v>
      </c>
      <c r="I66" s="16">
        <f t="shared" si="7"/>
        <v>190.38993971071494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190.38993971071494</v>
      </c>
      <c r="W66" s="16">
        <f t="shared" si="7"/>
        <v>55.00020897643343</v>
      </c>
      <c r="X66" s="16">
        <f t="shared" si="7"/>
        <v>0</v>
      </c>
      <c r="Y66" s="16">
        <f t="shared" si="7"/>
        <v>0</v>
      </c>
      <c r="Z66" s="17">
        <f t="shared" si="7"/>
        <v>55.00009951238929</v>
      </c>
    </row>
    <row r="67" spans="1:26" ht="13.5" hidden="1">
      <c r="A67" s="41" t="s">
        <v>285</v>
      </c>
      <c r="B67" s="24">
        <v>40302224</v>
      </c>
      <c r="C67" s="24"/>
      <c r="D67" s="25">
        <v>22275153</v>
      </c>
      <c r="E67" s="26">
        <v>22275153</v>
      </c>
      <c r="F67" s="26">
        <v>323307</v>
      </c>
      <c r="G67" s="26">
        <v>378479</v>
      </c>
      <c r="H67" s="26">
        <v>315898</v>
      </c>
      <c r="I67" s="26">
        <v>1017684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1017684</v>
      </c>
      <c r="W67" s="26">
        <v>16706358</v>
      </c>
      <c r="X67" s="26"/>
      <c r="Y67" s="25"/>
      <c r="Z67" s="27">
        <v>22275153</v>
      </c>
    </row>
    <row r="68" spans="1:26" ht="13.5" hidden="1">
      <c r="A68" s="37" t="s">
        <v>31</v>
      </c>
      <c r="B68" s="19">
        <v>5430954</v>
      </c>
      <c r="C68" s="19"/>
      <c r="D68" s="20">
        <v>5649959</v>
      </c>
      <c r="E68" s="21">
        <v>5649959</v>
      </c>
      <c r="F68" s="21">
        <v>61613</v>
      </c>
      <c r="G68" s="21">
        <v>36412</v>
      </c>
      <c r="H68" s="21">
        <v>11188</v>
      </c>
      <c r="I68" s="21">
        <v>109213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109213</v>
      </c>
      <c r="W68" s="21">
        <v>4237470</v>
      </c>
      <c r="X68" s="21"/>
      <c r="Y68" s="20"/>
      <c r="Z68" s="23">
        <v>5649959</v>
      </c>
    </row>
    <row r="69" spans="1:26" ht="13.5" hidden="1">
      <c r="A69" s="38" t="s">
        <v>32</v>
      </c>
      <c r="B69" s="19">
        <v>32843588</v>
      </c>
      <c r="C69" s="19"/>
      <c r="D69" s="20">
        <v>14615394</v>
      </c>
      <c r="E69" s="21">
        <v>14615394</v>
      </c>
      <c r="F69" s="21">
        <v>261464</v>
      </c>
      <c r="G69" s="21">
        <v>197792</v>
      </c>
      <c r="H69" s="21">
        <v>140039</v>
      </c>
      <c r="I69" s="21">
        <v>599295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599295</v>
      </c>
      <c r="W69" s="21">
        <v>10961541</v>
      </c>
      <c r="X69" s="21"/>
      <c r="Y69" s="20"/>
      <c r="Z69" s="23">
        <v>14615394</v>
      </c>
    </row>
    <row r="70" spans="1:26" ht="13.5" hidden="1">
      <c r="A70" s="39" t="s">
        <v>103</v>
      </c>
      <c r="B70" s="19">
        <v>3933765</v>
      </c>
      <c r="C70" s="19"/>
      <c r="D70" s="20">
        <v>5650000</v>
      </c>
      <c r="E70" s="21">
        <v>5650000</v>
      </c>
      <c r="F70" s="21">
        <v>244684</v>
      </c>
      <c r="G70" s="21">
        <v>193019</v>
      </c>
      <c r="H70" s="21">
        <v>135266</v>
      </c>
      <c r="I70" s="21">
        <v>572969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572969</v>
      </c>
      <c r="W70" s="21">
        <v>4237497</v>
      </c>
      <c r="X70" s="21"/>
      <c r="Y70" s="20"/>
      <c r="Z70" s="23">
        <v>5650000</v>
      </c>
    </row>
    <row r="71" spans="1:26" ht="13.5" hidden="1">
      <c r="A71" s="39" t="s">
        <v>104</v>
      </c>
      <c r="B71" s="19">
        <v>87387</v>
      </c>
      <c r="C71" s="19"/>
      <c r="D71" s="20">
        <v>1205964</v>
      </c>
      <c r="E71" s="21">
        <v>1205964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904473</v>
      </c>
      <c r="X71" s="21"/>
      <c r="Y71" s="20"/>
      <c r="Z71" s="23">
        <v>1205964</v>
      </c>
    </row>
    <row r="72" spans="1:26" ht="13.5" hidden="1">
      <c r="A72" s="39" t="s">
        <v>105</v>
      </c>
      <c r="B72" s="19"/>
      <c r="C72" s="19"/>
      <c r="D72" s="20">
        <v>4755586</v>
      </c>
      <c r="E72" s="21">
        <v>4755586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3566691</v>
      </c>
      <c r="X72" s="21"/>
      <c r="Y72" s="20"/>
      <c r="Z72" s="23">
        <v>4755586</v>
      </c>
    </row>
    <row r="73" spans="1:26" ht="13.5" hidden="1">
      <c r="A73" s="39" t="s">
        <v>106</v>
      </c>
      <c r="B73" s="19">
        <v>28822436</v>
      </c>
      <c r="C73" s="19"/>
      <c r="D73" s="20">
        <v>3003844</v>
      </c>
      <c r="E73" s="21">
        <v>3003844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2252880</v>
      </c>
      <c r="X73" s="21"/>
      <c r="Y73" s="20"/>
      <c r="Z73" s="23">
        <v>3003844</v>
      </c>
    </row>
    <row r="74" spans="1:26" ht="13.5" hidden="1">
      <c r="A74" s="39" t="s">
        <v>107</v>
      </c>
      <c r="B74" s="19"/>
      <c r="C74" s="19"/>
      <c r="D74" s="20"/>
      <c r="E74" s="21"/>
      <c r="F74" s="21">
        <v>16780</v>
      </c>
      <c r="G74" s="21">
        <v>4773</v>
      </c>
      <c r="H74" s="21">
        <v>4773</v>
      </c>
      <c r="I74" s="21">
        <v>26326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26326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2027682</v>
      </c>
      <c r="C75" s="28"/>
      <c r="D75" s="29">
        <v>2009800</v>
      </c>
      <c r="E75" s="30">
        <v>2009800</v>
      </c>
      <c r="F75" s="30">
        <v>230</v>
      </c>
      <c r="G75" s="30">
        <v>144275</v>
      </c>
      <c r="H75" s="30">
        <v>164671</v>
      </c>
      <c r="I75" s="30">
        <v>309176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309176</v>
      </c>
      <c r="W75" s="30">
        <v>1507347</v>
      </c>
      <c r="X75" s="30"/>
      <c r="Y75" s="29"/>
      <c r="Z75" s="31">
        <v>2009800</v>
      </c>
    </row>
    <row r="76" spans="1:26" ht="13.5" hidden="1">
      <c r="A76" s="42" t="s">
        <v>286</v>
      </c>
      <c r="B76" s="32">
        <v>20745380</v>
      </c>
      <c r="C76" s="32"/>
      <c r="D76" s="33">
        <v>12251316</v>
      </c>
      <c r="E76" s="34">
        <v>12251316</v>
      </c>
      <c r="F76" s="34">
        <v>355329</v>
      </c>
      <c r="G76" s="34">
        <v>657943</v>
      </c>
      <c r="H76" s="34">
        <v>322414</v>
      </c>
      <c r="I76" s="34">
        <v>1335686</v>
      </c>
      <c r="J76" s="34">
        <v>358392</v>
      </c>
      <c r="K76" s="34"/>
      <c r="L76" s="34"/>
      <c r="M76" s="34">
        <v>358392</v>
      </c>
      <c r="N76" s="34"/>
      <c r="O76" s="34"/>
      <c r="P76" s="34"/>
      <c r="Q76" s="34"/>
      <c r="R76" s="34"/>
      <c r="S76" s="34"/>
      <c r="T76" s="34"/>
      <c r="U76" s="34"/>
      <c r="V76" s="34">
        <v>1694078</v>
      </c>
      <c r="W76" s="34">
        <v>9188487</v>
      </c>
      <c r="X76" s="34"/>
      <c r="Y76" s="33"/>
      <c r="Z76" s="35">
        <v>12251316</v>
      </c>
    </row>
    <row r="77" spans="1:26" ht="13.5" hidden="1">
      <c r="A77" s="37" t="s">
        <v>31</v>
      </c>
      <c r="B77" s="19">
        <v>5357901</v>
      </c>
      <c r="C77" s="19"/>
      <c r="D77" s="20">
        <v>3107472</v>
      </c>
      <c r="E77" s="21">
        <v>3107472</v>
      </c>
      <c r="F77" s="21">
        <v>61613</v>
      </c>
      <c r="G77" s="21">
        <v>36412</v>
      </c>
      <c r="H77" s="21">
        <v>11188</v>
      </c>
      <c r="I77" s="21">
        <v>109213</v>
      </c>
      <c r="J77" s="21">
        <v>47771</v>
      </c>
      <c r="K77" s="21"/>
      <c r="L77" s="21"/>
      <c r="M77" s="21">
        <v>47771</v>
      </c>
      <c r="N77" s="21"/>
      <c r="O77" s="21"/>
      <c r="P77" s="21"/>
      <c r="Q77" s="21"/>
      <c r="R77" s="21"/>
      <c r="S77" s="21"/>
      <c r="T77" s="21"/>
      <c r="U77" s="21"/>
      <c r="V77" s="21">
        <v>156984</v>
      </c>
      <c r="W77" s="21">
        <v>2330604</v>
      </c>
      <c r="X77" s="21"/>
      <c r="Y77" s="20"/>
      <c r="Z77" s="23">
        <v>3107472</v>
      </c>
    </row>
    <row r="78" spans="1:26" ht="13.5" hidden="1">
      <c r="A78" s="38" t="s">
        <v>32</v>
      </c>
      <c r="B78" s="19">
        <v>13654431</v>
      </c>
      <c r="C78" s="19"/>
      <c r="D78" s="20">
        <v>8038452</v>
      </c>
      <c r="E78" s="21">
        <v>8038452</v>
      </c>
      <c r="F78" s="21">
        <v>293486</v>
      </c>
      <c r="G78" s="21">
        <v>197792</v>
      </c>
      <c r="H78" s="21">
        <v>146555</v>
      </c>
      <c r="I78" s="21">
        <v>637833</v>
      </c>
      <c r="J78" s="21">
        <v>310621</v>
      </c>
      <c r="K78" s="21"/>
      <c r="L78" s="21"/>
      <c r="M78" s="21">
        <v>310621</v>
      </c>
      <c r="N78" s="21"/>
      <c r="O78" s="21"/>
      <c r="P78" s="21"/>
      <c r="Q78" s="21"/>
      <c r="R78" s="21"/>
      <c r="S78" s="21"/>
      <c r="T78" s="21"/>
      <c r="U78" s="21"/>
      <c r="V78" s="21">
        <v>948454</v>
      </c>
      <c r="W78" s="21">
        <v>6028839</v>
      </c>
      <c r="X78" s="21"/>
      <c r="Y78" s="20"/>
      <c r="Z78" s="23">
        <v>8038452</v>
      </c>
    </row>
    <row r="79" spans="1:26" ht="13.5" hidden="1">
      <c r="A79" s="39" t="s">
        <v>103</v>
      </c>
      <c r="B79" s="19">
        <v>6301073</v>
      </c>
      <c r="C79" s="19"/>
      <c r="D79" s="20">
        <v>3107496</v>
      </c>
      <c r="E79" s="21">
        <v>3107496</v>
      </c>
      <c r="F79" s="21">
        <v>244684</v>
      </c>
      <c r="G79" s="21">
        <v>193019</v>
      </c>
      <c r="H79" s="21">
        <v>135266</v>
      </c>
      <c r="I79" s="21">
        <v>572969</v>
      </c>
      <c r="J79" s="21">
        <v>296128</v>
      </c>
      <c r="K79" s="21"/>
      <c r="L79" s="21"/>
      <c r="M79" s="21">
        <v>296128</v>
      </c>
      <c r="N79" s="21"/>
      <c r="O79" s="21"/>
      <c r="P79" s="21"/>
      <c r="Q79" s="21"/>
      <c r="R79" s="21"/>
      <c r="S79" s="21"/>
      <c r="T79" s="21"/>
      <c r="U79" s="21"/>
      <c r="V79" s="21">
        <v>869097</v>
      </c>
      <c r="W79" s="21">
        <v>2330622</v>
      </c>
      <c r="X79" s="21"/>
      <c r="Y79" s="20"/>
      <c r="Z79" s="23">
        <v>3107496</v>
      </c>
    </row>
    <row r="80" spans="1:26" ht="13.5" hidden="1">
      <c r="A80" s="39" t="s">
        <v>104</v>
      </c>
      <c r="B80" s="19">
        <v>87387</v>
      </c>
      <c r="C80" s="19"/>
      <c r="D80" s="20">
        <v>663276</v>
      </c>
      <c r="E80" s="21">
        <v>663276</v>
      </c>
      <c r="F80" s="21">
        <v>16739</v>
      </c>
      <c r="G80" s="21"/>
      <c r="H80" s="21"/>
      <c r="I80" s="21">
        <v>16739</v>
      </c>
      <c r="J80" s="21">
        <v>2938</v>
      </c>
      <c r="K80" s="21"/>
      <c r="L80" s="21"/>
      <c r="M80" s="21">
        <v>2938</v>
      </c>
      <c r="N80" s="21"/>
      <c r="O80" s="21"/>
      <c r="P80" s="21"/>
      <c r="Q80" s="21"/>
      <c r="R80" s="21"/>
      <c r="S80" s="21"/>
      <c r="T80" s="21"/>
      <c r="U80" s="21"/>
      <c r="V80" s="21">
        <v>19677</v>
      </c>
      <c r="W80" s="21">
        <v>497457</v>
      </c>
      <c r="X80" s="21"/>
      <c r="Y80" s="20"/>
      <c r="Z80" s="23">
        <v>663276</v>
      </c>
    </row>
    <row r="81" spans="1:26" ht="13.5" hidden="1">
      <c r="A81" s="39" t="s">
        <v>105</v>
      </c>
      <c r="B81" s="19">
        <v>2822436</v>
      </c>
      <c r="C81" s="19"/>
      <c r="D81" s="20">
        <v>2615568</v>
      </c>
      <c r="E81" s="21">
        <v>2615568</v>
      </c>
      <c r="F81" s="21"/>
      <c r="G81" s="21"/>
      <c r="H81" s="21"/>
      <c r="I81" s="21"/>
      <c r="J81" s="21">
        <v>3496</v>
      </c>
      <c r="K81" s="21"/>
      <c r="L81" s="21"/>
      <c r="M81" s="21">
        <v>3496</v>
      </c>
      <c r="N81" s="21"/>
      <c r="O81" s="21"/>
      <c r="P81" s="21"/>
      <c r="Q81" s="21"/>
      <c r="R81" s="21"/>
      <c r="S81" s="21"/>
      <c r="T81" s="21"/>
      <c r="U81" s="21"/>
      <c r="V81" s="21">
        <v>3496</v>
      </c>
      <c r="W81" s="21">
        <v>1961676</v>
      </c>
      <c r="X81" s="21"/>
      <c r="Y81" s="20"/>
      <c r="Z81" s="23">
        <v>2615568</v>
      </c>
    </row>
    <row r="82" spans="1:26" ht="13.5" hidden="1">
      <c r="A82" s="39" t="s">
        <v>106</v>
      </c>
      <c r="B82" s="19">
        <v>4443535</v>
      </c>
      <c r="C82" s="19"/>
      <c r="D82" s="20">
        <v>1652112</v>
      </c>
      <c r="E82" s="21">
        <v>1652112</v>
      </c>
      <c r="F82" s="21">
        <v>15283</v>
      </c>
      <c r="G82" s="21"/>
      <c r="H82" s="21">
        <v>10759</v>
      </c>
      <c r="I82" s="21">
        <v>26042</v>
      </c>
      <c r="J82" s="21">
        <v>8059</v>
      </c>
      <c r="K82" s="21"/>
      <c r="L82" s="21"/>
      <c r="M82" s="21">
        <v>8059</v>
      </c>
      <c r="N82" s="21"/>
      <c r="O82" s="21"/>
      <c r="P82" s="21"/>
      <c r="Q82" s="21"/>
      <c r="R82" s="21"/>
      <c r="S82" s="21"/>
      <c r="T82" s="21"/>
      <c r="U82" s="21"/>
      <c r="V82" s="21">
        <v>34101</v>
      </c>
      <c r="W82" s="21">
        <v>1239084</v>
      </c>
      <c r="X82" s="21"/>
      <c r="Y82" s="20"/>
      <c r="Z82" s="23">
        <v>1652112</v>
      </c>
    </row>
    <row r="83" spans="1:26" ht="13.5" hidden="1">
      <c r="A83" s="39" t="s">
        <v>107</v>
      </c>
      <c r="B83" s="19"/>
      <c r="C83" s="19"/>
      <c r="D83" s="20"/>
      <c r="E83" s="21"/>
      <c r="F83" s="21">
        <v>16780</v>
      </c>
      <c r="G83" s="21">
        <v>4773</v>
      </c>
      <c r="H83" s="21">
        <v>530</v>
      </c>
      <c r="I83" s="21">
        <v>22083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22083</v>
      </c>
      <c r="W83" s="21"/>
      <c r="X83" s="21"/>
      <c r="Y83" s="20"/>
      <c r="Z83" s="23"/>
    </row>
    <row r="84" spans="1:26" ht="13.5" hidden="1">
      <c r="A84" s="40" t="s">
        <v>110</v>
      </c>
      <c r="B84" s="28">
        <v>1733048</v>
      </c>
      <c r="C84" s="28"/>
      <c r="D84" s="29">
        <v>1105392</v>
      </c>
      <c r="E84" s="30">
        <v>1105392</v>
      </c>
      <c r="F84" s="30">
        <v>230</v>
      </c>
      <c r="G84" s="30">
        <v>423739</v>
      </c>
      <c r="H84" s="30">
        <v>164671</v>
      </c>
      <c r="I84" s="30">
        <v>588640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588640</v>
      </c>
      <c r="W84" s="30">
        <v>829044</v>
      </c>
      <c r="X84" s="30"/>
      <c r="Y84" s="29"/>
      <c r="Z84" s="31">
        <v>1105392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3200000</v>
      </c>
      <c r="F5" s="358">
        <f t="shared" si="0"/>
        <v>3200000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2400000</v>
      </c>
      <c r="Y5" s="358">
        <f t="shared" si="0"/>
        <v>-2400000</v>
      </c>
      <c r="Z5" s="359">
        <f>+IF(X5&lt;&gt;0,+(Y5/X5)*100,0)</f>
        <v>-100</v>
      </c>
      <c r="AA5" s="360">
        <f>+AA6+AA8+AA11+AA13+AA15</f>
        <v>3200000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450000</v>
      </c>
      <c r="F6" s="59">
        <f t="shared" si="1"/>
        <v>450000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337500</v>
      </c>
      <c r="Y6" s="59">
        <f t="shared" si="1"/>
        <v>-337500</v>
      </c>
      <c r="Z6" s="61">
        <f>+IF(X6&lt;&gt;0,+(Y6/X6)*100,0)</f>
        <v>-100</v>
      </c>
      <c r="AA6" s="62">
        <f t="shared" si="1"/>
        <v>450000</v>
      </c>
    </row>
    <row r="7" spans="1:27" ht="13.5">
      <c r="A7" s="291" t="s">
        <v>228</v>
      </c>
      <c r="B7" s="142"/>
      <c r="C7" s="60"/>
      <c r="D7" s="340"/>
      <c r="E7" s="60">
        <v>450000</v>
      </c>
      <c r="F7" s="59">
        <v>450000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337500</v>
      </c>
      <c r="Y7" s="59">
        <v>-337500</v>
      </c>
      <c r="Z7" s="61">
        <v>-100</v>
      </c>
      <c r="AA7" s="62">
        <v>450000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1200000</v>
      </c>
      <c r="F8" s="59">
        <f t="shared" si="2"/>
        <v>1200000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900000</v>
      </c>
      <c r="Y8" s="59">
        <f t="shared" si="2"/>
        <v>-900000</v>
      </c>
      <c r="Z8" s="61">
        <f>+IF(X8&lt;&gt;0,+(Y8/X8)*100,0)</f>
        <v>-100</v>
      </c>
      <c r="AA8" s="62">
        <f>SUM(AA9:AA10)</f>
        <v>1200000</v>
      </c>
    </row>
    <row r="9" spans="1:27" ht="13.5">
      <c r="A9" s="291" t="s">
        <v>229</v>
      </c>
      <c r="B9" s="142"/>
      <c r="C9" s="60"/>
      <c r="D9" s="340"/>
      <c r="E9" s="60">
        <v>1200000</v>
      </c>
      <c r="F9" s="59">
        <v>1200000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900000</v>
      </c>
      <c r="Y9" s="59">
        <v>-900000</v>
      </c>
      <c r="Z9" s="61">
        <v>-100</v>
      </c>
      <c r="AA9" s="62">
        <v>1200000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800000</v>
      </c>
      <c r="F11" s="364">
        <f t="shared" si="3"/>
        <v>800000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600000</v>
      </c>
      <c r="Y11" s="364">
        <f t="shared" si="3"/>
        <v>-600000</v>
      </c>
      <c r="Z11" s="365">
        <f>+IF(X11&lt;&gt;0,+(Y11/X11)*100,0)</f>
        <v>-100</v>
      </c>
      <c r="AA11" s="366">
        <f t="shared" si="3"/>
        <v>800000</v>
      </c>
    </row>
    <row r="12" spans="1:27" ht="13.5">
      <c r="A12" s="291" t="s">
        <v>231</v>
      </c>
      <c r="B12" s="136"/>
      <c r="C12" s="60"/>
      <c r="D12" s="340"/>
      <c r="E12" s="60">
        <v>800000</v>
      </c>
      <c r="F12" s="59">
        <v>800000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600000</v>
      </c>
      <c r="Y12" s="59">
        <v>-600000</v>
      </c>
      <c r="Z12" s="61">
        <v>-100</v>
      </c>
      <c r="AA12" s="62">
        <v>800000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750000</v>
      </c>
      <c r="F13" s="342">
        <f t="shared" si="4"/>
        <v>750000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562500</v>
      </c>
      <c r="Y13" s="342">
        <f t="shared" si="4"/>
        <v>-562500</v>
      </c>
      <c r="Z13" s="335">
        <f>+IF(X13&lt;&gt;0,+(Y13/X13)*100,0)</f>
        <v>-100</v>
      </c>
      <c r="AA13" s="273">
        <f t="shared" si="4"/>
        <v>750000</v>
      </c>
    </row>
    <row r="14" spans="1:27" ht="13.5">
      <c r="A14" s="291" t="s">
        <v>232</v>
      </c>
      <c r="B14" s="136"/>
      <c r="C14" s="60"/>
      <c r="D14" s="340"/>
      <c r="E14" s="60">
        <v>750000</v>
      </c>
      <c r="F14" s="59">
        <v>750000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562500</v>
      </c>
      <c r="Y14" s="59">
        <v>-562500</v>
      </c>
      <c r="Z14" s="61">
        <v>-100</v>
      </c>
      <c r="AA14" s="62">
        <v>750000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167000</v>
      </c>
      <c r="F22" s="345">
        <f t="shared" si="6"/>
        <v>167000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125250</v>
      </c>
      <c r="Y22" s="345">
        <f t="shared" si="6"/>
        <v>-125250</v>
      </c>
      <c r="Z22" s="336">
        <f>+IF(X22&lt;&gt;0,+(Y22/X22)*100,0)</f>
        <v>-100</v>
      </c>
      <c r="AA22" s="350">
        <f>SUM(AA23:AA32)</f>
        <v>167000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167000</v>
      </c>
      <c r="F24" s="59">
        <v>167000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125250</v>
      </c>
      <c r="Y24" s="59">
        <v>-125250</v>
      </c>
      <c r="Z24" s="61">
        <v>-100</v>
      </c>
      <c r="AA24" s="62">
        <v>167000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2670000</v>
      </c>
      <c r="F40" s="345">
        <f t="shared" si="9"/>
        <v>2670000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2002500</v>
      </c>
      <c r="Y40" s="345">
        <f t="shared" si="9"/>
        <v>-2002500</v>
      </c>
      <c r="Z40" s="336">
        <f>+IF(X40&lt;&gt;0,+(Y40/X40)*100,0)</f>
        <v>-100</v>
      </c>
      <c r="AA40" s="350">
        <f>SUM(AA41:AA49)</f>
        <v>2670000</v>
      </c>
    </row>
    <row r="41" spans="1:27" ht="13.5">
      <c r="A41" s="361" t="s">
        <v>247</v>
      </c>
      <c r="B41" s="142"/>
      <c r="C41" s="362"/>
      <c r="D41" s="363"/>
      <c r="E41" s="362">
        <v>2670000</v>
      </c>
      <c r="F41" s="364">
        <v>2670000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2002500</v>
      </c>
      <c r="Y41" s="364">
        <v>-2002500</v>
      </c>
      <c r="Z41" s="365">
        <v>-100</v>
      </c>
      <c r="AA41" s="366">
        <v>2670000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6037000</v>
      </c>
      <c r="F60" s="264">
        <f t="shared" si="14"/>
        <v>6037000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4527750</v>
      </c>
      <c r="Y60" s="264">
        <f t="shared" si="14"/>
        <v>-4527750</v>
      </c>
      <c r="Z60" s="337">
        <f>+IF(X60&lt;&gt;0,+(Y60/X60)*100,0)</f>
        <v>-100</v>
      </c>
      <c r="AA60" s="232">
        <f>+AA57+AA54+AA51+AA40+AA37+AA34+AA22+AA5</f>
        <v>6037000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28845689</v>
      </c>
      <c r="D5" s="153">
        <f>SUM(D6:D8)</f>
        <v>0</v>
      </c>
      <c r="E5" s="154">
        <f t="shared" si="0"/>
        <v>16365765</v>
      </c>
      <c r="F5" s="100">
        <f t="shared" si="0"/>
        <v>16365765</v>
      </c>
      <c r="G5" s="100">
        <f t="shared" si="0"/>
        <v>790603</v>
      </c>
      <c r="H5" s="100">
        <f t="shared" si="0"/>
        <v>773303</v>
      </c>
      <c r="I5" s="100">
        <f t="shared" si="0"/>
        <v>712464</v>
      </c>
      <c r="J5" s="100">
        <f t="shared" si="0"/>
        <v>2276370</v>
      </c>
      <c r="K5" s="100">
        <f t="shared" si="0"/>
        <v>605679</v>
      </c>
      <c r="L5" s="100">
        <f t="shared" si="0"/>
        <v>605679</v>
      </c>
      <c r="M5" s="100">
        <f t="shared" si="0"/>
        <v>605679</v>
      </c>
      <c r="N5" s="100">
        <f t="shared" si="0"/>
        <v>1817037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4093407</v>
      </c>
      <c r="X5" s="100">
        <f t="shared" si="0"/>
        <v>12274416</v>
      </c>
      <c r="Y5" s="100">
        <f t="shared" si="0"/>
        <v>-8181009</v>
      </c>
      <c r="Z5" s="137">
        <f>+IF(X5&lt;&gt;0,+(Y5/X5)*100,0)</f>
        <v>-66.65090216919485</v>
      </c>
      <c r="AA5" s="153">
        <f>SUM(AA6:AA8)</f>
        <v>16365765</v>
      </c>
    </row>
    <row r="6" spans="1:27" ht="13.5">
      <c r="A6" s="138" t="s">
        <v>75</v>
      </c>
      <c r="B6" s="136"/>
      <c r="C6" s="155"/>
      <c r="D6" s="155"/>
      <c r="E6" s="156">
        <v>6121234</v>
      </c>
      <c r="F6" s="60">
        <v>6121234</v>
      </c>
      <c r="G6" s="60">
        <v>605679</v>
      </c>
      <c r="H6" s="60">
        <v>605679</v>
      </c>
      <c r="I6" s="60">
        <v>605679</v>
      </c>
      <c r="J6" s="60">
        <v>1817037</v>
      </c>
      <c r="K6" s="60">
        <v>605679</v>
      </c>
      <c r="L6" s="60">
        <v>605679</v>
      </c>
      <c r="M6" s="60">
        <v>605679</v>
      </c>
      <c r="N6" s="60">
        <v>1817037</v>
      </c>
      <c r="O6" s="60"/>
      <c r="P6" s="60"/>
      <c r="Q6" s="60"/>
      <c r="R6" s="60"/>
      <c r="S6" s="60"/>
      <c r="T6" s="60"/>
      <c r="U6" s="60"/>
      <c r="V6" s="60"/>
      <c r="W6" s="60">
        <v>3634074</v>
      </c>
      <c r="X6" s="60">
        <v>4590927</v>
      </c>
      <c r="Y6" s="60">
        <v>-956853</v>
      </c>
      <c r="Z6" s="140">
        <v>-20.84</v>
      </c>
      <c r="AA6" s="155">
        <v>6121234</v>
      </c>
    </row>
    <row r="7" spans="1:27" ht="13.5">
      <c r="A7" s="138" t="s">
        <v>76</v>
      </c>
      <c r="B7" s="136"/>
      <c r="C7" s="157">
        <v>28845689</v>
      </c>
      <c r="D7" s="157"/>
      <c r="E7" s="158">
        <v>10244531</v>
      </c>
      <c r="F7" s="159">
        <v>10244531</v>
      </c>
      <c r="G7" s="159">
        <v>184924</v>
      </c>
      <c r="H7" s="159">
        <v>167624</v>
      </c>
      <c r="I7" s="159">
        <v>106785</v>
      </c>
      <c r="J7" s="159">
        <v>459333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459333</v>
      </c>
      <c r="X7" s="159">
        <v>7683489</v>
      </c>
      <c r="Y7" s="159">
        <v>-7224156</v>
      </c>
      <c r="Z7" s="141">
        <v>-94.02</v>
      </c>
      <c r="AA7" s="157">
        <v>10244531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1817558</v>
      </c>
      <c r="D9" s="153">
        <f>SUM(D10:D14)</f>
        <v>0</v>
      </c>
      <c r="E9" s="154">
        <f t="shared" si="1"/>
        <v>11533797</v>
      </c>
      <c r="F9" s="100">
        <f t="shared" si="1"/>
        <v>11533797</v>
      </c>
      <c r="G9" s="100">
        <f t="shared" si="1"/>
        <v>457976</v>
      </c>
      <c r="H9" s="100">
        <f t="shared" si="1"/>
        <v>439275</v>
      </c>
      <c r="I9" s="100">
        <f t="shared" si="1"/>
        <v>431275</v>
      </c>
      <c r="J9" s="100">
        <f t="shared" si="1"/>
        <v>1328526</v>
      </c>
      <c r="K9" s="100">
        <f t="shared" si="1"/>
        <v>420530</v>
      </c>
      <c r="L9" s="100">
        <f t="shared" si="1"/>
        <v>419640</v>
      </c>
      <c r="M9" s="100">
        <f t="shared" si="1"/>
        <v>423818</v>
      </c>
      <c r="N9" s="100">
        <f t="shared" si="1"/>
        <v>1263988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2592514</v>
      </c>
      <c r="X9" s="100">
        <f t="shared" si="1"/>
        <v>6132789</v>
      </c>
      <c r="Y9" s="100">
        <f t="shared" si="1"/>
        <v>-3540275</v>
      </c>
      <c r="Z9" s="137">
        <f>+IF(X9&lt;&gt;0,+(Y9/X9)*100,0)</f>
        <v>-57.72699827109656</v>
      </c>
      <c r="AA9" s="153">
        <f>SUM(AA10:AA14)</f>
        <v>11533797</v>
      </c>
    </row>
    <row r="10" spans="1:27" ht="13.5">
      <c r="A10" s="138" t="s">
        <v>79</v>
      </c>
      <c r="B10" s="136"/>
      <c r="C10" s="155">
        <v>1766459</v>
      </c>
      <c r="D10" s="155"/>
      <c r="E10" s="156">
        <v>7552300</v>
      </c>
      <c r="F10" s="60">
        <v>7552300</v>
      </c>
      <c r="G10" s="60">
        <v>375049</v>
      </c>
      <c r="H10" s="60">
        <v>356348</v>
      </c>
      <c r="I10" s="60">
        <v>356348</v>
      </c>
      <c r="J10" s="60">
        <v>1087745</v>
      </c>
      <c r="K10" s="60">
        <v>345603</v>
      </c>
      <c r="L10" s="60">
        <v>344713</v>
      </c>
      <c r="M10" s="60">
        <v>348891</v>
      </c>
      <c r="N10" s="60">
        <v>1039207</v>
      </c>
      <c r="O10" s="60"/>
      <c r="P10" s="60"/>
      <c r="Q10" s="60"/>
      <c r="R10" s="60"/>
      <c r="S10" s="60"/>
      <c r="T10" s="60"/>
      <c r="U10" s="60"/>
      <c r="V10" s="60"/>
      <c r="W10" s="60">
        <v>2126952</v>
      </c>
      <c r="X10" s="60">
        <v>3146670</v>
      </c>
      <c r="Y10" s="60">
        <v>-1019718</v>
      </c>
      <c r="Z10" s="140">
        <v>-32.41</v>
      </c>
      <c r="AA10" s="155">
        <v>7552300</v>
      </c>
    </row>
    <row r="11" spans="1:27" ht="13.5">
      <c r="A11" s="138" t="s">
        <v>80</v>
      </c>
      <c r="B11" s="136"/>
      <c r="C11" s="155"/>
      <c r="D11" s="155"/>
      <c r="E11" s="156">
        <v>3031538</v>
      </c>
      <c r="F11" s="60">
        <v>3031538</v>
      </c>
      <c r="G11" s="60">
        <v>1612</v>
      </c>
      <c r="H11" s="60">
        <v>1612</v>
      </c>
      <c r="I11" s="60">
        <v>1612</v>
      </c>
      <c r="J11" s="60">
        <v>4836</v>
      </c>
      <c r="K11" s="60">
        <v>1612</v>
      </c>
      <c r="L11" s="60">
        <v>1612</v>
      </c>
      <c r="M11" s="60">
        <v>1612</v>
      </c>
      <c r="N11" s="60">
        <v>4836</v>
      </c>
      <c r="O11" s="60"/>
      <c r="P11" s="60"/>
      <c r="Q11" s="60"/>
      <c r="R11" s="60"/>
      <c r="S11" s="60"/>
      <c r="T11" s="60"/>
      <c r="U11" s="60"/>
      <c r="V11" s="60"/>
      <c r="W11" s="60">
        <v>9672</v>
      </c>
      <c r="X11" s="60">
        <v>2273652</v>
      </c>
      <c r="Y11" s="60">
        <v>-2263980</v>
      </c>
      <c r="Z11" s="140">
        <v>-99.57</v>
      </c>
      <c r="AA11" s="155">
        <v>3031538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>
        <v>51099</v>
      </c>
      <c r="D13" s="155"/>
      <c r="E13" s="156">
        <v>949959</v>
      </c>
      <c r="F13" s="60">
        <v>949959</v>
      </c>
      <c r="G13" s="60">
        <v>81315</v>
      </c>
      <c r="H13" s="60">
        <v>81315</v>
      </c>
      <c r="I13" s="60">
        <v>73315</v>
      </c>
      <c r="J13" s="60">
        <v>235945</v>
      </c>
      <c r="K13" s="60">
        <v>73315</v>
      </c>
      <c r="L13" s="60">
        <v>73315</v>
      </c>
      <c r="M13" s="60">
        <v>73315</v>
      </c>
      <c r="N13" s="60">
        <v>219945</v>
      </c>
      <c r="O13" s="60"/>
      <c r="P13" s="60"/>
      <c r="Q13" s="60"/>
      <c r="R13" s="60"/>
      <c r="S13" s="60"/>
      <c r="T13" s="60"/>
      <c r="U13" s="60"/>
      <c r="V13" s="60"/>
      <c r="W13" s="60">
        <v>455890</v>
      </c>
      <c r="X13" s="60">
        <v>712467</v>
      </c>
      <c r="Y13" s="60">
        <v>-256577</v>
      </c>
      <c r="Z13" s="140">
        <v>-36.01</v>
      </c>
      <c r="AA13" s="155">
        <v>949959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1323048</v>
      </c>
      <c r="D15" s="153">
        <f>SUM(D16:D18)</f>
        <v>0</v>
      </c>
      <c r="E15" s="154">
        <f t="shared" si="2"/>
        <v>12176638</v>
      </c>
      <c r="F15" s="100">
        <f t="shared" si="2"/>
        <v>12176638</v>
      </c>
      <c r="G15" s="100">
        <f t="shared" si="2"/>
        <v>451260</v>
      </c>
      <c r="H15" s="100">
        <f t="shared" si="2"/>
        <v>453858</v>
      </c>
      <c r="I15" s="100">
        <f t="shared" si="2"/>
        <v>446154</v>
      </c>
      <c r="J15" s="100">
        <f t="shared" si="2"/>
        <v>1351272</v>
      </c>
      <c r="K15" s="100">
        <f t="shared" si="2"/>
        <v>433138</v>
      </c>
      <c r="L15" s="100">
        <f t="shared" si="2"/>
        <v>433138</v>
      </c>
      <c r="M15" s="100">
        <f t="shared" si="2"/>
        <v>446154</v>
      </c>
      <c r="N15" s="100">
        <f t="shared" si="2"/>
        <v>1312430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2663702</v>
      </c>
      <c r="X15" s="100">
        <f t="shared" si="2"/>
        <v>9132336</v>
      </c>
      <c r="Y15" s="100">
        <f t="shared" si="2"/>
        <v>-6468634</v>
      </c>
      <c r="Z15" s="137">
        <f>+IF(X15&lt;&gt;0,+(Y15/X15)*100,0)</f>
        <v>-70.83219452284717</v>
      </c>
      <c r="AA15" s="153">
        <f>SUM(AA16:AA18)</f>
        <v>12176638</v>
      </c>
    </row>
    <row r="16" spans="1:27" ht="13.5">
      <c r="A16" s="138" t="s">
        <v>85</v>
      </c>
      <c r="B16" s="136"/>
      <c r="C16" s="155"/>
      <c r="D16" s="155"/>
      <c r="E16" s="156">
        <v>1436609</v>
      </c>
      <c r="F16" s="60">
        <v>1436609</v>
      </c>
      <c r="G16" s="60">
        <v>142148</v>
      </c>
      <c r="H16" s="60">
        <v>142148</v>
      </c>
      <c r="I16" s="60">
        <v>142148</v>
      </c>
      <c r="J16" s="60">
        <v>426444</v>
      </c>
      <c r="K16" s="60">
        <v>142148</v>
      </c>
      <c r="L16" s="60">
        <v>142148</v>
      </c>
      <c r="M16" s="60">
        <v>142148</v>
      </c>
      <c r="N16" s="60">
        <v>426444</v>
      </c>
      <c r="O16" s="60"/>
      <c r="P16" s="60"/>
      <c r="Q16" s="60"/>
      <c r="R16" s="60"/>
      <c r="S16" s="60"/>
      <c r="T16" s="60"/>
      <c r="U16" s="60"/>
      <c r="V16" s="60"/>
      <c r="W16" s="60">
        <v>852888</v>
      </c>
      <c r="X16" s="60">
        <v>1077453</v>
      </c>
      <c r="Y16" s="60">
        <v>-224565</v>
      </c>
      <c r="Z16" s="140">
        <v>-20.84</v>
      </c>
      <c r="AA16" s="155">
        <v>1436609</v>
      </c>
    </row>
    <row r="17" spans="1:27" ht="13.5">
      <c r="A17" s="138" t="s">
        <v>86</v>
      </c>
      <c r="B17" s="136"/>
      <c r="C17" s="155">
        <v>1323048</v>
      </c>
      <c r="D17" s="155"/>
      <c r="E17" s="156">
        <v>10740029</v>
      </c>
      <c r="F17" s="60">
        <v>10740029</v>
      </c>
      <c r="G17" s="60">
        <v>309112</v>
      </c>
      <c r="H17" s="60">
        <v>311710</v>
      </c>
      <c r="I17" s="60">
        <v>304006</v>
      </c>
      <c r="J17" s="60">
        <v>924828</v>
      </c>
      <c r="K17" s="60">
        <v>290990</v>
      </c>
      <c r="L17" s="60">
        <v>290990</v>
      </c>
      <c r="M17" s="60">
        <v>304006</v>
      </c>
      <c r="N17" s="60">
        <v>885986</v>
      </c>
      <c r="O17" s="60"/>
      <c r="P17" s="60"/>
      <c r="Q17" s="60"/>
      <c r="R17" s="60"/>
      <c r="S17" s="60"/>
      <c r="T17" s="60"/>
      <c r="U17" s="60"/>
      <c r="V17" s="60"/>
      <c r="W17" s="60">
        <v>1810814</v>
      </c>
      <c r="X17" s="60">
        <v>8054883</v>
      </c>
      <c r="Y17" s="60">
        <v>-6244069</v>
      </c>
      <c r="Z17" s="140">
        <v>-77.52</v>
      </c>
      <c r="AA17" s="155">
        <v>10740029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33994647</v>
      </c>
      <c r="D19" s="153">
        <f>SUM(D20:D23)</f>
        <v>0</v>
      </c>
      <c r="E19" s="154">
        <f t="shared" si="3"/>
        <v>29841058</v>
      </c>
      <c r="F19" s="100">
        <f t="shared" si="3"/>
        <v>29841058</v>
      </c>
      <c r="G19" s="100">
        <f t="shared" si="3"/>
        <v>950819</v>
      </c>
      <c r="H19" s="100">
        <f t="shared" si="3"/>
        <v>1066304</v>
      </c>
      <c r="I19" s="100">
        <f t="shared" si="3"/>
        <v>952246</v>
      </c>
      <c r="J19" s="100">
        <f t="shared" si="3"/>
        <v>2969369</v>
      </c>
      <c r="K19" s="100">
        <f t="shared" si="3"/>
        <v>641397</v>
      </c>
      <c r="L19" s="100">
        <f t="shared" si="3"/>
        <v>641397</v>
      </c>
      <c r="M19" s="100">
        <f t="shared" si="3"/>
        <v>735139</v>
      </c>
      <c r="N19" s="100">
        <f t="shared" si="3"/>
        <v>2017933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4987302</v>
      </c>
      <c r="X19" s="100">
        <f t="shared" si="3"/>
        <v>22380912</v>
      </c>
      <c r="Y19" s="100">
        <f t="shared" si="3"/>
        <v>-17393610</v>
      </c>
      <c r="Z19" s="137">
        <f>+IF(X19&lt;&gt;0,+(Y19/X19)*100,0)</f>
        <v>-77.71627000722758</v>
      </c>
      <c r="AA19" s="153">
        <f>SUM(AA20:AA23)</f>
        <v>29841058</v>
      </c>
    </row>
    <row r="20" spans="1:27" ht="13.5">
      <c r="A20" s="138" t="s">
        <v>89</v>
      </c>
      <c r="B20" s="136"/>
      <c r="C20" s="155">
        <v>4154789</v>
      </c>
      <c r="D20" s="155"/>
      <c r="E20" s="156">
        <v>9375279</v>
      </c>
      <c r="F20" s="60">
        <v>9375279</v>
      </c>
      <c r="G20" s="60">
        <v>606217</v>
      </c>
      <c r="H20" s="60">
        <v>568884</v>
      </c>
      <c r="I20" s="60">
        <v>500896</v>
      </c>
      <c r="J20" s="60">
        <v>1675997</v>
      </c>
      <c r="K20" s="60">
        <v>354258</v>
      </c>
      <c r="L20" s="60">
        <v>354258</v>
      </c>
      <c r="M20" s="60">
        <v>354258</v>
      </c>
      <c r="N20" s="60">
        <v>1062774</v>
      </c>
      <c r="O20" s="60"/>
      <c r="P20" s="60"/>
      <c r="Q20" s="60"/>
      <c r="R20" s="60"/>
      <c r="S20" s="60"/>
      <c r="T20" s="60"/>
      <c r="U20" s="60"/>
      <c r="V20" s="60"/>
      <c r="W20" s="60">
        <v>2738771</v>
      </c>
      <c r="X20" s="60">
        <v>7031457</v>
      </c>
      <c r="Y20" s="60">
        <v>-4292686</v>
      </c>
      <c r="Z20" s="140">
        <v>-61.05</v>
      </c>
      <c r="AA20" s="155">
        <v>9375279</v>
      </c>
    </row>
    <row r="21" spans="1:27" ht="13.5">
      <c r="A21" s="138" t="s">
        <v>90</v>
      </c>
      <c r="B21" s="136"/>
      <c r="C21" s="155">
        <v>506681</v>
      </c>
      <c r="D21" s="155"/>
      <c r="E21" s="156">
        <v>5877564</v>
      </c>
      <c r="F21" s="60">
        <v>5877564</v>
      </c>
      <c r="G21" s="60">
        <v>16739</v>
      </c>
      <c r="H21" s="60">
        <v>16739</v>
      </c>
      <c r="I21" s="60">
        <v>16739</v>
      </c>
      <c r="J21" s="60">
        <v>50217</v>
      </c>
      <c r="K21" s="60"/>
      <c r="L21" s="60"/>
      <c r="M21" s="60">
        <v>16739</v>
      </c>
      <c r="N21" s="60">
        <v>16739</v>
      </c>
      <c r="O21" s="60"/>
      <c r="P21" s="60"/>
      <c r="Q21" s="60"/>
      <c r="R21" s="60"/>
      <c r="S21" s="60"/>
      <c r="T21" s="60"/>
      <c r="U21" s="60"/>
      <c r="V21" s="60"/>
      <c r="W21" s="60">
        <v>66956</v>
      </c>
      <c r="X21" s="60">
        <v>4408173</v>
      </c>
      <c r="Y21" s="60">
        <v>-4341217</v>
      </c>
      <c r="Z21" s="140">
        <v>-98.48</v>
      </c>
      <c r="AA21" s="155">
        <v>5877564</v>
      </c>
    </row>
    <row r="22" spans="1:27" ht="13.5">
      <c r="A22" s="138" t="s">
        <v>91</v>
      </c>
      <c r="B22" s="136"/>
      <c r="C22" s="157"/>
      <c r="D22" s="157"/>
      <c r="E22" s="158">
        <v>8046586</v>
      </c>
      <c r="F22" s="159">
        <v>8046586</v>
      </c>
      <c r="G22" s="159">
        <v>25441</v>
      </c>
      <c r="H22" s="159">
        <v>77003</v>
      </c>
      <c r="I22" s="159">
        <v>77003</v>
      </c>
      <c r="J22" s="159">
        <v>179447</v>
      </c>
      <c r="K22" s="159"/>
      <c r="L22" s="159"/>
      <c r="M22" s="159">
        <v>77003</v>
      </c>
      <c r="N22" s="159">
        <v>77003</v>
      </c>
      <c r="O22" s="159"/>
      <c r="P22" s="159"/>
      <c r="Q22" s="159"/>
      <c r="R22" s="159"/>
      <c r="S22" s="159"/>
      <c r="T22" s="159"/>
      <c r="U22" s="159"/>
      <c r="V22" s="159"/>
      <c r="W22" s="159">
        <v>256450</v>
      </c>
      <c r="X22" s="159">
        <v>6034941</v>
      </c>
      <c r="Y22" s="159">
        <v>-5778491</v>
      </c>
      <c r="Z22" s="141">
        <v>-95.75</v>
      </c>
      <c r="AA22" s="157">
        <v>8046586</v>
      </c>
    </row>
    <row r="23" spans="1:27" ht="13.5">
      <c r="A23" s="138" t="s">
        <v>92</v>
      </c>
      <c r="B23" s="136"/>
      <c r="C23" s="155">
        <v>29333177</v>
      </c>
      <c r="D23" s="155"/>
      <c r="E23" s="156">
        <v>6541629</v>
      </c>
      <c r="F23" s="60">
        <v>6541629</v>
      </c>
      <c r="G23" s="60">
        <v>302422</v>
      </c>
      <c r="H23" s="60">
        <v>403678</v>
      </c>
      <c r="I23" s="60">
        <v>357608</v>
      </c>
      <c r="J23" s="60">
        <v>1063708</v>
      </c>
      <c r="K23" s="60">
        <v>287139</v>
      </c>
      <c r="L23" s="60">
        <v>287139</v>
      </c>
      <c r="M23" s="60">
        <v>287139</v>
      </c>
      <c r="N23" s="60">
        <v>861417</v>
      </c>
      <c r="O23" s="60"/>
      <c r="P23" s="60"/>
      <c r="Q23" s="60"/>
      <c r="R23" s="60"/>
      <c r="S23" s="60"/>
      <c r="T23" s="60"/>
      <c r="U23" s="60"/>
      <c r="V23" s="60"/>
      <c r="W23" s="60">
        <v>1925125</v>
      </c>
      <c r="X23" s="60">
        <v>4906341</v>
      </c>
      <c r="Y23" s="60">
        <v>-2981216</v>
      </c>
      <c r="Z23" s="140">
        <v>-60.76</v>
      </c>
      <c r="AA23" s="155">
        <v>6541629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65980942</v>
      </c>
      <c r="D25" s="168">
        <f>+D5+D9+D15+D19+D24</f>
        <v>0</v>
      </c>
      <c r="E25" s="169">
        <f t="shared" si="4"/>
        <v>69917258</v>
      </c>
      <c r="F25" s="73">
        <f t="shared" si="4"/>
        <v>69917258</v>
      </c>
      <c r="G25" s="73">
        <f t="shared" si="4"/>
        <v>2650658</v>
      </c>
      <c r="H25" s="73">
        <f t="shared" si="4"/>
        <v>2732740</v>
      </c>
      <c r="I25" s="73">
        <f t="shared" si="4"/>
        <v>2542139</v>
      </c>
      <c r="J25" s="73">
        <f t="shared" si="4"/>
        <v>7925537</v>
      </c>
      <c r="K25" s="73">
        <f t="shared" si="4"/>
        <v>2100744</v>
      </c>
      <c r="L25" s="73">
        <f t="shared" si="4"/>
        <v>2099854</v>
      </c>
      <c r="M25" s="73">
        <f t="shared" si="4"/>
        <v>2210790</v>
      </c>
      <c r="N25" s="73">
        <f t="shared" si="4"/>
        <v>6411388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14336925</v>
      </c>
      <c r="X25" s="73">
        <f t="shared" si="4"/>
        <v>49920453</v>
      </c>
      <c r="Y25" s="73">
        <f t="shared" si="4"/>
        <v>-35583528</v>
      </c>
      <c r="Z25" s="170">
        <f>+IF(X25&lt;&gt;0,+(Y25/X25)*100,0)</f>
        <v>-71.2804589333354</v>
      </c>
      <c r="AA25" s="168">
        <f>+AA5+AA9+AA15+AA19+AA24</f>
        <v>69917258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19916588</v>
      </c>
      <c r="D28" s="153">
        <f>SUM(D29:D31)</f>
        <v>0</v>
      </c>
      <c r="E28" s="154">
        <f t="shared" si="5"/>
        <v>22392112</v>
      </c>
      <c r="F28" s="100">
        <f t="shared" si="5"/>
        <v>22392112</v>
      </c>
      <c r="G28" s="100">
        <f t="shared" si="5"/>
        <v>1043210</v>
      </c>
      <c r="H28" s="100">
        <f t="shared" si="5"/>
        <v>1086830</v>
      </c>
      <c r="I28" s="100">
        <f t="shared" si="5"/>
        <v>519234</v>
      </c>
      <c r="J28" s="100">
        <f t="shared" si="5"/>
        <v>2649274</v>
      </c>
      <c r="K28" s="100">
        <f t="shared" si="5"/>
        <v>0</v>
      </c>
      <c r="L28" s="100">
        <f t="shared" si="5"/>
        <v>0</v>
      </c>
      <c r="M28" s="100">
        <f t="shared" si="5"/>
        <v>1389227</v>
      </c>
      <c r="N28" s="100">
        <f t="shared" si="5"/>
        <v>1389227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4038501</v>
      </c>
      <c r="X28" s="100">
        <f t="shared" si="5"/>
        <v>17565453</v>
      </c>
      <c r="Y28" s="100">
        <f t="shared" si="5"/>
        <v>-13526952</v>
      </c>
      <c r="Z28" s="137">
        <f>+IF(X28&lt;&gt;0,+(Y28/X28)*100,0)</f>
        <v>-77.00884229971182</v>
      </c>
      <c r="AA28" s="153">
        <f>SUM(AA29:AA31)</f>
        <v>22392112</v>
      </c>
    </row>
    <row r="29" spans="1:27" ht="13.5">
      <c r="A29" s="138" t="s">
        <v>75</v>
      </c>
      <c r="B29" s="136"/>
      <c r="C29" s="155">
        <v>4797811</v>
      </c>
      <c r="D29" s="155"/>
      <c r="E29" s="156">
        <v>6121235</v>
      </c>
      <c r="F29" s="60">
        <v>6121235</v>
      </c>
      <c r="G29" s="60">
        <v>354990</v>
      </c>
      <c r="H29" s="60">
        <v>321177</v>
      </c>
      <c r="I29" s="60">
        <v>187234</v>
      </c>
      <c r="J29" s="60">
        <v>863401</v>
      </c>
      <c r="K29" s="60"/>
      <c r="L29" s="60"/>
      <c r="M29" s="60">
        <v>150525</v>
      </c>
      <c r="N29" s="60">
        <v>150525</v>
      </c>
      <c r="O29" s="60"/>
      <c r="P29" s="60"/>
      <c r="Q29" s="60"/>
      <c r="R29" s="60"/>
      <c r="S29" s="60"/>
      <c r="T29" s="60"/>
      <c r="U29" s="60"/>
      <c r="V29" s="60"/>
      <c r="W29" s="60">
        <v>1013926</v>
      </c>
      <c r="X29" s="60">
        <v>4590927</v>
      </c>
      <c r="Y29" s="60">
        <v>-3577001</v>
      </c>
      <c r="Z29" s="140">
        <v>-77.91</v>
      </c>
      <c r="AA29" s="155">
        <v>6121235</v>
      </c>
    </row>
    <row r="30" spans="1:27" ht="13.5">
      <c r="A30" s="138" t="s">
        <v>76</v>
      </c>
      <c r="B30" s="136"/>
      <c r="C30" s="157">
        <v>12347596</v>
      </c>
      <c r="D30" s="157"/>
      <c r="E30" s="158">
        <v>7774079</v>
      </c>
      <c r="F30" s="159">
        <v>7774079</v>
      </c>
      <c r="G30" s="159">
        <v>432738</v>
      </c>
      <c r="H30" s="159">
        <v>432738</v>
      </c>
      <c r="I30" s="159">
        <v>-406899</v>
      </c>
      <c r="J30" s="159">
        <v>458577</v>
      </c>
      <c r="K30" s="159"/>
      <c r="L30" s="159"/>
      <c r="M30" s="159">
        <v>632233</v>
      </c>
      <c r="N30" s="159">
        <v>632233</v>
      </c>
      <c r="O30" s="159"/>
      <c r="P30" s="159"/>
      <c r="Q30" s="159"/>
      <c r="R30" s="159"/>
      <c r="S30" s="159"/>
      <c r="T30" s="159"/>
      <c r="U30" s="159"/>
      <c r="V30" s="159"/>
      <c r="W30" s="159">
        <v>1090810</v>
      </c>
      <c r="X30" s="159">
        <v>6601941</v>
      </c>
      <c r="Y30" s="159">
        <v>-5511131</v>
      </c>
      <c r="Z30" s="141">
        <v>-83.48</v>
      </c>
      <c r="AA30" s="157">
        <v>7774079</v>
      </c>
    </row>
    <row r="31" spans="1:27" ht="13.5">
      <c r="A31" s="138" t="s">
        <v>77</v>
      </c>
      <c r="B31" s="136"/>
      <c r="C31" s="155">
        <v>2771181</v>
      </c>
      <c r="D31" s="155"/>
      <c r="E31" s="156">
        <v>8496798</v>
      </c>
      <c r="F31" s="60">
        <v>8496798</v>
      </c>
      <c r="G31" s="60">
        <v>255482</v>
      </c>
      <c r="H31" s="60">
        <v>332915</v>
      </c>
      <c r="I31" s="60">
        <v>738899</v>
      </c>
      <c r="J31" s="60">
        <v>1327296</v>
      </c>
      <c r="K31" s="60"/>
      <c r="L31" s="60"/>
      <c r="M31" s="60">
        <v>606469</v>
      </c>
      <c r="N31" s="60">
        <v>606469</v>
      </c>
      <c r="O31" s="60"/>
      <c r="P31" s="60"/>
      <c r="Q31" s="60"/>
      <c r="R31" s="60"/>
      <c r="S31" s="60"/>
      <c r="T31" s="60"/>
      <c r="U31" s="60"/>
      <c r="V31" s="60"/>
      <c r="W31" s="60">
        <v>1933765</v>
      </c>
      <c r="X31" s="60">
        <v>6372585</v>
      </c>
      <c r="Y31" s="60">
        <v>-4438820</v>
      </c>
      <c r="Z31" s="140">
        <v>-69.65</v>
      </c>
      <c r="AA31" s="155">
        <v>8496798</v>
      </c>
    </row>
    <row r="32" spans="1:27" ht="13.5">
      <c r="A32" s="135" t="s">
        <v>78</v>
      </c>
      <c r="B32" s="136"/>
      <c r="C32" s="153">
        <f aca="true" t="shared" si="6" ref="C32:Y32">SUM(C33:C37)</f>
        <v>4551012</v>
      </c>
      <c r="D32" s="153">
        <f>SUM(D33:D37)</f>
        <v>0</v>
      </c>
      <c r="E32" s="154">
        <f t="shared" si="6"/>
        <v>3264048</v>
      </c>
      <c r="F32" s="100">
        <f t="shared" si="6"/>
        <v>3264048</v>
      </c>
      <c r="G32" s="100">
        <f t="shared" si="6"/>
        <v>221226</v>
      </c>
      <c r="H32" s="100">
        <f t="shared" si="6"/>
        <v>228835</v>
      </c>
      <c r="I32" s="100">
        <f t="shared" si="6"/>
        <v>222096</v>
      </c>
      <c r="J32" s="100">
        <f t="shared" si="6"/>
        <v>672157</v>
      </c>
      <c r="K32" s="100">
        <f t="shared" si="6"/>
        <v>0</v>
      </c>
      <c r="L32" s="100">
        <f t="shared" si="6"/>
        <v>0</v>
      </c>
      <c r="M32" s="100">
        <f t="shared" si="6"/>
        <v>191293</v>
      </c>
      <c r="N32" s="100">
        <f t="shared" si="6"/>
        <v>191293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863450</v>
      </c>
      <c r="X32" s="100">
        <f t="shared" si="6"/>
        <v>4965984</v>
      </c>
      <c r="Y32" s="100">
        <f t="shared" si="6"/>
        <v>-4102534</v>
      </c>
      <c r="Z32" s="137">
        <f>+IF(X32&lt;&gt;0,+(Y32/X32)*100,0)</f>
        <v>-82.61271079407425</v>
      </c>
      <c r="AA32" s="153">
        <f>SUM(AA33:AA37)</f>
        <v>3264048</v>
      </c>
    </row>
    <row r="33" spans="1:27" ht="13.5">
      <c r="A33" s="138" t="s">
        <v>79</v>
      </c>
      <c r="B33" s="136"/>
      <c r="C33" s="155">
        <v>3847402</v>
      </c>
      <c r="D33" s="155"/>
      <c r="E33" s="156">
        <v>2533788</v>
      </c>
      <c r="F33" s="60">
        <v>2533788</v>
      </c>
      <c r="G33" s="60">
        <v>210190</v>
      </c>
      <c r="H33" s="60">
        <v>217797</v>
      </c>
      <c r="I33" s="60">
        <v>211058</v>
      </c>
      <c r="J33" s="60">
        <v>639045</v>
      </c>
      <c r="K33" s="60"/>
      <c r="L33" s="60"/>
      <c r="M33" s="60">
        <v>106375</v>
      </c>
      <c r="N33" s="60">
        <v>106375</v>
      </c>
      <c r="O33" s="60"/>
      <c r="P33" s="60"/>
      <c r="Q33" s="60"/>
      <c r="R33" s="60"/>
      <c r="S33" s="60"/>
      <c r="T33" s="60"/>
      <c r="U33" s="60"/>
      <c r="V33" s="60"/>
      <c r="W33" s="60">
        <v>745420</v>
      </c>
      <c r="X33" s="60">
        <v>4418289</v>
      </c>
      <c r="Y33" s="60">
        <v>-3672869</v>
      </c>
      <c r="Z33" s="140">
        <v>-83.13</v>
      </c>
      <c r="AA33" s="155">
        <v>2533788</v>
      </c>
    </row>
    <row r="34" spans="1:27" ht="13.5">
      <c r="A34" s="138" t="s">
        <v>80</v>
      </c>
      <c r="B34" s="136"/>
      <c r="C34" s="155">
        <v>3048</v>
      </c>
      <c r="D34" s="155"/>
      <c r="E34" s="156">
        <v>9800</v>
      </c>
      <c r="F34" s="60">
        <v>9800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7353</v>
      </c>
      <c r="Y34" s="60">
        <v>-7353</v>
      </c>
      <c r="Z34" s="140">
        <v>-100</v>
      </c>
      <c r="AA34" s="155">
        <v>9800</v>
      </c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>
        <v>700562</v>
      </c>
      <c r="D36" s="155"/>
      <c r="E36" s="156">
        <v>720460</v>
      </c>
      <c r="F36" s="60">
        <v>720460</v>
      </c>
      <c r="G36" s="60">
        <v>11036</v>
      </c>
      <c r="H36" s="60">
        <v>11038</v>
      </c>
      <c r="I36" s="60">
        <v>11038</v>
      </c>
      <c r="J36" s="60">
        <v>33112</v>
      </c>
      <c r="K36" s="60"/>
      <c r="L36" s="60"/>
      <c r="M36" s="60">
        <v>84918</v>
      </c>
      <c r="N36" s="60">
        <v>84918</v>
      </c>
      <c r="O36" s="60"/>
      <c r="P36" s="60"/>
      <c r="Q36" s="60"/>
      <c r="R36" s="60"/>
      <c r="S36" s="60"/>
      <c r="T36" s="60"/>
      <c r="U36" s="60"/>
      <c r="V36" s="60"/>
      <c r="W36" s="60">
        <v>118030</v>
      </c>
      <c r="X36" s="60">
        <v>540342</v>
      </c>
      <c r="Y36" s="60">
        <v>-422312</v>
      </c>
      <c r="Z36" s="140">
        <v>-78.16</v>
      </c>
      <c r="AA36" s="155">
        <v>720460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14524538</v>
      </c>
      <c r="D38" s="153">
        <f>SUM(D39:D41)</f>
        <v>0</v>
      </c>
      <c r="E38" s="154">
        <f t="shared" si="7"/>
        <v>10284056</v>
      </c>
      <c r="F38" s="100">
        <f t="shared" si="7"/>
        <v>10284056</v>
      </c>
      <c r="G38" s="100">
        <f t="shared" si="7"/>
        <v>210082</v>
      </c>
      <c r="H38" s="100">
        <f t="shared" si="7"/>
        <v>532556</v>
      </c>
      <c r="I38" s="100">
        <f t="shared" si="7"/>
        <v>1551387</v>
      </c>
      <c r="J38" s="100">
        <f t="shared" si="7"/>
        <v>2294025</v>
      </c>
      <c r="K38" s="100">
        <f t="shared" si="7"/>
        <v>0</v>
      </c>
      <c r="L38" s="100">
        <f t="shared" si="7"/>
        <v>0</v>
      </c>
      <c r="M38" s="100">
        <f t="shared" si="7"/>
        <v>307982</v>
      </c>
      <c r="N38" s="100">
        <f t="shared" si="7"/>
        <v>307982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2602007</v>
      </c>
      <c r="X38" s="100">
        <f t="shared" si="7"/>
        <v>7713045</v>
      </c>
      <c r="Y38" s="100">
        <f t="shared" si="7"/>
        <v>-5111038</v>
      </c>
      <c r="Z38" s="137">
        <f>+IF(X38&lt;&gt;0,+(Y38/X38)*100,0)</f>
        <v>-66.26485389363086</v>
      </c>
      <c r="AA38" s="153">
        <f>SUM(AA39:AA41)</f>
        <v>10284056</v>
      </c>
    </row>
    <row r="39" spans="1:27" ht="13.5">
      <c r="A39" s="138" t="s">
        <v>85</v>
      </c>
      <c r="B39" s="136"/>
      <c r="C39" s="155">
        <v>612058</v>
      </c>
      <c r="D39" s="155"/>
      <c r="E39" s="156">
        <v>1430088</v>
      </c>
      <c r="F39" s="60">
        <v>1430088</v>
      </c>
      <c r="G39" s="60">
        <v>69846</v>
      </c>
      <c r="H39" s="60">
        <v>64109</v>
      </c>
      <c r="I39" s="60">
        <v>65524</v>
      </c>
      <c r="J39" s="60">
        <v>199479</v>
      </c>
      <c r="K39" s="60"/>
      <c r="L39" s="60"/>
      <c r="M39" s="60">
        <v>58242</v>
      </c>
      <c r="N39" s="60">
        <v>58242</v>
      </c>
      <c r="O39" s="60"/>
      <c r="P39" s="60"/>
      <c r="Q39" s="60"/>
      <c r="R39" s="60"/>
      <c r="S39" s="60"/>
      <c r="T39" s="60"/>
      <c r="U39" s="60"/>
      <c r="V39" s="60"/>
      <c r="W39" s="60">
        <v>257721</v>
      </c>
      <c r="X39" s="60">
        <v>1072566</v>
      </c>
      <c r="Y39" s="60">
        <v>-814845</v>
      </c>
      <c r="Z39" s="140">
        <v>-75.97</v>
      </c>
      <c r="AA39" s="155">
        <v>1430088</v>
      </c>
    </row>
    <row r="40" spans="1:27" ht="13.5">
      <c r="A40" s="138" t="s">
        <v>86</v>
      </c>
      <c r="B40" s="136"/>
      <c r="C40" s="155">
        <v>13912480</v>
      </c>
      <c r="D40" s="155"/>
      <c r="E40" s="156">
        <v>8853968</v>
      </c>
      <c r="F40" s="60">
        <v>8853968</v>
      </c>
      <c r="G40" s="60">
        <v>140236</v>
      </c>
      <c r="H40" s="60">
        <v>468447</v>
      </c>
      <c r="I40" s="60">
        <v>1485863</v>
      </c>
      <c r="J40" s="60">
        <v>2094546</v>
      </c>
      <c r="K40" s="60"/>
      <c r="L40" s="60"/>
      <c r="M40" s="60">
        <v>249740</v>
      </c>
      <c r="N40" s="60">
        <v>249740</v>
      </c>
      <c r="O40" s="60"/>
      <c r="P40" s="60"/>
      <c r="Q40" s="60"/>
      <c r="R40" s="60"/>
      <c r="S40" s="60"/>
      <c r="T40" s="60"/>
      <c r="U40" s="60"/>
      <c r="V40" s="60"/>
      <c r="W40" s="60">
        <v>2344286</v>
      </c>
      <c r="X40" s="60">
        <v>6640479</v>
      </c>
      <c r="Y40" s="60">
        <v>-4296193</v>
      </c>
      <c r="Z40" s="140">
        <v>-64.7</v>
      </c>
      <c r="AA40" s="155">
        <v>8853968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23155867</v>
      </c>
      <c r="D42" s="153">
        <f>SUM(D43:D46)</f>
        <v>0</v>
      </c>
      <c r="E42" s="154">
        <f t="shared" si="8"/>
        <v>31768843</v>
      </c>
      <c r="F42" s="100">
        <f t="shared" si="8"/>
        <v>31768843</v>
      </c>
      <c r="G42" s="100">
        <f t="shared" si="8"/>
        <v>1217029</v>
      </c>
      <c r="H42" s="100">
        <f t="shared" si="8"/>
        <v>1353700</v>
      </c>
      <c r="I42" s="100">
        <f t="shared" si="8"/>
        <v>1235003</v>
      </c>
      <c r="J42" s="100">
        <f t="shared" si="8"/>
        <v>3805732</v>
      </c>
      <c r="K42" s="100">
        <f t="shared" si="8"/>
        <v>0</v>
      </c>
      <c r="L42" s="100">
        <f t="shared" si="8"/>
        <v>0</v>
      </c>
      <c r="M42" s="100">
        <f t="shared" si="8"/>
        <v>416529</v>
      </c>
      <c r="N42" s="100">
        <f t="shared" si="8"/>
        <v>416529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4222261</v>
      </c>
      <c r="X42" s="100">
        <f t="shared" si="8"/>
        <v>21274857</v>
      </c>
      <c r="Y42" s="100">
        <f t="shared" si="8"/>
        <v>-17052596</v>
      </c>
      <c r="Z42" s="137">
        <f>+IF(X42&lt;&gt;0,+(Y42/X42)*100,0)</f>
        <v>-80.1537514447218</v>
      </c>
      <c r="AA42" s="153">
        <f>SUM(AA43:AA46)</f>
        <v>31768843</v>
      </c>
    </row>
    <row r="43" spans="1:27" ht="13.5">
      <c r="A43" s="138" t="s">
        <v>89</v>
      </c>
      <c r="B43" s="136"/>
      <c r="C43" s="155">
        <v>7238002</v>
      </c>
      <c r="D43" s="155"/>
      <c r="E43" s="156">
        <v>14340316</v>
      </c>
      <c r="F43" s="60">
        <v>14340316</v>
      </c>
      <c r="G43" s="60">
        <v>814923</v>
      </c>
      <c r="H43" s="60">
        <v>963384</v>
      </c>
      <c r="I43" s="60">
        <v>835818</v>
      </c>
      <c r="J43" s="60">
        <v>2614125</v>
      </c>
      <c r="K43" s="60"/>
      <c r="L43" s="60"/>
      <c r="M43" s="60">
        <v>63980</v>
      </c>
      <c r="N43" s="60">
        <v>63980</v>
      </c>
      <c r="O43" s="60"/>
      <c r="P43" s="60"/>
      <c r="Q43" s="60"/>
      <c r="R43" s="60"/>
      <c r="S43" s="60"/>
      <c r="T43" s="60"/>
      <c r="U43" s="60"/>
      <c r="V43" s="60"/>
      <c r="W43" s="60">
        <v>2678105</v>
      </c>
      <c r="X43" s="60">
        <v>8206848</v>
      </c>
      <c r="Y43" s="60">
        <v>-5528743</v>
      </c>
      <c r="Z43" s="140">
        <v>-67.37</v>
      </c>
      <c r="AA43" s="155">
        <v>14340316</v>
      </c>
    </row>
    <row r="44" spans="1:27" ht="13.5">
      <c r="A44" s="138" t="s">
        <v>90</v>
      </c>
      <c r="B44" s="136"/>
      <c r="C44" s="155">
        <v>7953687</v>
      </c>
      <c r="D44" s="155"/>
      <c r="E44" s="156">
        <v>7675523</v>
      </c>
      <c r="F44" s="60">
        <v>7675523</v>
      </c>
      <c r="G44" s="60">
        <v>85139</v>
      </c>
      <c r="H44" s="60">
        <v>64546</v>
      </c>
      <c r="I44" s="60">
        <v>62756</v>
      </c>
      <c r="J44" s="60">
        <v>212441</v>
      </c>
      <c r="K44" s="60"/>
      <c r="L44" s="60"/>
      <c r="M44" s="60">
        <v>131588</v>
      </c>
      <c r="N44" s="60">
        <v>131588</v>
      </c>
      <c r="O44" s="60"/>
      <c r="P44" s="60"/>
      <c r="Q44" s="60"/>
      <c r="R44" s="60"/>
      <c r="S44" s="60"/>
      <c r="T44" s="60"/>
      <c r="U44" s="60"/>
      <c r="V44" s="60"/>
      <c r="W44" s="60">
        <v>344029</v>
      </c>
      <c r="X44" s="60">
        <v>5753259</v>
      </c>
      <c r="Y44" s="60">
        <v>-5409230</v>
      </c>
      <c r="Z44" s="140">
        <v>-94.02</v>
      </c>
      <c r="AA44" s="155">
        <v>7675523</v>
      </c>
    </row>
    <row r="45" spans="1:27" ht="13.5">
      <c r="A45" s="138" t="s">
        <v>91</v>
      </c>
      <c r="B45" s="136"/>
      <c r="C45" s="157">
        <v>4464102</v>
      </c>
      <c r="D45" s="157"/>
      <c r="E45" s="158">
        <v>3761218</v>
      </c>
      <c r="F45" s="159">
        <v>3761218</v>
      </c>
      <c r="G45" s="159">
        <v>153541</v>
      </c>
      <c r="H45" s="159">
        <v>137554</v>
      </c>
      <c r="I45" s="159">
        <v>137602</v>
      </c>
      <c r="J45" s="159">
        <v>428697</v>
      </c>
      <c r="K45" s="159"/>
      <c r="L45" s="159"/>
      <c r="M45" s="159">
        <v>138959</v>
      </c>
      <c r="N45" s="159">
        <v>138959</v>
      </c>
      <c r="O45" s="159"/>
      <c r="P45" s="159"/>
      <c r="Q45" s="159"/>
      <c r="R45" s="159"/>
      <c r="S45" s="159"/>
      <c r="T45" s="159"/>
      <c r="U45" s="159"/>
      <c r="V45" s="159"/>
      <c r="W45" s="159">
        <v>567656</v>
      </c>
      <c r="X45" s="159">
        <v>2820915</v>
      </c>
      <c r="Y45" s="159">
        <v>-2253259</v>
      </c>
      <c r="Z45" s="141">
        <v>-79.88</v>
      </c>
      <c r="AA45" s="157">
        <v>3761218</v>
      </c>
    </row>
    <row r="46" spans="1:27" ht="13.5">
      <c r="A46" s="138" t="s">
        <v>92</v>
      </c>
      <c r="B46" s="136"/>
      <c r="C46" s="155">
        <v>3500076</v>
      </c>
      <c r="D46" s="155"/>
      <c r="E46" s="156">
        <v>5991786</v>
      </c>
      <c r="F46" s="60">
        <v>5991786</v>
      </c>
      <c r="G46" s="60">
        <v>163426</v>
      </c>
      <c r="H46" s="60">
        <v>188216</v>
      </c>
      <c r="I46" s="60">
        <v>198827</v>
      </c>
      <c r="J46" s="60">
        <v>550469</v>
      </c>
      <c r="K46" s="60"/>
      <c r="L46" s="60"/>
      <c r="M46" s="60">
        <v>82002</v>
      </c>
      <c r="N46" s="60">
        <v>82002</v>
      </c>
      <c r="O46" s="60"/>
      <c r="P46" s="60"/>
      <c r="Q46" s="60"/>
      <c r="R46" s="60"/>
      <c r="S46" s="60"/>
      <c r="T46" s="60"/>
      <c r="U46" s="60"/>
      <c r="V46" s="60"/>
      <c r="W46" s="60">
        <v>632471</v>
      </c>
      <c r="X46" s="60">
        <v>4493835</v>
      </c>
      <c r="Y46" s="60">
        <v>-3861364</v>
      </c>
      <c r="Z46" s="140">
        <v>-85.93</v>
      </c>
      <c r="AA46" s="155">
        <v>5991786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62148005</v>
      </c>
      <c r="D48" s="168">
        <f>+D28+D32+D38+D42+D47</f>
        <v>0</v>
      </c>
      <c r="E48" s="169">
        <f t="shared" si="9"/>
        <v>67709059</v>
      </c>
      <c r="F48" s="73">
        <f t="shared" si="9"/>
        <v>67709059</v>
      </c>
      <c r="G48" s="73">
        <f t="shared" si="9"/>
        <v>2691547</v>
      </c>
      <c r="H48" s="73">
        <f t="shared" si="9"/>
        <v>3201921</v>
      </c>
      <c r="I48" s="73">
        <f t="shared" si="9"/>
        <v>3527720</v>
      </c>
      <c r="J48" s="73">
        <f t="shared" si="9"/>
        <v>9421188</v>
      </c>
      <c r="K48" s="73">
        <f t="shared" si="9"/>
        <v>0</v>
      </c>
      <c r="L48" s="73">
        <f t="shared" si="9"/>
        <v>0</v>
      </c>
      <c r="M48" s="73">
        <f t="shared" si="9"/>
        <v>2305031</v>
      </c>
      <c r="N48" s="73">
        <f t="shared" si="9"/>
        <v>2305031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11726219</v>
      </c>
      <c r="X48" s="73">
        <f t="shared" si="9"/>
        <v>51519339</v>
      </c>
      <c r="Y48" s="73">
        <f t="shared" si="9"/>
        <v>-39793120</v>
      </c>
      <c r="Z48" s="170">
        <f>+IF(X48&lt;&gt;0,+(Y48/X48)*100,0)</f>
        <v>-77.23918973416953</v>
      </c>
      <c r="AA48" s="168">
        <f>+AA28+AA32+AA38+AA42+AA47</f>
        <v>67709059</v>
      </c>
    </row>
    <row r="49" spans="1:27" ht="13.5">
      <c r="A49" s="148" t="s">
        <v>49</v>
      </c>
      <c r="B49" s="149"/>
      <c r="C49" s="171">
        <f aca="true" t="shared" si="10" ref="C49:Y49">+C25-C48</f>
        <v>3832937</v>
      </c>
      <c r="D49" s="171">
        <f>+D25-D48</f>
        <v>0</v>
      </c>
      <c r="E49" s="172">
        <f t="shared" si="10"/>
        <v>2208199</v>
      </c>
      <c r="F49" s="173">
        <f t="shared" si="10"/>
        <v>2208199</v>
      </c>
      <c r="G49" s="173">
        <f t="shared" si="10"/>
        <v>-40889</v>
      </c>
      <c r="H49" s="173">
        <f t="shared" si="10"/>
        <v>-469181</v>
      </c>
      <c r="I49" s="173">
        <f t="shared" si="10"/>
        <v>-985581</v>
      </c>
      <c r="J49" s="173">
        <f t="shared" si="10"/>
        <v>-1495651</v>
      </c>
      <c r="K49" s="173">
        <f t="shared" si="10"/>
        <v>2100744</v>
      </c>
      <c r="L49" s="173">
        <f t="shared" si="10"/>
        <v>2099854</v>
      </c>
      <c r="M49" s="173">
        <f t="shared" si="10"/>
        <v>-94241</v>
      </c>
      <c r="N49" s="173">
        <f t="shared" si="10"/>
        <v>4106357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2610706</v>
      </c>
      <c r="X49" s="173">
        <f>IF(F25=F48,0,X25-X48)</f>
        <v>-1598886</v>
      </c>
      <c r="Y49" s="173">
        <f t="shared" si="10"/>
        <v>4209592</v>
      </c>
      <c r="Z49" s="174">
        <f>+IF(X49&lt;&gt;0,+(Y49/X49)*100,0)</f>
        <v>-263.2828106569199</v>
      </c>
      <c r="AA49" s="171">
        <f>+AA25-AA48</f>
        <v>2208199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5430954</v>
      </c>
      <c r="D5" s="155">
        <v>0</v>
      </c>
      <c r="E5" s="156">
        <v>5649959</v>
      </c>
      <c r="F5" s="60">
        <v>5649959</v>
      </c>
      <c r="G5" s="60">
        <v>61613</v>
      </c>
      <c r="H5" s="60">
        <v>36412</v>
      </c>
      <c r="I5" s="60">
        <v>11188</v>
      </c>
      <c r="J5" s="60">
        <v>109213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109213</v>
      </c>
      <c r="X5" s="60">
        <v>4237470</v>
      </c>
      <c r="Y5" s="60">
        <v>-4128257</v>
      </c>
      <c r="Z5" s="140">
        <v>-97.42</v>
      </c>
      <c r="AA5" s="155">
        <v>5649959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3933765</v>
      </c>
      <c r="D7" s="155">
        <v>0</v>
      </c>
      <c r="E7" s="156">
        <v>5650000</v>
      </c>
      <c r="F7" s="60">
        <v>5650000</v>
      </c>
      <c r="G7" s="60">
        <v>244684</v>
      </c>
      <c r="H7" s="60">
        <v>193019</v>
      </c>
      <c r="I7" s="60">
        <v>135266</v>
      </c>
      <c r="J7" s="60">
        <v>572969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572969</v>
      </c>
      <c r="X7" s="60">
        <v>4237497</v>
      </c>
      <c r="Y7" s="60">
        <v>-3664528</v>
      </c>
      <c r="Z7" s="140">
        <v>-86.48</v>
      </c>
      <c r="AA7" s="155">
        <v>5650000</v>
      </c>
    </row>
    <row r="8" spans="1:27" ht="13.5">
      <c r="A8" s="183" t="s">
        <v>104</v>
      </c>
      <c r="B8" s="182"/>
      <c r="C8" s="155">
        <v>87387</v>
      </c>
      <c r="D8" s="155">
        <v>0</v>
      </c>
      <c r="E8" s="156">
        <v>1205964</v>
      </c>
      <c r="F8" s="60">
        <v>1205964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904473</v>
      </c>
      <c r="Y8" s="60">
        <v>-904473</v>
      </c>
      <c r="Z8" s="140">
        <v>-100</v>
      </c>
      <c r="AA8" s="155">
        <v>1205964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4755586</v>
      </c>
      <c r="F9" s="60">
        <v>4755586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3566691</v>
      </c>
      <c r="Y9" s="60">
        <v>-3566691</v>
      </c>
      <c r="Z9" s="140">
        <v>-100</v>
      </c>
      <c r="AA9" s="155">
        <v>4755586</v>
      </c>
    </row>
    <row r="10" spans="1:27" ht="13.5">
      <c r="A10" s="183" t="s">
        <v>106</v>
      </c>
      <c r="B10" s="182"/>
      <c r="C10" s="155">
        <v>28822436</v>
      </c>
      <c r="D10" s="155">
        <v>0</v>
      </c>
      <c r="E10" s="156">
        <v>3003844</v>
      </c>
      <c r="F10" s="54">
        <v>3003844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2252880</v>
      </c>
      <c r="Y10" s="54">
        <v>-2252880</v>
      </c>
      <c r="Z10" s="184">
        <v>-100</v>
      </c>
      <c r="AA10" s="130">
        <v>3003844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16780</v>
      </c>
      <c r="H11" s="60">
        <v>4773</v>
      </c>
      <c r="I11" s="60">
        <v>4773</v>
      </c>
      <c r="J11" s="60">
        <v>26326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26326</v>
      </c>
      <c r="X11" s="60"/>
      <c r="Y11" s="60">
        <v>26326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171903</v>
      </c>
      <c r="D12" s="155">
        <v>0</v>
      </c>
      <c r="E12" s="156">
        <v>211750</v>
      </c>
      <c r="F12" s="60">
        <v>211750</v>
      </c>
      <c r="G12" s="60">
        <v>20666</v>
      </c>
      <c r="H12" s="60">
        <v>13972</v>
      </c>
      <c r="I12" s="60">
        <v>5972</v>
      </c>
      <c r="J12" s="60">
        <v>40610</v>
      </c>
      <c r="K12" s="60">
        <v>0</v>
      </c>
      <c r="L12" s="60">
        <v>0</v>
      </c>
      <c r="M12" s="60">
        <v>3288</v>
      </c>
      <c r="N12" s="60">
        <v>3288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43898</v>
      </c>
      <c r="X12" s="60">
        <v>158814</v>
      </c>
      <c r="Y12" s="60">
        <v>-114916</v>
      </c>
      <c r="Z12" s="140">
        <v>-72.36</v>
      </c>
      <c r="AA12" s="155">
        <v>211750</v>
      </c>
    </row>
    <row r="13" spans="1:27" ht="13.5">
      <c r="A13" s="181" t="s">
        <v>109</v>
      </c>
      <c r="B13" s="185"/>
      <c r="C13" s="155">
        <v>178</v>
      </c>
      <c r="D13" s="155">
        <v>0</v>
      </c>
      <c r="E13" s="156">
        <v>31800</v>
      </c>
      <c r="F13" s="60">
        <v>31800</v>
      </c>
      <c r="G13" s="60">
        <v>20</v>
      </c>
      <c r="H13" s="60">
        <v>23</v>
      </c>
      <c r="I13" s="60">
        <v>21</v>
      </c>
      <c r="J13" s="60">
        <v>64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64</v>
      </c>
      <c r="X13" s="60">
        <v>23850</v>
      </c>
      <c r="Y13" s="60">
        <v>-23786</v>
      </c>
      <c r="Z13" s="140">
        <v>-99.73</v>
      </c>
      <c r="AA13" s="155">
        <v>31800</v>
      </c>
    </row>
    <row r="14" spans="1:27" ht="13.5">
      <c r="A14" s="181" t="s">
        <v>110</v>
      </c>
      <c r="B14" s="185"/>
      <c r="C14" s="155">
        <v>2027682</v>
      </c>
      <c r="D14" s="155">
        <v>0</v>
      </c>
      <c r="E14" s="156">
        <v>2009800</v>
      </c>
      <c r="F14" s="60">
        <v>2009800</v>
      </c>
      <c r="G14" s="60">
        <v>230</v>
      </c>
      <c r="H14" s="60">
        <v>144275</v>
      </c>
      <c r="I14" s="60">
        <v>164671</v>
      </c>
      <c r="J14" s="60">
        <v>309176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309176</v>
      </c>
      <c r="X14" s="60">
        <v>1507347</v>
      </c>
      <c r="Y14" s="60">
        <v>-1198171</v>
      </c>
      <c r="Z14" s="140">
        <v>-79.49</v>
      </c>
      <c r="AA14" s="155">
        <v>2009800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62219</v>
      </c>
      <c r="F16" s="60">
        <v>62219</v>
      </c>
      <c r="G16" s="60">
        <v>1100</v>
      </c>
      <c r="H16" s="60">
        <v>2895</v>
      </c>
      <c r="I16" s="60">
        <v>0</v>
      </c>
      <c r="J16" s="60">
        <v>3995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3995</v>
      </c>
      <c r="X16" s="60">
        <v>46665</v>
      </c>
      <c r="Y16" s="60">
        <v>-42670</v>
      </c>
      <c r="Z16" s="140">
        <v>-91.44</v>
      </c>
      <c r="AA16" s="155">
        <v>62219</v>
      </c>
    </row>
    <row r="17" spans="1:27" ht="13.5">
      <c r="A17" s="181" t="s">
        <v>113</v>
      </c>
      <c r="B17" s="185"/>
      <c r="C17" s="155">
        <v>323048</v>
      </c>
      <c r="D17" s="155">
        <v>0</v>
      </c>
      <c r="E17" s="156">
        <v>318000</v>
      </c>
      <c r="F17" s="60">
        <v>318000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238500</v>
      </c>
      <c r="Y17" s="60">
        <v>-238500</v>
      </c>
      <c r="Z17" s="140">
        <v>-100</v>
      </c>
      <c r="AA17" s="155">
        <v>318000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7051000</v>
      </c>
      <c r="F18" s="60">
        <v>7051000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5288247</v>
      </c>
      <c r="Y18" s="60">
        <v>-5288247</v>
      </c>
      <c r="Z18" s="140">
        <v>-100</v>
      </c>
      <c r="AA18" s="155">
        <v>7051000</v>
      </c>
    </row>
    <row r="19" spans="1:27" ht="13.5">
      <c r="A19" s="181" t="s">
        <v>34</v>
      </c>
      <c r="B19" s="185"/>
      <c r="C19" s="155">
        <v>23429000</v>
      </c>
      <c r="D19" s="155">
        <v>0</v>
      </c>
      <c r="E19" s="156">
        <v>26237650</v>
      </c>
      <c r="F19" s="60">
        <v>26237650</v>
      </c>
      <c r="G19" s="60">
        <v>2100744</v>
      </c>
      <c r="H19" s="60">
        <v>2100744</v>
      </c>
      <c r="I19" s="60">
        <v>2100744</v>
      </c>
      <c r="J19" s="60">
        <v>6302232</v>
      </c>
      <c r="K19" s="60">
        <v>2100744</v>
      </c>
      <c r="L19" s="60">
        <v>2099854</v>
      </c>
      <c r="M19" s="60">
        <v>2100744</v>
      </c>
      <c r="N19" s="60">
        <v>6301342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12603574</v>
      </c>
      <c r="X19" s="60">
        <v>26237400</v>
      </c>
      <c r="Y19" s="60">
        <v>-13633826</v>
      </c>
      <c r="Z19" s="140">
        <v>-51.96</v>
      </c>
      <c r="AA19" s="155">
        <v>26237650</v>
      </c>
    </row>
    <row r="20" spans="1:27" ht="13.5">
      <c r="A20" s="181" t="s">
        <v>35</v>
      </c>
      <c r="B20" s="185"/>
      <c r="C20" s="155">
        <v>1754589</v>
      </c>
      <c r="D20" s="155">
        <v>0</v>
      </c>
      <c r="E20" s="156">
        <v>5034686</v>
      </c>
      <c r="F20" s="54">
        <v>5034686</v>
      </c>
      <c r="G20" s="54">
        <v>204821</v>
      </c>
      <c r="H20" s="54">
        <v>236627</v>
      </c>
      <c r="I20" s="54">
        <v>119504</v>
      </c>
      <c r="J20" s="54">
        <v>560952</v>
      </c>
      <c r="K20" s="54">
        <v>0</v>
      </c>
      <c r="L20" s="54">
        <v>0</v>
      </c>
      <c r="M20" s="54">
        <v>106758</v>
      </c>
      <c r="N20" s="54">
        <v>106758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667710</v>
      </c>
      <c r="X20" s="54">
        <v>1258263</v>
      </c>
      <c r="Y20" s="54">
        <v>-590553</v>
      </c>
      <c r="Z20" s="184">
        <v>-46.93</v>
      </c>
      <c r="AA20" s="130">
        <v>5034686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65980942</v>
      </c>
      <c r="D22" s="188">
        <f>SUM(D5:D21)</f>
        <v>0</v>
      </c>
      <c r="E22" s="189">
        <f t="shared" si="0"/>
        <v>61222258</v>
      </c>
      <c r="F22" s="190">
        <f t="shared" si="0"/>
        <v>61222258</v>
      </c>
      <c r="G22" s="190">
        <f t="shared" si="0"/>
        <v>2650658</v>
      </c>
      <c r="H22" s="190">
        <f t="shared" si="0"/>
        <v>2732740</v>
      </c>
      <c r="I22" s="190">
        <f t="shared" si="0"/>
        <v>2542139</v>
      </c>
      <c r="J22" s="190">
        <f t="shared" si="0"/>
        <v>7925537</v>
      </c>
      <c r="K22" s="190">
        <f t="shared" si="0"/>
        <v>2100744</v>
      </c>
      <c r="L22" s="190">
        <f t="shared" si="0"/>
        <v>2099854</v>
      </c>
      <c r="M22" s="190">
        <f t="shared" si="0"/>
        <v>2210790</v>
      </c>
      <c r="N22" s="190">
        <f t="shared" si="0"/>
        <v>6411388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14336925</v>
      </c>
      <c r="X22" s="190">
        <f t="shared" si="0"/>
        <v>49958097</v>
      </c>
      <c r="Y22" s="190">
        <f t="shared" si="0"/>
        <v>-35621172</v>
      </c>
      <c r="Z22" s="191">
        <f>+IF(X22&lt;&gt;0,+(Y22/X22)*100,0)</f>
        <v>-71.30209943745456</v>
      </c>
      <c r="AA22" s="188">
        <f>SUM(AA5:AA21)</f>
        <v>61222258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18268778</v>
      </c>
      <c r="D25" s="155">
        <v>0</v>
      </c>
      <c r="E25" s="156">
        <v>26288442</v>
      </c>
      <c r="F25" s="60">
        <v>26288442</v>
      </c>
      <c r="G25" s="60">
        <v>1474893</v>
      </c>
      <c r="H25" s="60">
        <v>1450610</v>
      </c>
      <c r="I25" s="60">
        <v>1431245</v>
      </c>
      <c r="J25" s="60">
        <v>4356748</v>
      </c>
      <c r="K25" s="60">
        <v>0</v>
      </c>
      <c r="L25" s="60">
        <v>0</v>
      </c>
      <c r="M25" s="60">
        <v>1613428</v>
      </c>
      <c r="N25" s="60">
        <v>1613428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5970176</v>
      </c>
      <c r="X25" s="60">
        <v>19868157</v>
      </c>
      <c r="Y25" s="60">
        <v>-13897981</v>
      </c>
      <c r="Z25" s="140">
        <v>-69.95</v>
      </c>
      <c r="AA25" s="155">
        <v>26288442</v>
      </c>
    </row>
    <row r="26" spans="1:27" ht="13.5">
      <c r="A26" s="183" t="s">
        <v>38</v>
      </c>
      <c r="B26" s="182"/>
      <c r="C26" s="155">
        <v>2007533</v>
      </c>
      <c r="D26" s="155">
        <v>0</v>
      </c>
      <c r="E26" s="156">
        <v>2106318</v>
      </c>
      <c r="F26" s="60">
        <v>2106318</v>
      </c>
      <c r="G26" s="60">
        <v>166882</v>
      </c>
      <c r="H26" s="60">
        <v>166883</v>
      </c>
      <c r="I26" s="60">
        <v>31827</v>
      </c>
      <c r="J26" s="60">
        <v>365592</v>
      </c>
      <c r="K26" s="60">
        <v>0</v>
      </c>
      <c r="L26" s="60">
        <v>0</v>
      </c>
      <c r="M26" s="60">
        <v>126982</v>
      </c>
      <c r="N26" s="60">
        <v>126982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492574</v>
      </c>
      <c r="X26" s="60">
        <v>1579743</v>
      </c>
      <c r="Y26" s="60">
        <v>-1087169</v>
      </c>
      <c r="Z26" s="140">
        <v>-68.82</v>
      </c>
      <c r="AA26" s="155">
        <v>2106318</v>
      </c>
    </row>
    <row r="27" spans="1:27" ht="13.5">
      <c r="A27" s="183" t="s">
        <v>118</v>
      </c>
      <c r="B27" s="182"/>
      <c r="C27" s="155">
        <v>6077859</v>
      </c>
      <c r="D27" s="155">
        <v>0</v>
      </c>
      <c r="E27" s="156">
        <v>9701195</v>
      </c>
      <c r="F27" s="60">
        <v>9701195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7275897</v>
      </c>
      <c r="Y27" s="60">
        <v>-7275897</v>
      </c>
      <c r="Z27" s="140">
        <v>-100</v>
      </c>
      <c r="AA27" s="155">
        <v>9701195</v>
      </c>
    </row>
    <row r="28" spans="1:27" ht="13.5">
      <c r="A28" s="183" t="s">
        <v>39</v>
      </c>
      <c r="B28" s="182"/>
      <c r="C28" s="155">
        <v>9973212</v>
      </c>
      <c r="D28" s="155">
        <v>0</v>
      </c>
      <c r="E28" s="156">
        <v>11082500</v>
      </c>
      <c r="F28" s="60">
        <v>11082500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8311878</v>
      </c>
      <c r="Y28" s="60">
        <v>-8311878</v>
      </c>
      <c r="Z28" s="140">
        <v>-100</v>
      </c>
      <c r="AA28" s="155">
        <v>11082500</v>
      </c>
    </row>
    <row r="29" spans="1:27" ht="13.5">
      <c r="A29" s="183" t="s">
        <v>40</v>
      </c>
      <c r="B29" s="182"/>
      <c r="C29" s="155">
        <v>216542</v>
      </c>
      <c r="D29" s="155">
        <v>0</v>
      </c>
      <c r="E29" s="156">
        <v>130000</v>
      </c>
      <c r="F29" s="60">
        <v>130000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97497</v>
      </c>
      <c r="Y29" s="60">
        <v>-97497</v>
      </c>
      <c r="Z29" s="140">
        <v>-100</v>
      </c>
      <c r="AA29" s="155">
        <v>130000</v>
      </c>
    </row>
    <row r="30" spans="1:27" ht="13.5">
      <c r="A30" s="183" t="s">
        <v>119</v>
      </c>
      <c r="B30" s="182"/>
      <c r="C30" s="155">
        <v>5745766</v>
      </c>
      <c r="D30" s="155">
        <v>0</v>
      </c>
      <c r="E30" s="156">
        <v>6285000</v>
      </c>
      <c r="F30" s="60">
        <v>6285000</v>
      </c>
      <c r="G30" s="60">
        <v>719182</v>
      </c>
      <c r="H30" s="60">
        <v>867099</v>
      </c>
      <c r="I30" s="60">
        <v>745415</v>
      </c>
      <c r="J30" s="60">
        <v>2331696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2331696</v>
      </c>
      <c r="X30" s="60">
        <v>4713750</v>
      </c>
      <c r="Y30" s="60">
        <v>-2382054</v>
      </c>
      <c r="Z30" s="140">
        <v>-50.53</v>
      </c>
      <c r="AA30" s="155">
        <v>6285000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5078</v>
      </c>
      <c r="H31" s="60">
        <v>0</v>
      </c>
      <c r="I31" s="60">
        <v>3798</v>
      </c>
      <c r="J31" s="60">
        <v>8876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8876</v>
      </c>
      <c r="X31" s="60"/>
      <c r="Y31" s="60">
        <v>8876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71027</v>
      </c>
      <c r="D32" s="155">
        <v>0</v>
      </c>
      <c r="E32" s="156">
        <v>167481</v>
      </c>
      <c r="F32" s="60">
        <v>167481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125613</v>
      </c>
      <c r="Y32" s="60">
        <v>-125613</v>
      </c>
      <c r="Z32" s="140">
        <v>-100</v>
      </c>
      <c r="AA32" s="155">
        <v>167481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184940</v>
      </c>
      <c r="H33" s="60">
        <v>184940</v>
      </c>
      <c r="I33" s="60">
        <v>-773875</v>
      </c>
      <c r="J33" s="60">
        <v>-403995</v>
      </c>
      <c r="K33" s="60">
        <v>0</v>
      </c>
      <c r="L33" s="60">
        <v>0</v>
      </c>
      <c r="M33" s="60">
        <v>1420</v>
      </c>
      <c r="N33" s="60">
        <v>1420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-402575</v>
      </c>
      <c r="X33" s="60"/>
      <c r="Y33" s="60">
        <v>-402575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19787288</v>
      </c>
      <c r="D34" s="155">
        <v>0</v>
      </c>
      <c r="E34" s="156">
        <v>11948123</v>
      </c>
      <c r="F34" s="60">
        <v>11948123</v>
      </c>
      <c r="G34" s="60">
        <v>140572</v>
      </c>
      <c r="H34" s="60">
        <v>532389</v>
      </c>
      <c r="I34" s="60">
        <v>2089310</v>
      </c>
      <c r="J34" s="60">
        <v>2762271</v>
      </c>
      <c r="K34" s="60">
        <v>0</v>
      </c>
      <c r="L34" s="60">
        <v>0</v>
      </c>
      <c r="M34" s="60">
        <v>563201</v>
      </c>
      <c r="N34" s="60">
        <v>563201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3325472</v>
      </c>
      <c r="X34" s="60">
        <v>9698634</v>
      </c>
      <c r="Y34" s="60">
        <v>-6373162</v>
      </c>
      <c r="Z34" s="140">
        <v>-65.71</v>
      </c>
      <c r="AA34" s="155">
        <v>11948123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62148005</v>
      </c>
      <c r="D36" s="188">
        <f>SUM(D25:D35)</f>
        <v>0</v>
      </c>
      <c r="E36" s="189">
        <f t="shared" si="1"/>
        <v>67709059</v>
      </c>
      <c r="F36" s="190">
        <f t="shared" si="1"/>
        <v>67709059</v>
      </c>
      <c r="G36" s="190">
        <f t="shared" si="1"/>
        <v>2691547</v>
      </c>
      <c r="H36" s="190">
        <f t="shared" si="1"/>
        <v>3201921</v>
      </c>
      <c r="I36" s="190">
        <f t="shared" si="1"/>
        <v>3527720</v>
      </c>
      <c r="J36" s="190">
        <f t="shared" si="1"/>
        <v>9421188</v>
      </c>
      <c r="K36" s="190">
        <f t="shared" si="1"/>
        <v>0</v>
      </c>
      <c r="L36" s="190">
        <f t="shared" si="1"/>
        <v>0</v>
      </c>
      <c r="M36" s="190">
        <f t="shared" si="1"/>
        <v>2305031</v>
      </c>
      <c r="N36" s="190">
        <f t="shared" si="1"/>
        <v>2305031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11726219</v>
      </c>
      <c r="X36" s="190">
        <f t="shared" si="1"/>
        <v>51671169</v>
      </c>
      <c r="Y36" s="190">
        <f t="shared" si="1"/>
        <v>-39944950</v>
      </c>
      <c r="Z36" s="191">
        <f>+IF(X36&lt;&gt;0,+(Y36/X36)*100,0)</f>
        <v>-77.30606985106144</v>
      </c>
      <c r="AA36" s="188">
        <f>SUM(AA25:AA35)</f>
        <v>67709059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3832937</v>
      </c>
      <c r="D38" s="199">
        <f>+D22-D36</f>
        <v>0</v>
      </c>
      <c r="E38" s="200">
        <f t="shared" si="2"/>
        <v>-6486801</v>
      </c>
      <c r="F38" s="106">
        <f t="shared" si="2"/>
        <v>-6486801</v>
      </c>
      <c r="G38" s="106">
        <f t="shared" si="2"/>
        <v>-40889</v>
      </c>
      <c r="H38" s="106">
        <f t="shared" si="2"/>
        <v>-469181</v>
      </c>
      <c r="I38" s="106">
        <f t="shared" si="2"/>
        <v>-985581</v>
      </c>
      <c r="J38" s="106">
        <f t="shared" si="2"/>
        <v>-1495651</v>
      </c>
      <c r="K38" s="106">
        <f t="shared" si="2"/>
        <v>2100744</v>
      </c>
      <c r="L38" s="106">
        <f t="shared" si="2"/>
        <v>2099854</v>
      </c>
      <c r="M38" s="106">
        <f t="shared" si="2"/>
        <v>-94241</v>
      </c>
      <c r="N38" s="106">
        <f t="shared" si="2"/>
        <v>4106357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2610706</v>
      </c>
      <c r="X38" s="106">
        <f>IF(F22=F36,0,X22-X36)</f>
        <v>-1713072</v>
      </c>
      <c r="Y38" s="106">
        <f t="shared" si="2"/>
        <v>4323778</v>
      </c>
      <c r="Z38" s="201">
        <f>+IF(X38&lt;&gt;0,+(Y38/X38)*100,0)</f>
        <v>-252.3990818833067</v>
      </c>
      <c r="AA38" s="199">
        <f>+AA22-AA36</f>
        <v>-6486801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8695000</v>
      </c>
      <c r="F39" s="60">
        <v>8695000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6521517</v>
      </c>
      <c r="Y39" s="60">
        <v>-6521517</v>
      </c>
      <c r="Z39" s="140">
        <v>-100</v>
      </c>
      <c r="AA39" s="155">
        <v>8695000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3832937</v>
      </c>
      <c r="D42" s="206">
        <f>SUM(D38:D41)</f>
        <v>0</v>
      </c>
      <c r="E42" s="207">
        <f t="shared" si="3"/>
        <v>2208199</v>
      </c>
      <c r="F42" s="88">
        <f t="shared" si="3"/>
        <v>2208199</v>
      </c>
      <c r="G42" s="88">
        <f t="shared" si="3"/>
        <v>-40889</v>
      </c>
      <c r="H42" s="88">
        <f t="shared" si="3"/>
        <v>-469181</v>
      </c>
      <c r="I42" s="88">
        <f t="shared" si="3"/>
        <v>-985581</v>
      </c>
      <c r="J42" s="88">
        <f t="shared" si="3"/>
        <v>-1495651</v>
      </c>
      <c r="K42" s="88">
        <f t="shared" si="3"/>
        <v>2100744</v>
      </c>
      <c r="L42" s="88">
        <f t="shared" si="3"/>
        <v>2099854</v>
      </c>
      <c r="M42" s="88">
        <f t="shared" si="3"/>
        <v>-94241</v>
      </c>
      <c r="N42" s="88">
        <f t="shared" si="3"/>
        <v>4106357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2610706</v>
      </c>
      <c r="X42" s="88">
        <f t="shared" si="3"/>
        <v>4808445</v>
      </c>
      <c r="Y42" s="88">
        <f t="shared" si="3"/>
        <v>-2197739</v>
      </c>
      <c r="Z42" s="208">
        <f>+IF(X42&lt;&gt;0,+(Y42/X42)*100,0)</f>
        <v>-45.70581549752571</v>
      </c>
      <c r="AA42" s="206">
        <f>SUM(AA38:AA41)</f>
        <v>2208199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3832937</v>
      </c>
      <c r="D44" s="210">
        <f>+D42-D43</f>
        <v>0</v>
      </c>
      <c r="E44" s="211">
        <f t="shared" si="4"/>
        <v>2208199</v>
      </c>
      <c r="F44" s="77">
        <f t="shared" si="4"/>
        <v>2208199</v>
      </c>
      <c r="G44" s="77">
        <f t="shared" si="4"/>
        <v>-40889</v>
      </c>
      <c r="H44" s="77">
        <f t="shared" si="4"/>
        <v>-469181</v>
      </c>
      <c r="I44" s="77">
        <f t="shared" si="4"/>
        <v>-985581</v>
      </c>
      <c r="J44" s="77">
        <f t="shared" si="4"/>
        <v>-1495651</v>
      </c>
      <c r="K44" s="77">
        <f t="shared" si="4"/>
        <v>2100744</v>
      </c>
      <c r="L44" s="77">
        <f t="shared" si="4"/>
        <v>2099854</v>
      </c>
      <c r="M44" s="77">
        <f t="shared" si="4"/>
        <v>-94241</v>
      </c>
      <c r="N44" s="77">
        <f t="shared" si="4"/>
        <v>4106357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2610706</v>
      </c>
      <c r="X44" s="77">
        <f t="shared" si="4"/>
        <v>4808445</v>
      </c>
      <c r="Y44" s="77">
        <f t="shared" si="4"/>
        <v>-2197739</v>
      </c>
      <c r="Z44" s="212">
        <f>+IF(X44&lt;&gt;0,+(Y44/X44)*100,0)</f>
        <v>-45.70581549752571</v>
      </c>
      <c r="AA44" s="210">
        <f>+AA42-AA43</f>
        <v>2208199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3832937</v>
      </c>
      <c r="D46" s="206">
        <f>SUM(D44:D45)</f>
        <v>0</v>
      </c>
      <c r="E46" s="207">
        <f t="shared" si="5"/>
        <v>2208199</v>
      </c>
      <c r="F46" s="88">
        <f t="shared" si="5"/>
        <v>2208199</v>
      </c>
      <c r="G46" s="88">
        <f t="shared" si="5"/>
        <v>-40889</v>
      </c>
      <c r="H46" s="88">
        <f t="shared" si="5"/>
        <v>-469181</v>
      </c>
      <c r="I46" s="88">
        <f t="shared" si="5"/>
        <v>-985581</v>
      </c>
      <c r="J46" s="88">
        <f t="shared" si="5"/>
        <v>-1495651</v>
      </c>
      <c r="K46" s="88">
        <f t="shared" si="5"/>
        <v>2100744</v>
      </c>
      <c r="L46" s="88">
        <f t="shared" si="5"/>
        <v>2099854</v>
      </c>
      <c r="M46" s="88">
        <f t="shared" si="5"/>
        <v>-94241</v>
      </c>
      <c r="N46" s="88">
        <f t="shared" si="5"/>
        <v>4106357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2610706</v>
      </c>
      <c r="X46" s="88">
        <f t="shared" si="5"/>
        <v>4808445</v>
      </c>
      <c r="Y46" s="88">
        <f t="shared" si="5"/>
        <v>-2197739</v>
      </c>
      <c r="Z46" s="208">
        <f>+IF(X46&lt;&gt;0,+(Y46/X46)*100,0)</f>
        <v>-45.70581549752571</v>
      </c>
      <c r="AA46" s="206">
        <f>SUM(AA44:AA45)</f>
        <v>2208199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3832937</v>
      </c>
      <c r="D48" s="217">
        <f>SUM(D46:D47)</f>
        <v>0</v>
      </c>
      <c r="E48" s="218">
        <f t="shared" si="6"/>
        <v>2208199</v>
      </c>
      <c r="F48" s="219">
        <f t="shared" si="6"/>
        <v>2208199</v>
      </c>
      <c r="G48" s="219">
        <f t="shared" si="6"/>
        <v>-40889</v>
      </c>
      <c r="H48" s="220">
        <f t="shared" si="6"/>
        <v>-469181</v>
      </c>
      <c r="I48" s="220">
        <f t="shared" si="6"/>
        <v>-985581</v>
      </c>
      <c r="J48" s="220">
        <f t="shared" si="6"/>
        <v>-1495651</v>
      </c>
      <c r="K48" s="220">
        <f t="shared" si="6"/>
        <v>2100744</v>
      </c>
      <c r="L48" s="220">
        <f t="shared" si="6"/>
        <v>2099854</v>
      </c>
      <c r="M48" s="219">
        <f t="shared" si="6"/>
        <v>-94241</v>
      </c>
      <c r="N48" s="219">
        <f t="shared" si="6"/>
        <v>4106357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2610706</v>
      </c>
      <c r="X48" s="220">
        <f t="shared" si="6"/>
        <v>4808445</v>
      </c>
      <c r="Y48" s="220">
        <f t="shared" si="6"/>
        <v>-2197739</v>
      </c>
      <c r="Z48" s="221">
        <f>+IF(X48&lt;&gt;0,+(Y48/X48)*100,0)</f>
        <v>-45.70581549752571</v>
      </c>
      <c r="AA48" s="222">
        <f>SUM(AA46:AA47)</f>
        <v>2208199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585000</v>
      </c>
      <c r="F5" s="100">
        <f t="shared" si="0"/>
        <v>585000</v>
      </c>
      <c r="G5" s="100">
        <f t="shared" si="0"/>
        <v>0</v>
      </c>
      <c r="H5" s="100">
        <f t="shared" si="0"/>
        <v>9200</v>
      </c>
      <c r="I5" s="100">
        <f t="shared" si="0"/>
        <v>0</v>
      </c>
      <c r="J5" s="100">
        <f t="shared" si="0"/>
        <v>9200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9200</v>
      </c>
      <c r="X5" s="100">
        <f t="shared" si="0"/>
        <v>438750</v>
      </c>
      <c r="Y5" s="100">
        <f t="shared" si="0"/>
        <v>-429550</v>
      </c>
      <c r="Z5" s="137">
        <f>+IF(X5&lt;&gt;0,+(Y5/X5)*100,0)</f>
        <v>-97.90313390313389</v>
      </c>
      <c r="AA5" s="153">
        <f>SUM(AA6:AA8)</f>
        <v>585000</v>
      </c>
    </row>
    <row r="6" spans="1:27" ht="13.5">
      <c r="A6" s="138" t="s">
        <v>75</v>
      </c>
      <c r="B6" s="136"/>
      <c r="C6" s="155"/>
      <c r="D6" s="155"/>
      <c r="E6" s="156">
        <v>185000</v>
      </c>
      <c r="F6" s="60">
        <v>185000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138753</v>
      </c>
      <c r="Y6" s="60">
        <v>-138753</v>
      </c>
      <c r="Z6" s="140">
        <v>-100</v>
      </c>
      <c r="AA6" s="62">
        <v>185000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400000</v>
      </c>
      <c r="F8" s="60">
        <v>400000</v>
      </c>
      <c r="G8" s="60"/>
      <c r="H8" s="60">
        <v>9200</v>
      </c>
      <c r="I8" s="60"/>
      <c r="J8" s="60">
        <v>9200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9200</v>
      </c>
      <c r="X8" s="60">
        <v>299997</v>
      </c>
      <c r="Y8" s="60">
        <v>-290797</v>
      </c>
      <c r="Z8" s="140">
        <v>-96.93</v>
      </c>
      <c r="AA8" s="62">
        <v>400000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3200738</v>
      </c>
      <c r="F9" s="100">
        <f t="shared" si="1"/>
        <v>3200738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2400552</v>
      </c>
      <c r="Y9" s="100">
        <f t="shared" si="1"/>
        <v>-2400552</v>
      </c>
      <c r="Z9" s="137">
        <f>+IF(X9&lt;&gt;0,+(Y9/X9)*100,0)</f>
        <v>-100</v>
      </c>
      <c r="AA9" s="102">
        <f>SUM(AA10:AA14)</f>
        <v>3200738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3015238</v>
      </c>
      <c r="F11" s="60">
        <v>3015238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2261430</v>
      </c>
      <c r="Y11" s="60">
        <v>-2261430</v>
      </c>
      <c r="Z11" s="140">
        <v>-100</v>
      </c>
      <c r="AA11" s="62">
        <v>3015238</v>
      </c>
    </row>
    <row r="12" spans="1:27" ht="13.5">
      <c r="A12" s="138" t="s">
        <v>81</v>
      </c>
      <c r="B12" s="136"/>
      <c r="C12" s="155"/>
      <c r="D12" s="155"/>
      <c r="E12" s="156">
        <v>185500</v>
      </c>
      <c r="F12" s="60">
        <v>185500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139122</v>
      </c>
      <c r="Y12" s="60">
        <v>-139122</v>
      </c>
      <c r="Z12" s="140">
        <v>-100</v>
      </c>
      <c r="AA12" s="62">
        <v>185500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5680112</v>
      </c>
      <c r="F15" s="100">
        <f t="shared" si="2"/>
        <v>5680112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4260087</v>
      </c>
      <c r="Y15" s="100">
        <f t="shared" si="2"/>
        <v>-4260087</v>
      </c>
      <c r="Z15" s="137">
        <f>+IF(X15&lt;&gt;0,+(Y15/X15)*100,0)</f>
        <v>-100</v>
      </c>
      <c r="AA15" s="102">
        <f>SUM(AA16:AA18)</f>
        <v>5680112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5680112</v>
      </c>
      <c r="F17" s="60">
        <v>5680112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4260087</v>
      </c>
      <c r="Y17" s="60">
        <v>-4260087</v>
      </c>
      <c r="Z17" s="140">
        <v>-100</v>
      </c>
      <c r="AA17" s="62">
        <v>5680112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3150000</v>
      </c>
      <c r="F19" s="100">
        <f t="shared" si="3"/>
        <v>3150000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2362491</v>
      </c>
      <c r="Y19" s="100">
        <f t="shared" si="3"/>
        <v>-2362491</v>
      </c>
      <c r="Z19" s="137">
        <f>+IF(X19&lt;&gt;0,+(Y19/X19)*100,0)</f>
        <v>-100</v>
      </c>
      <c r="AA19" s="102">
        <f>SUM(AA20:AA23)</f>
        <v>3150000</v>
      </c>
    </row>
    <row r="20" spans="1:27" ht="13.5">
      <c r="A20" s="138" t="s">
        <v>89</v>
      </c>
      <c r="B20" s="136"/>
      <c r="C20" s="155"/>
      <c r="D20" s="155"/>
      <c r="E20" s="156">
        <v>1000000</v>
      </c>
      <c r="F20" s="60">
        <v>1000000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749997</v>
      </c>
      <c r="Y20" s="60">
        <v>-749997</v>
      </c>
      <c r="Z20" s="140">
        <v>-100</v>
      </c>
      <c r="AA20" s="62">
        <v>1000000</v>
      </c>
    </row>
    <row r="21" spans="1:27" ht="13.5">
      <c r="A21" s="138" t="s">
        <v>90</v>
      </c>
      <c r="B21" s="136"/>
      <c r="C21" s="155"/>
      <c r="D21" s="155"/>
      <c r="E21" s="156">
        <v>600000</v>
      </c>
      <c r="F21" s="60">
        <v>600000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450000</v>
      </c>
      <c r="Y21" s="60">
        <v>-450000</v>
      </c>
      <c r="Z21" s="140">
        <v>-100</v>
      </c>
      <c r="AA21" s="62">
        <v>600000</v>
      </c>
    </row>
    <row r="22" spans="1:27" ht="13.5">
      <c r="A22" s="138" t="s">
        <v>91</v>
      </c>
      <c r="B22" s="136"/>
      <c r="C22" s="157"/>
      <c r="D22" s="157"/>
      <c r="E22" s="158">
        <v>1000000</v>
      </c>
      <c r="F22" s="159">
        <v>1000000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749997</v>
      </c>
      <c r="Y22" s="159">
        <v>-749997</v>
      </c>
      <c r="Z22" s="141">
        <v>-100</v>
      </c>
      <c r="AA22" s="225">
        <v>1000000</v>
      </c>
    </row>
    <row r="23" spans="1:27" ht="13.5">
      <c r="A23" s="138" t="s">
        <v>92</v>
      </c>
      <c r="B23" s="136"/>
      <c r="C23" s="155"/>
      <c r="D23" s="155"/>
      <c r="E23" s="156">
        <v>550000</v>
      </c>
      <c r="F23" s="60">
        <v>550000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412497</v>
      </c>
      <c r="Y23" s="60">
        <v>-412497</v>
      </c>
      <c r="Z23" s="140">
        <v>-100</v>
      </c>
      <c r="AA23" s="62">
        <v>550000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12615850</v>
      </c>
      <c r="F25" s="219">
        <f t="shared" si="4"/>
        <v>12615850</v>
      </c>
      <c r="G25" s="219">
        <f t="shared" si="4"/>
        <v>0</v>
      </c>
      <c r="H25" s="219">
        <f t="shared" si="4"/>
        <v>9200</v>
      </c>
      <c r="I25" s="219">
        <f t="shared" si="4"/>
        <v>0</v>
      </c>
      <c r="J25" s="219">
        <f t="shared" si="4"/>
        <v>9200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9200</v>
      </c>
      <c r="X25" s="219">
        <f t="shared" si="4"/>
        <v>9461880</v>
      </c>
      <c r="Y25" s="219">
        <f t="shared" si="4"/>
        <v>-9452680</v>
      </c>
      <c r="Z25" s="231">
        <f>+IF(X25&lt;&gt;0,+(Y25/X25)*100,0)</f>
        <v>-99.90276773748981</v>
      </c>
      <c r="AA25" s="232">
        <f>+AA5+AA9+AA15+AA19+AA24</f>
        <v>12615850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8695350</v>
      </c>
      <c r="F28" s="60">
        <v>8695350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>
        <v>8695350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8695350</v>
      </c>
      <c r="F32" s="77">
        <f t="shared" si="5"/>
        <v>8695350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8695350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>
        <v>9200</v>
      </c>
      <c r="I33" s="60"/>
      <c r="J33" s="60">
        <v>9200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9200</v>
      </c>
      <c r="X33" s="60"/>
      <c r="Y33" s="60">
        <v>9200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3920500</v>
      </c>
      <c r="F35" s="60">
        <v>3920500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3920500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12615850</v>
      </c>
      <c r="F36" s="220">
        <f t="shared" si="6"/>
        <v>12615850</v>
      </c>
      <c r="G36" s="220">
        <f t="shared" si="6"/>
        <v>0</v>
      </c>
      <c r="H36" s="220">
        <f t="shared" si="6"/>
        <v>9200</v>
      </c>
      <c r="I36" s="220">
        <f t="shared" si="6"/>
        <v>0</v>
      </c>
      <c r="J36" s="220">
        <f t="shared" si="6"/>
        <v>9200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9200</v>
      </c>
      <c r="X36" s="220">
        <f t="shared" si="6"/>
        <v>0</v>
      </c>
      <c r="Y36" s="220">
        <f t="shared" si="6"/>
        <v>9200</v>
      </c>
      <c r="Z36" s="221">
        <f>+IF(X36&lt;&gt;0,+(Y36/X36)*100,0)</f>
        <v>0</v>
      </c>
      <c r="AA36" s="239">
        <f>SUM(AA32:AA35)</f>
        <v>12615850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147199</v>
      </c>
      <c r="D6" s="155"/>
      <c r="E6" s="59">
        <v>70814</v>
      </c>
      <c r="F6" s="60">
        <v>70814</v>
      </c>
      <c r="G6" s="60">
        <v>1889191</v>
      </c>
      <c r="H6" s="60">
        <v>882481</v>
      </c>
      <c r="I6" s="60">
        <v>-1922797</v>
      </c>
      <c r="J6" s="60">
        <v>-1922797</v>
      </c>
      <c r="K6" s="60">
        <v>-1922797</v>
      </c>
      <c r="L6" s="60"/>
      <c r="M6" s="60">
        <v>-1922797</v>
      </c>
      <c r="N6" s="60">
        <v>-1922797</v>
      </c>
      <c r="O6" s="60"/>
      <c r="P6" s="60"/>
      <c r="Q6" s="60"/>
      <c r="R6" s="60"/>
      <c r="S6" s="60"/>
      <c r="T6" s="60"/>
      <c r="U6" s="60"/>
      <c r="V6" s="60"/>
      <c r="W6" s="60"/>
      <c r="X6" s="60">
        <v>53111</v>
      </c>
      <c r="Y6" s="60">
        <v>-53111</v>
      </c>
      <c r="Z6" s="140">
        <v>-100</v>
      </c>
      <c r="AA6" s="62">
        <v>70814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3482877</v>
      </c>
      <c r="D8" s="155"/>
      <c r="E8" s="59">
        <v>5638820</v>
      </c>
      <c r="F8" s="60">
        <v>5638820</v>
      </c>
      <c r="G8" s="60">
        <v>819094</v>
      </c>
      <c r="H8" s="60">
        <v>30346910</v>
      </c>
      <c r="I8" s="60">
        <v>62878581</v>
      </c>
      <c r="J8" s="60">
        <v>62878581</v>
      </c>
      <c r="K8" s="60">
        <v>62878581</v>
      </c>
      <c r="L8" s="60"/>
      <c r="M8" s="60">
        <v>62878581</v>
      </c>
      <c r="N8" s="60">
        <v>62878581</v>
      </c>
      <c r="O8" s="60"/>
      <c r="P8" s="60"/>
      <c r="Q8" s="60"/>
      <c r="R8" s="60"/>
      <c r="S8" s="60"/>
      <c r="T8" s="60"/>
      <c r="U8" s="60"/>
      <c r="V8" s="60"/>
      <c r="W8" s="60"/>
      <c r="X8" s="60">
        <v>4229115</v>
      </c>
      <c r="Y8" s="60">
        <v>-4229115</v>
      </c>
      <c r="Z8" s="140">
        <v>-100</v>
      </c>
      <c r="AA8" s="62">
        <v>5638820</v>
      </c>
    </row>
    <row r="9" spans="1:27" ht="13.5">
      <c r="A9" s="249" t="s">
        <v>146</v>
      </c>
      <c r="B9" s="182"/>
      <c r="C9" s="155">
        <v>1457067</v>
      </c>
      <c r="D9" s="155"/>
      <c r="E9" s="59">
        <v>125917</v>
      </c>
      <c r="F9" s="60">
        <v>125917</v>
      </c>
      <c r="G9" s="60">
        <v>1525069</v>
      </c>
      <c r="H9" s="60">
        <v>-27252180</v>
      </c>
      <c r="I9" s="60">
        <v>-26555457</v>
      </c>
      <c r="J9" s="60">
        <v>-26555457</v>
      </c>
      <c r="K9" s="60">
        <v>-26555457</v>
      </c>
      <c r="L9" s="60"/>
      <c r="M9" s="60">
        <v>-26555457</v>
      </c>
      <c r="N9" s="60">
        <v>-26555457</v>
      </c>
      <c r="O9" s="60"/>
      <c r="P9" s="60"/>
      <c r="Q9" s="60"/>
      <c r="R9" s="60"/>
      <c r="S9" s="60"/>
      <c r="T9" s="60"/>
      <c r="U9" s="60"/>
      <c r="V9" s="60"/>
      <c r="W9" s="60"/>
      <c r="X9" s="60">
        <v>94438</v>
      </c>
      <c r="Y9" s="60">
        <v>-94438</v>
      </c>
      <c r="Z9" s="140">
        <v>-100</v>
      </c>
      <c r="AA9" s="62">
        <v>125917</v>
      </c>
    </row>
    <row r="10" spans="1:27" ht="13.5">
      <c r="A10" s="249" t="s">
        <v>147</v>
      </c>
      <c r="B10" s="182"/>
      <c r="C10" s="155"/>
      <c r="D10" s="155"/>
      <c r="E10" s="59">
        <v>3587844</v>
      </c>
      <c r="F10" s="60">
        <v>3587844</v>
      </c>
      <c r="G10" s="159"/>
      <c r="H10" s="159">
        <v>30482901</v>
      </c>
      <c r="I10" s="159">
        <v>660979</v>
      </c>
      <c r="J10" s="60">
        <v>660979</v>
      </c>
      <c r="K10" s="159">
        <v>660979</v>
      </c>
      <c r="L10" s="159"/>
      <c r="M10" s="60">
        <v>660979</v>
      </c>
      <c r="N10" s="159">
        <v>660979</v>
      </c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2690883</v>
      </c>
      <c r="Y10" s="159">
        <v>-2690883</v>
      </c>
      <c r="Z10" s="141">
        <v>-100</v>
      </c>
      <c r="AA10" s="225">
        <v>3587844</v>
      </c>
    </row>
    <row r="11" spans="1:27" ht="13.5">
      <c r="A11" s="249" t="s">
        <v>148</v>
      </c>
      <c r="B11" s="182"/>
      <c r="C11" s="155">
        <v>15165</v>
      </c>
      <c r="D11" s="155"/>
      <c r="E11" s="59">
        <v>818000</v>
      </c>
      <c r="F11" s="60">
        <v>818000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613500</v>
      </c>
      <c r="Y11" s="60">
        <v>-613500</v>
      </c>
      <c r="Z11" s="140">
        <v>-100</v>
      </c>
      <c r="AA11" s="62">
        <v>818000</v>
      </c>
    </row>
    <row r="12" spans="1:27" ht="13.5">
      <c r="A12" s="250" t="s">
        <v>56</v>
      </c>
      <c r="B12" s="251"/>
      <c r="C12" s="168">
        <f aca="true" t="shared" si="0" ref="C12:Y12">SUM(C6:C11)</f>
        <v>5102308</v>
      </c>
      <c r="D12" s="168">
        <f>SUM(D6:D11)</f>
        <v>0</v>
      </c>
      <c r="E12" s="72">
        <f t="shared" si="0"/>
        <v>10241395</v>
      </c>
      <c r="F12" s="73">
        <f t="shared" si="0"/>
        <v>10241395</v>
      </c>
      <c r="G12" s="73">
        <f t="shared" si="0"/>
        <v>4233354</v>
      </c>
      <c r="H12" s="73">
        <f t="shared" si="0"/>
        <v>34460112</v>
      </c>
      <c r="I12" s="73">
        <f t="shared" si="0"/>
        <v>35061306</v>
      </c>
      <c r="J12" s="73">
        <f t="shared" si="0"/>
        <v>35061306</v>
      </c>
      <c r="K12" s="73">
        <f t="shared" si="0"/>
        <v>35061306</v>
      </c>
      <c r="L12" s="73">
        <f t="shared" si="0"/>
        <v>0</v>
      </c>
      <c r="M12" s="73">
        <f t="shared" si="0"/>
        <v>35061306</v>
      </c>
      <c r="N12" s="73">
        <f t="shared" si="0"/>
        <v>35061306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7681047</v>
      </c>
      <c r="Y12" s="73">
        <f t="shared" si="0"/>
        <v>-7681047</v>
      </c>
      <c r="Z12" s="170">
        <f>+IF(X12&lt;&gt;0,+(Y12/X12)*100,0)</f>
        <v>-100</v>
      </c>
      <c r="AA12" s="74">
        <f>SUM(AA6:AA11)</f>
        <v>10241395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286091</v>
      </c>
      <c r="D17" s="155"/>
      <c r="E17" s="59">
        <v>333370</v>
      </c>
      <c r="F17" s="60">
        <v>333370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250028</v>
      </c>
      <c r="Y17" s="60">
        <v>-250028</v>
      </c>
      <c r="Z17" s="140">
        <v>-100</v>
      </c>
      <c r="AA17" s="62">
        <v>333370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163541698</v>
      </c>
      <c r="D19" s="155"/>
      <c r="E19" s="59">
        <v>151061660</v>
      </c>
      <c r="F19" s="60">
        <v>151061660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113296245</v>
      </c>
      <c r="Y19" s="60">
        <v>-113296245</v>
      </c>
      <c r="Z19" s="140">
        <v>-100</v>
      </c>
      <c r="AA19" s="62">
        <v>151061660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163827789</v>
      </c>
      <c r="D24" s="168">
        <f>SUM(D15:D23)</f>
        <v>0</v>
      </c>
      <c r="E24" s="76">
        <f t="shared" si="1"/>
        <v>151395030</v>
      </c>
      <c r="F24" s="77">
        <f t="shared" si="1"/>
        <v>151395030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113546273</v>
      </c>
      <c r="Y24" s="77">
        <f t="shared" si="1"/>
        <v>-113546273</v>
      </c>
      <c r="Z24" s="212">
        <f>+IF(X24&lt;&gt;0,+(Y24/X24)*100,0)</f>
        <v>-100</v>
      </c>
      <c r="AA24" s="79">
        <f>SUM(AA15:AA23)</f>
        <v>151395030</v>
      </c>
    </row>
    <row r="25" spans="1:27" ht="13.5">
      <c r="A25" s="250" t="s">
        <v>159</v>
      </c>
      <c r="B25" s="251"/>
      <c r="C25" s="168">
        <f aca="true" t="shared" si="2" ref="C25:Y25">+C12+C24</f>
        <v>168930097</v>
      </c>
      <c r="D25" s="168">
        <f>+D12+D24</f>
        <v>0</v>
      </c>
      <c r="E25" s="72">
        <f t="shared" si="2"/>
        <v>161636425</v>
      </c>
      <c r="F25" s="73">
        <f t="shared" si="2"/>
        <v>161636425</v>
      </c>
      <c r="G25" s="73">
        <f t="shared" si="2"/>
        <v>4233354</v>
      </c>
      <c r="H25" s="73">
        <f t="shared" si="2"/>
        <v>34460112</v>
      </c>
      <c r="I25" s="73">
        <f t="shared" si="2"/>
        <v>35061306</v>
      </c>
      <c r="J25" s="73">
        <f t="shared" si="2"/>
        <v>35061306</v>
      </c>
      <c r="K25" s="73">
        <f t="shared" si="2"/>
        <v>35061306</v>
      </c>
      <c r="L25" s="73">
        <f t="shared" si="2"/>
        <v>0</v>
      </c>
      <c r="M25" s="73">
        <f t="shared" si="2"/>
        <v>35061306</v>
      </c>
      <c r="N25" s="73">
        <f t="shared" si="2"/>
        <v>35061306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121227320</v>
      </c>
      <c r="Y25" s="73">
        <f t="shared" si="2"/>
        <v>-121227320</v>
      </c>
      <c r="Z25" s="170">
        <f>+IF(X25&lt;&gt;0,+(Y25/X25)*100,0)</f>
        <v>-100</v>
      </c>
      <c r="AA25" s="74">
        <f>+AA12+AA24</f>
        <v>161636425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2392692</v>
      </c>
      <c r="F30" s="60">
        <v>2392692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1794519</v>
      </c>
      <c r="Y30" s="60">
        <v>-1794519</v>
      </c>
      <c r="Z30" s="140">
        <v>-100</v>
      </c>
      <c r="AA30" s="62">
        <v>2392692</v>
      </c>
    </row>
    <row r="31" spans="1:27" ht="13.5">
      <c r="A31" s="249" t="s">
        <v>163</v>
      </c>
      <c r="B31" s="182"/>
      <c r="C31" s="155">
        <v>208907</v>
      </c>
      <c r="D31" s="155"/>
      <c r="E31" s="59">
        <v>234169</v>
      </c>
      <c r="F31" s="60">
        <v>234169</v>
      </c>
      <c r="G31" s="60"/>
      <c r="H31" s="60">
        <v>2449</v>
      </c>
      <c r="I31" s="60">
        <v>3049</v>
      </c>
      <c r="J31" s="60">
        <v>3049</v>
      </c>
      <c r="K31" s="60">
        <v>3049</v>
      </c>
      <c r="L31" s="60"/>
      <c r="M31" s="60">
        <v>3049</v>
      </c>
      <c r="N31" s="60">
        <v>3049</v>
      </c>
      <c r="O31" s="60"/>
      <c r="P31" s="60"/>
      <c r="Q31" s="60"/>
      <c r="R31" s="60"/>
      <c r="S31" s="60"/>
      <c r="T31" s="60"/>
      <c r="U31" s="60"/>
      <c r="V31" s="60"/>
      <c r="W31" s="60"/>
      <c r="X31" s="60">
        <v>175627</v>
      </c>
      <c r="Y31" s="60">
        <v>-175627</v>
      </c>
      <c r="Z31" s="140">
        <v>-100</v>
      </c>
      <c r="AA31" s="62">
        <v>234169</v>
      </c>
    </row>
    <row r="32" spans="1:27" ht="13.5">
      <c r="A32" s="249" t="s">
        <v>164</v>
      </c>
      <c r="B32" s="182"/>
      <c r="C32" s="155">
        <v>21807374</v>
      </c>
      <c r="D32" s="155"/>
      <c r="E32" s="59">
        <v>28759118</v>
      </c>
      <c r="F32" s="60">
        <v>28759118</v>
      </c>
      <c r="G32" s="60">
        <v>4231015</v>
      </c>
      <c r="H32" s="60">
        <v>4974190</v>
      </c>
      <c r="I32" s="60">
        <v>5475936</v>
      </c>
      <c r="J32" s="60">
        <v>5475936</v>
      </c>
      <c r="K32" s="60">
        <v>5475936</v>
      </c>
      <c r="L32" s="60"/>
      <c r="M32" s="60">
        <v>5475936</v>
      </c>
      <c r="N32" s="60">
        <v>5475936</v>
      </c>
      <c r="O32" s="60"/>
      <c r="P32" s="60"/>
      <c r="Q32" s="60"/>
      <c r="R32" s="60"/>
      <c r="S32" s="60"/>
      <c r="T32" s="60"/>
      <c r="U32" s="60"/>
      <c r="V32" s="60"/>
      <c r="W32" s="60"/>
      <c r="X32" s="60">
        <v>21569339</v>
      </c>
      <c r="Y32" s="60">
        <v>-21569339</v>
      </c>
      <c r="Z32" s="140">
        <v>-100</v>
      </c>
      <c r="AA32" s="62">
        <v>28759118</v>
      </c>
    </row>
    <row r="33" spans="1:27" ht="13.5">
      <c r="A33" s="249" t="s">
        <v>165</v>
      </c>
      <c r="B33" s="182"/>
      <c r="C33" s="155">
        <v>622495</v>
      </c>
      <c r="D33" s="155"/>
      <c r="E33" s="59">
        <v>3340437</v>
      </c>
      <c r="F33" s="60">
        <v>3340437</v>
      </c>
      <c r="G33" s="60">
        <v>2339</v>
      </c>
      <c r="H33" s="60"/>
      <c r="I33" s="60">
        <v>98848</v>
      </c>
      <c r="J33" s="60">
        <v>98848</v>
      </c>
      <c r="K33" s="60">
        <v>98848</v>
      </c>
      <c r="L33" s="60"/>
      <c r="M33" s="60">
        <v>98848</v>
      </c>
      <c r="N33" s="60">
        <v>98848</v>
      </c>
      <c r="O33" s="60"/>
      <c r="P33" s="60"/>
      <c r="Q33" s="60"/>
      <c r="R33" s="60"/>
      <c r="S33" s="60"/>
      <c r="T33" s="60"/>
      <c r="U33" s="60"/>
      <c r="V33" s="60"/>
      <c r="W33" s="60"/>
      <c r="X33" s="60">
        <v>2505328</v>
      </c>
      <c r="Y33" s="60">
        <v>-2505328</v>
      </c>
      <c r="Z33" s="140">
        <v>-100</v>
      </c>
      <c r="AA33" s="62">
        <v>3340437</v>
      </c>
    </row>
    <row r="34" spans="1:27" ht="13.5">
      <c r="A34" s="250" t="s">
        <v>58</v>
      </c>
      <c r="B34" s="251"/>
      <c r="C34" s="168">
        <f aca="true" t="shared" si="3" ref="C34:Y34">SUM(C29:C33)</f>
        <v>22638776</v>
      </c>
      <c r="D34" s="168">
        <f>SUM(D29:D33)</f>
        <v>0</v>
      </c>
      <c r="E34" s="72">
        <f t="shared" si="3"/>
        <v>34726416</v>
      </c>
      <c r="F34" s="73">
        <f t="shared" si="3"/>
        <v>34726416</v>
      </c>
      <c r="G34" s="73">
        <f t="shared" si="3"/>
        <v>4233354</v>
      </c>
      <c r="H34" s="73">
        <f t="shared" si="3"/>
        <v>4976639</v>
      </c>
      <c r="I34" s="73">
        <f t="shared" si="3"/>
        <v>5577833</v>
      </c>
      <c r="J34" s="73">
        <f t="shared" si="3"/>
        <v>5577833</v>
      </c>
      <c r="K34" s="73">
        <f t="shared" si="3"/>
        <v>5577833</v>
      </c>
      <c r="L34" s="73">
        <f t="shared" si="3"/>
        <v>0</v>
      </c>
      <c r="M34" s="73">
        <f t="shared" si="3"/>
        <v>5577833</v>
      </c>
      <c r="N34" s="73">
        <f t="shared" si="3"/>
        <v>5577833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26044813</v>
      </c>
      <c r="Y34" s="73">
        <f t="shared" si="3"/>
        <v>-26044813</v>
      </c>
      <c r="Z34" s="170">
        <f>+IF(X34&lt;&gt;0,+(Y34/X34)*100,0)</f>
        <v>-100</v>
      </c>
      <c r="AA34" s="74">
        <f>SUM(AA29:AA33)</f>
        <v>34726416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356308</v>
      </c>
      <c r="F37" s="60">
        <v>356308</v>
      </c>
      <c r="G37" s="60"/>
      <c r="H37" s="60">
        <v>29483473</v>
      </c>
      <c r="I37" s="60">
        <v>29483473</v>
      </c>
      <c r="J37" s="60">
        <v>29483473</v>
      </c>
      <c r="K37" s="60">
        <v>29483473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267231</v>
      </c>
      <c r="Y37" s="60">
        <v>-267231</v>
      </c>
      <c r="Z37" s="140">
        <v>-100</v>
      </c>
      <c r="AA37" s="62">
        <v>356308</v>
      </c>
    </row>
    <row r="38" spans="1:27" ht="13.5">
      <c r="A38" s="249" t="s">
        <v>165</v>
      </c>
      <c r="B38" s="182"/>
      <c r="C38" s="155">
        <v>278429</v>
      </c>
      <c r="D38" s="155"/>
      <c r="E38" s="59"/>
      <c r="F38" s="60"/>
      <c r="G38" s="60"/>
      <c r="H38" s="60"/>
      <c r="I38" s="60"/>
      <c r="J38" s="60"/>
      <c r="K38" s="60"/>
      <c r="L38" s="60"/>
      <c r="M38" s="60">
        <v>29483473</v>
      </c>
      <c r="N38" s="60">
        <v>29483473</v>
      </c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278429</v>
      </c>
      <c r="D39" s="168">
        <f>SUM(D37:D38)</f>
        <v>0</v>
      </c>
      <c r="E39" s="76">
        <f t="shared" si="4"/>
        <v>356308</v>
      </c>
      <c r="F39" s="77">
        <f t="shared" si="4"/>
        <v>356308</v>
      </c>
      <c r="G39" s="77">
        <f t="shared" si="4"/>
        <v>0</v>
      </c>
      <c r="H39" s="77">
        <f t="shared" si="4"/>
        <v>29483473</v>
      </c>
      <c r="I39" s="77">
        <f t="shared" si="4"/>
        <v>29483473</v>
      </c>
      <c r="J39" s="77">
        <f t="shared" si="4"/>
        <v>29483473</v>
      </c>
      <c r="K39" s="77">
        <f t="shared" si="4"/>
        <v>29483473</v>
      </c>
      <c r="L39" s="77">
        <f t="shared" si="4"/>
        <v>0</v>
      </c>
      <c r="M39" s="77">
        <f t="shared" si="4"/>
        <v>29483473</v>
      </c>
      <c r="N39" s="77">
        <f t="shared" si="4"/>
        <v>29483473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267231</v>
      </c>
      <c r="Y39" s="77">
        <f t="shared" si="4"/>
        <v>-267231</v>
      </c>
      <c r="Z39" s="212">
        <f>+IF(X39&lt;&gt;0,+(Y39/X39)*100,0)</f>
        <v>-100</v>
      </c>
      <c r="AA39" s="79">
        <f>SUM(AA37:AA38)</f>
        <v>356308</v>
      </c>
    </row>
    <row r="40" spans="1:27" ht="13.5">
      <c r="A40" s="250" t="s">
        <v>167</v>
      </c>
      <c r="B40" s="251"/>
      <c r="C40" s="168">
        <f aca="true" t="shared" si="5" ref="C40:Y40">+C34+C39</f>
        <v>22917205</v>
      </c>
      <c r="D40" s="168">
        <f>+D34+D39</f>
        <v>0</v>
      </c>
      <c r="E40" s="72">
        <f t="shared" si="5"/>
        <v>35082724</v>
      </c>
      <c r="F40" s="73">
        <f t="shared" si="5"/>
        <v>35082724</v>
      </c>
      <c r="G40" s="73">
        <f t="shared" si="5"/>
        <v>4233354</v>
      </c>
      <c r="H40" s="73">
        <f t="shared" si="5"/>
        <v>34460112</v>
      </c>
      <c r="I40" s="73">
        <f t="shared" si="5"/>
        <v>35061306</v>
      </c>
      <c r="J40" s="73">
        <f t="shared" si="5"/>
        <v>35061306</v>
      </c>
      <c r="K40" s="73">
        <f t="shared" si="5"/>
        <v>35061306</v>
      </c>
      <c r="L40" s="73">
        <f t="shared" si="5"/>
        <v>0</v>
      </c>
      <c r="M40" s="73">
        <f t="shared" si="5"/>
        <v>35061306</v>
      </c>
      <c r="N40" s="73">
        <f t="shared" si="5"/>
        <v>35061306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26312044</v>
      </c>
      <c r="Y40" s="73">
        <f t="shared" si="5"/>
        <v>-26312044</v>
      </c>
      <c r="Z40" s="170">
        <f>+IF(X40&lt;&gt;0,+(Y40/X40)*100,0)</f>
        <v>-100</v>
      </c>
      <c r="AA40" s="74">
        <f>+AA34+AA39</f>
        <v>35082724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146012892</v>
      </c>
      <c r="D42" s="257">
        <f>+D25-D40</f>
        <v>0</v>
      </c>
      <c r="E42" s="258">
        <f t="shared" si="6"/>
        <v>126553701</v>
      </c>
      <c r="F42" s="259">
        <f t="shared" si="6"/>
        <v>126553701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94915276</v>
      </c>
      <c r="Y42" s="259">
        <f t="shared" si="6"/>
        <v>-94915276</v>
      </c>
      <c r="Z42" s="260">
        <f>+IF(X42&lt;&gt;0,+(Y42/X42)*100,0)</f>
        <v>-100</v>
      </c>
      <c r="AA42" s="261">
        <f>+AA25-AA40</f>
        <v>126553701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146012892</v>
      </c>
      <c r="D45" s="155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>
        <v>126553701</v>
      </c>
      <c r="F46" s="60">
        <v>126553701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94915276</v>
      </c>
      <c r="Y46" s="60">
        <v>-94915276</v>
      </c>
      <c r="Z46" s="139">
        <v>-100</v>
      </c>
      <c r="AA46" s="62">
        <v>126553701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146012892</v>
      </c>
      <c r="D48" s="217">
        <f>SUM(D45:D47)</f>
        <v>0</v>
      </c>
      <c r="E48" s="264">
        <f t="shared" si="7"/>
        <v>126553701</v>
      </c>
      <c r="F48" s="219">
        <f t="shared" si="7"/>
        <v>126553701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94915276</v>
      </c>
      <c r="Y48" s="219">
        <f t="shared" si="7"/>
        <v>-94915276</v>
      </c>
      <c r="Z48" s="265">
        <f>+IF(X48&lt;&gt;0,+(Y48/X48)*100,0)</f>
        <v>-100</v>
      </c>
      <c r="AA48" s="232">
        <f>SUM(AA45:AA47)</f>
        <v>126553701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21303968</v>
      </c>
      <c r="D6" s="155"/>
      <c r="E6" s="59">
        <v>19527792</v>
      </c>
      <c r="F6" s="60">
        <v>19527792</v>
      </c>
      <c r="G6" s="60">
        <v>549664</v>
      </c>
      <c r="H6" s="60">
        <v>291972</v>
      </c>
      <c r="I6" s="60">
        <v>207167</v>
      </c>
      <c r="J6" s="60">
        <v>1048803</v>
      </c>
      <c r="K6" s="60">
        <v>420262</v>
      </c>
      <c r="L6" s="60"/>
      <c r="M6" s="60"/>
      <c r="N6" s="60">
        <v>420262</v>
      </c>
      <c r="O6" s="60"/>
      <c r="P6" s="60"/>
      <c r="Q6" s="60"/>
      <c r="R6" s="60"/>
      <c r="S6" s="60"/>
      <c r="T6" s="60"/>
      <c r="U6" s="60"/>
      <c r="V6" s="60"/>
      <c r="W6" s="60">
        <v>1469065</v>
      </c>
      <c r="X6" s="60">
        <v>14645844</v>
      </c>
      <c r="Y6" s="60">
        <v>-13176779</v>
      </c>
      <c r="Z6" s="140">
        <v>-89.97</v>
      </c>
      <c r="AA6" s="62">
        <v>19527792</v>
      </c>
    </row>
    <row r="7" spans="1:27" ht="13.5">
      <c r="A7" s="249" t="s">
        <v>178</v>
      </c>
      <c r="B7" s="182"/>
      <c r="C7" s="155">
        <v>39531267</v>
      </c>
      <c r="D7" s="155"/>
      <c r="E7" s="59">
        <v>26237650</v>
      </c>
      <c r="F7" s="60">
        <v>26237650</v>
      </c>
      <c r="G7" s="60">
        <v>10203000</v>
      </c>
      <c r="H7" s="60">
        <v>934000</v>
      </c>
      <c r="I7" s="60">
        <v>3512000</v>
      </c>
      <c r="J7" s="60">
        <v>14649000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14649000</v>
      </c>
      <c r="X7" s="60">
        <v>26237650</v>
      </c>
      <c r="Y7" s="60">
        <v>-11588650</v>
      </c>
      <c r="Z7" s="140">
        <v>-44.17</v>
      </c>
      <c r="AA7" s="62">
        <v>26237650</v>
      </c>
    </row>
    <row r="8" spans="1:27" ht="13.5">
      <c r="A8" s="249" t="s">
        <v>179</v>
      </c>
      <c r="B8" s="182"/>
      <c r="C8" s="155"/>
      <c r="D8" s="155"/>
      <c r="E8" s="59">
        <v>8695350</v>
      </c>
      <c r="F8" s="60">
        <v>8695350</v>
      </c>
      <c r="G8" s="60">
        <v>8403000</v>
      </c>
      <c r="H8" s="60"/>
      <c r="I8" s="60"/>
      <c r="J8" s="60">
        <v>8403000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8403000</v>
      </c>
      <c r="X8" s="60">
        <v>8695350</v>
      </c>
      <c r="Y8" s="60">
        <v>-292350</v>
      </c>
      <c r="Z8" s="140">
        <v>-3.36</v>
      </c>
      <c r="AA8" s="62">
        <v>8695350</v>
      </c>
    </row>
    <row r="9" spans="1:27" ht="13.5">
      <c r="A9" s="249" t="s">
        <v>180</v>
      </c>
      <c r="B9" s="182"/>
      <c r="C9" s="155">
        <v>1733226</v>
      </c>
      <c r="D9" s="155"/>
      <c r="E9" s="59">
        <v>1122888</v>
      </c>
      <c r="F9" s="60">
        <v>1122888</v>
      </c>
      <c r="G9" s="60">
        <v>250</v>
      </c>
      <c r="H9" s="60">
        <v>423762</v>
      </c>
      <c r="I9" s="60">
        <v>164692</v>
      </c>
      <c r="J9" s="60">
        <v>588704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588704</v>
      </c>
      <c r="X9" s="60">
        <v>842166</v>
      </c>
      <c r="Y9" s="60">
        <v>-253462</v>
      </c>
      <c r="Z9" s="140">
        <v>-30.1</v>
      </c>
      <c r="AA9" s="62">
        <v>1122888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-53208249</v>
      </c>
      <c r="D12" s="155"/>
      <c r="E12" s="59">
        <v>-47104008</v>
      </c>
      <c r="F12" s="60">
        <v>-47104008</v>
      </c>
      <c r="G12" s="60">
        <v>-7154676</v>
      </c>
      <c r="H12" s="60">
        <v>-2915949</v>
      </c>
      <c r="I12" s="60">
        <v>-2908796</v>
      </c>
      <c r="J12" s="60">
        <v>-12979421</v>
      </c>
      <c r="K12" s="60">
        <v>-543140</v>
      </c>
      <c r="L12" s="60"/>
      <c r="M12" s="60"/>
      <c r="N12" s="60">
        <v>-543140</v>
      </c>
      <c r="O12" s="60"/>
      <c r="P12" s="60"/>
      <c r="Q12" s="60"/>
      <c r="R12" s="60"/>
      <c r="S12" s="60"/>
      <c r="T12" s="60"/>
      <c r="U12" s="60"/>
      <c r="V12" s="60"/>
      <c r="W12" s="60">
        <v>-13522561</v>
      </c>
      <c r="X12" s="60">
        <v>-35328006</v>
      </c>
      <c r="Y12" s="60">
        <v>21805445</v>
      </c>
      <c r="Z12" s="140">
        <v>-61.72</v>
      </c>
      <c r="AA12" s="62">
        <v>-47104008</v>
      </c>
    </row>
    <row r="13" spans="1:27" ht="13.5">
      <c r="A13" s="249" t="s">
        <v>40</v>
      </c>
      <c r="B13" s="182"/>
      <c r="C13" s="155">
        <v>-216542</v>
      </c>
      <c r="D13" s="155"/>
      <c r="E13" s="59">
        <v>-129996</v>
      </c>
      <c r="F13" s="60">
        <v>-129996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-97497</v>
      </c>
      <c r="Y13" s="60">
        <v>97497</v>
      </c>
      <c r="Z13" s="140">
        <v>-100</v>
      </c>
      <c r="AA13" s="62">
        <v>-129996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-184940</v>
      </c>
      <c r="H14" s="60">
        <v>-626641</v>
      </c>
      <c r="I14" s="60"/>
      <c r="J14" s="60">
        <v>-811581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-811581</v>
      </c>
      <c r="X14" s="60"/>
      <c r="Y14" s="60">
        <v>-811581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9143670</v>
      </c>
      <c r="D15" s="168">
        <f>SUM(D6:D14)</f>
        <v>0</v>
      </c>
      <c r="E15" s="72">
        <f t="shared" si="0"/>
        <v>8349676</v>
      </c>
      <c r="F15" s="73">
        <f t="shared" si="0"/>
        <v>8349676</v>
      </c>
      <c r="G15" s="73">
        <f t="shared" si="0"/>
        <v>11816298</v>
      </c>
      <c r="H15" s="73">
        <f t="shared" si="0"/>
        <v>-1892856</v>
      </c>
      <c r="I15" s="73">
        <f t="shared" si="0"/>
        <v>975063</v>
      </c>
      <c r="J15" s="73">
        <f t="shared" si="0"/>
        <v>10898505</v>
      </c>
      <c r="K15" s="73">
        <f t="shared" si="0"/>
        <v>-122878</v>
      </c>
      <c r="L15" s="73">
        <f t="shared" si="0"/>
        <v>0</v>
      </c>
      <c r="M15" s="73">
        <f t="shared" si="0"/>
        <v>0</v>
      </c>
      <c r="N15" s="73">
        <f t="shared" si="0"/>
        <v>-122878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10775627</v>
      </c>
      <c r="X15" s="73">
        <f t="shared" si="0"/>
        <v>14995507</v>
      </c>
      <c r="Y15" s="73">
        <f t="shared" si="0"/>
        <v>-4219880</v>
      </c>
      <c r="Z15" s="170">
        <f>+IF(X15&lt;&gt;0,+(Y15/X15)*100,0)</f>
        <v>-28.14096248963106</v>
      </c>
      <c r="AA15" s="74">
        <f>SUM(AA6:AA14)</f>
        <v>8349676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9224014</v>
      </c>
      <c r="D24" s="155"/>
      <c r="E24" s="59">
        <v>-12615850</v>
      </c>
      <c r="F24" s="60">
        <v>-12615850</v>
      </c>
      <c r="G24" s="60">
        <v>-2106338</v>
      </c>
      <c r="H24" s="60"/>
      <c r="I24" s="60"/>
      <c r="J24" s="60">
        <v>-2106338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-2106338</v>
      </c>
      <c r="X24" s="60">
        <v>-1051321</v>
      </c>
      <c r="Y24" s="60">
        <v>-1055017</v>
      </c>
      <c r="Z24" s="140">
        <v>100.35</v>
      </c>
      <c r="AA24" s="62">
        <v>-12615850</v>
      </c>
    </row>
    <row r="25" spans="1:27" ht="13.5">
      <c r="A25" s="250" t="s">
        <v>191</v>
      </c>
      <c r="B25" s="251"/>
      <c r="C25" s="168">
        <f aca="true" t="shared" si="1" ref="C25:Y25">SUM(C19:C24)</f>
        <v>9224014</v>
      </c>
      <c r="D25" s="168">
        <f>SUM(D19:D24)</f>
        <v>0</v>
      </c>
      <c r="E25" s="72">
        <f t="shared" si="1"/>
        <v>-12615850</v>
      </c>
      <c r="F25" s="73">
        <f t="shared" si="1"/>
        <v>-12615850</v>
      </c>
      <c r="G25" s="73">
        <f t="shared" si="1"/>
        <v>-2106338</v>
      </c>
      <c r="H25" s="73">
        <f t="shared" si="1"/>
        <v>0</v>
      </c>
      <c r="I25" s="73">
        <f t="shared" si="1"/>
        <v>0</v>
      </c>
      <c r="J25" s="73">
        <f t="shared" si="1"/>
        <v>-2106338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-2106338</v>
      </c>
      <c r="X25" s="73">
        <f t="shared" si="1"/>
        <v>-1051321</v>
      </c>
      <c r="Y25" s="73">
        <f t="shared" si="1"/>
        <v>-1055017</v>
      </c>
      <c r="Z25" s="170">
        <f>+IF(X25&lt;&gt;0,+(Y25/X25)*100,0)</f>
        <v>100.35155770692302</v>
      </c>
      <c r="AA25" s="74">
        <f>SUM(AA19:AA24)</f>
        <v>-12615850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284055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284055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18651739</v>
      </c>
      <c r="D36" s="153">
        <f>+D15+D25+D34</f>
        <v>0</v>
      </c>
      <c r="E36" s="99">
        <f t="shared" si="3"/>
        <v>-4266174</v>
      </c>
      <c r="F36" s="100">
        <f t="shared" si="3"/>
        <v>-4266174</v>
      </c>
      <c r="G36" s="100">
        <f t="shared" si="3"/>
        <v>9709960</v>
      </c>
      <c r="H36" s="100">
        <f t="shared" si="3"/>
        <v>-1892856</v>
      </c>
      <c r="I36" s="100">
        <f t="shared" si="3"/>
        <v>975063</v>
      </c>
      <c r="J36" s="100">
        <f t="shared" si="3"/>
        <v>8792167</v>
      </c>
      <c r="K36" s="100">
        <f t="shared" si="3"/>
        <v>-122878</v>
      </c>
      <c r="L36" s="100">
        <f t="shared" si="3"/>
        <v>0</v>
      </c>
      <c r="M36" s="100">
        <f t="shared" si="3"/>
        <v>0</v>
      </c>
      <c r="N36" s="100">
        <f t="shared" si="3"/>
        <v>-122878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8669289</v>
      </c>
      <c r="X36" s="100">
        <f t="shared" si="3"/>
        <v>13944186</v>
      </c>
      <c r="Y36" s="100">
        <f t="shared" si="3"/>
        <v>-5274897</v>
      </c>
      <c r="Z36" s="137">
        <f>+IF(X36&lt;&gt;0,+(Y36/X36)*100,0)</f>
        <v>-37.828647724578545</v>
      </c>
      <c r="AA36" s="102">
        <f>+AA15+AA25+AA34</f>
        <v>-4266174</v>
      </c>
    </row>
    <row r="37" spans="1:27" ht="13.5">
      <c r="A37" s="249" t="s">
        <v>199</v>
      </c>
      <c r="B37" s="182"/>
      <c r="C37" s="153">
        <v>226775</v>
      </c>
      <c r="D37" s="153"/>
      <c r="E37" s="99"/>
      <c r="F37" s="100"/>
      <c r="G37" s="100"/>
      <c r="H37" s="100">
        <v>9709960</v>
      </c>
      <c r="I37" s="100">
        <v>7817104</v>
      </c>
      <c r="J37" s="100"/>
      <c r="K37" s="100">
        <v>8792167</v>
      </c>
      <c r="L37" s="100"/>
      <c r="M37" s="100"/>
      <c r="N37" s="100">
        <v>8792167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18878514</v>
      </c>
      <c r="D38" s="257"/>
      <c r="E38" s="258">
        <v>-4266172</v>
      </c>
      <c r="F38" s="259">
        <v>-4266172</v>
      </c>
      <c r="G38" s="259">
        <v>9709960</v>
      </c>
      <c r="H38" s="259">
        <v>7817104</v>
      </c>
      <c r="I38" s="259">
        <v>8792167</v>
      </c>
      <c r="J38" s="259">
        <v>8792167</v>
      </c>
      <c r="K38" s="259">
        <v>8669289</v>
      </c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>
        <v>13944188</v>
      </c>
      <c r="Y38" s="259">
        <v>-13944188</v>
      </c>
      <c r="Z38" s="260">
        <v>-100</v>
      </c>
      <c r="AA38" s="261">
        <v>-4266172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2920500</v>
      </c>
      <c r="F5" s="106">
        <f t="shared" si="0"/>
        <v>2920500</v>
      </c>
      <c r="G5" s="106">
        <f t="shared" si="0"/>
        <v>0</v>
      </c>
      <c r="H5" s="106">
        <f t="shared" si="0"/>
        <v>9200</v>
      </c>
      <c r="I5" s="106">
        <f t="shared" si="0"/>
        <v>0</v>
      </c>
      <c r="J5" s="106">
        <f t="shared" si="0"/>
        <v>9200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9200</v>
      </c>
      <c r="X5" s="106">
        <f t="shared" si="0"/>
        <v>2190375</v>
      </c>
      <c r="Y5" s="106">
        <f t="shared" si="0"/>
        <v>-2181175</v>
      </c>
      <c r="Z5" s="201">
        <f>+IF(X5&lt;&gt;0,+(Y5/X5)*100,0)</f>
        <v>-99.57998059692976</v>
      </c>
      <c r="AA5" s="199">
        <f>SUM(AA11:AA18)</f>
        <v>2920500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600000</v>
      </c>
      <c r="F8" s="60">
        <v>600000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450000</v>
      </c>
      <c r="Y8" s="60">
        <v>-450000</v>
      </c>
      <c r="Z8" s="140">
        <v>-100</v>
      </c>
      <c r="AA8" s="155">
        <v>600000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600000</v>
      </c>
      <c r="F11" s="295">
        <f t="shared" si="1"/>
        <v>600000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450000</v>
      </c>
      <c r="Y11" s="295">
        <f t="shared" si="1"/>
        <v>-450000</v>
      </c>
      <c r="Z11" s="296">
        <f>+IF(X11&lt;&gt;0,+(Y11/X11)*100,0)</f>
        <v>-100</v>
      </c>
      <c r="AA11" s="297">
        <f>SUM(AA6:AA10)</f>
        <v>600000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2320500</v>
      </c>
      <c r="F15" s="60">
        <v>2320500</v>
      </c>
      <c r="G15" s="60"/>
      <c r="H15" s="60">
        <v>9200</v>
      </c>
      <c r="I15" s="60"/>
      <c r="J15" s="60">
        <v>9200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9200</v>
      </c>
      <c r="X15" s="60">
        <v>1740375</v>
      </c>
      <c r="Y15" s="60">
        <v>-1731175</v>
      </c>
      <c r="Z15" s="140">
        <v>-99.47</v>
      </c>
      <c r="AA15" s="155">
        <v>2320500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9695350</v>
      </c>
      <c r="F20" s="100">
        <f t="shared" si="2"/>
        <v>9695350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7271513</v>
      </c>
      <c r="Y20" s="100">
        <f t="shared" si="2"/>
        <v>-7271513</v>
      </c>
      <c r="Z20" s="137">
        <f>+IF(X20&lt;&gt;0,+(Y20/X20)*100,0)</f>
        <v>-100</v>
      </c>
      <c r="AA20" s="153">
        <f>SUM(AA26:AA33)</f>
        <v>9695350</v>
      </c>
    </row>
    <row r="21" spans="1:27" ht="13.5">
      <c r="A21" s="291" t="s">
        <v>204</v>
      </c>
      <c r="B21" s="142"/>
      <c r="C21" s="62"/>
      <c r="D21" s="156"/>
      <c r="E21" s="60">
        <v>5680112</v>
      </c>
      <c r="F21" s="60">
        <v>5680112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4260084</v>
      </c>
      <c r="Y21" s="60">
        <v>-4260084</v>
      </c>
      <c r="Z21" s="140">
        <v>-100</v>
      </c>
      <c r="AA21" s="155">
        <v>5680112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>
        <v>1000000</v>
      </c>
      <c r="F24" s="60">
        <v>1000000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750000</v>
      </c>
      <c r="Y24" s="60">
        <v>-750000</v>
      </c>
      <c r="Z24" s="140">
        <v>-100</v>
      </c>
      <c r="AA24" s="155">
        <v>1000000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6680112</v>
      </c>
      <c r="F26" s="295">
        <f t="shared" si="3"/>
        <v>6680112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5010084</v>
      </c>
      <c r="Y26" s="295">
        <f t="shared" si="3"/>
        <v>-5010084</v>
      </c>
      <c r="Z26" s="296">
        <f>+IF(X26&lt;&gt;0,+(Y26/X26)*100,0)</f>
        <v>-100</v>
      </c>
      <c r="AA26" s="297">
        <f>SUM(AA21:AA25)</f>
        <v>6680112</v>
      </c>
    </row>
    <row r="27" spans="1:27" ht="13.5">
      <c r="A27" s="298" t="s">
        <v>210</v>
      </c>
      <c r="B27" s="147"/>
      <c r="C27" s="62"/>
      <c r="D27" s="156"/>
      <c r="E27" s="60">
        <v>3015238</v>
      </c>
      <c r="F27" s="60">
        <v>3015238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2261429</v>
      </c>
      <c r="Y27" s="60">
        <v>-2261429</v>
      </c>
      <c r="Z27" s="140">
        <v>-100</v>
      </c>
      <c r="AA27" s="155">
        <v>3015238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5680112</v>
      </c>
      <c r="F36" s="60">
        <f t="shared" si="4"/>
        <v>5680112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4260084</v>
      </c>
      <c r="Y36" s="60">
        <f t="shared" si="4"/>
        <v>-4260084</v>
      </c>
      <c r="Z36" s="140">
        <f aca="true" t="shared" si="5" ref="Z36:Z49">+IF(X36&lt;&gt;0,+(Y36/X36)*100,0)</f>
        <v>-100</v>
      </c>
      <c r="AA36" s="155">
        <f>AA6+AA21</f>
        <v>5680112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600000</v>
      </c>
      <c r="F38" s="60">
        <f t="shared" si="4"/>
        <v>600000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450000</v>
      </c>
      <c r="Y38" s="60">
        <f t="shared" si="4"/>
        <v>-450000</v>
      </c>
      <c r="Z38" s="140">
        <f t="shared" si="5"/>
        <v>-100</v>
      </c>
      <c r="AA38" s="155">
        <f>AA8+AA23</f>
        <v>600000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1000000</v>
      </c>
      <c r="F39" s="60">
        <f t="shared" si="4"/>
        <v>1000000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750000</v>
      </c>
      <c r="Y39" s="60">
        <f t="shared" si="4"/>
        <v>-750000</v>
      </c>
      <c r="Z39" s="140">
        <f t="shared" si="5"/>
        <v>-100</v>
      </c>
      <c r="AA39" s="155">
        <f>AA9+AA24</f>
        <v>1000000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7280112</v>
      </c>
      <c r="F41" s="295">
        <f t="shared" si="6"/>
        <v>7280112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5460084</v>
      </c>
      <c r="Y41" s="295">
        <f t="shared" si="6"/>
        <v>-5460084</v>
      </c>
      <c r="Z41" s="296">
        <f t="shared" si="5"/>
        <v>-100</v>
      </c>
      <c r="AA41" s="297">
        <f>SUM(AA36:AA40)</f>
        <v>7280112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3015238</v>
      </c>
      <c r="F42" s="54">
        <f t="shared" si="7"/>
        <v>3015238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2261429</v>
      </c>
      <c r="Y42" s="54">
        <f t="shared" si="7"/>
        <v>-2261429</v>
      </c>
      <c r="Z42" s="184">
        <f t="shared" si="5"/>
        <v>-100</v>
      </c>
      <c r="AA42" s="130">
        <f aca="true" t="shared" si="8" ref="AA42:AA48">AA12+AA27</f>
        <v>3015238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2320500</v>
      </c>
      <c r="F45" s="54">
        <f t="shared" si="7"/>
        <v>2320500</v>
      </c>
      <c r="G45" s="54">
        <f t="shared" si="7"/>
        <v>0</v>
      </c>
      <c r="H45" s="54">
        <f t="shared" si="7"/>
        <v>9200</v>
      </c>
      <c r="I45" s="54">
        <f t="shared" si="7"/>
        <v>0</v>
      </c>
      <c r="J45" s="54">
        <f t="shared" si="7"/>
        <v>9200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9200</v>
      </c>
      <c r="X45" s="54">
        <f t="shared" si="7"/>
        <v>1740375</v>
      </c>
      <c r="Y45" s="54">
        <f t="shared" si="7"/>
        <v>-1731175</v>
      </c>
      <c r="Z45" s="184">
        <f t="shared" si="5"/>
        <v>-99.47137829490771</v>
      </c>
      <c r="AA45" s="130">
        <f t="shared" si="8"/>
        <v>2320500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12615850</v>
      </c>
      <c r="F49" s="220">
        <f t="shared" si="9"/>
        <v>12615850</v>
      </c>
      <c r="G49" s="220">
        <f t="shared" si="9"/>
        <v>0</v>
      </c>
      <c r="H49" s="220">
        <f t="shared" si="9"/>
        <v>9200</v>
      </c>
      <c r="I49" s="220">
        <f t="shared" si="9"/>
        <v>0</v>
      </c>
      <c r="J49" s="220">
        <f t="shared" si="9"/>
        <v>9200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9200</v>
      </c>
      <c r="X49" s="220">
        <f t="shared" si="9"/>
        <v>9461888</v>
      </c>
      <c r="Y49" s="220">
        <f t="shared" si="9"/>
        <v>-9452688</v>
      </c>
      <c r="Z49" s="221">
        <f t="shared" si="5"/>
        <v>-99.9027678196994</v>
      </c>
      <c r="AA49" s="222">
        <f>SUM(AA41:AA48)</f>
        <v>12615850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6037000</v>
      </c>
      <c r="F51" s="54">
        <f t="shared" si="10"/>
        <v>6037000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4527750</v>
      </c>
      <c r="Y51" s="54">
        <f t="shared" si="10"/>
        <v>-4527750</v>
      </c>
      <c r="Z51" s="184">
        <f>+IF(X51&lt;&gt;0,+(Y51/X51)*100,0)</f>
        <v>-100</v>
      </c>
      <c r="AA51" s="130">
        <f>SUM(AA57:AA61)</f>
        <v>6037000</v>
      </c>
    </row>
    <row r="52" spans="1:27" ht="13.5">
      <c r="A52" s="310" t="s">
        <v>204</v>
      </c>
      <c r="B52" s="142"/>
      <c r="C52" s="62"/>
      <c r="D52" s="156"/>
      <c r="E52" s="60">
        <v>450000</v>
      </c>
      <c r="F52" s="60">
        <v>450000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337500</v>
      </c>
      <c r="Y52" s="60">
        <v>-337500</v>
      </c>
      <c r="Z52" s="140">
        <v>-100</v>
      </c>
      <c r="AA52" s="155">
        <v>450000</v>
      </c>
    </row>
    <row r="53" spans="1:27" ht="13.5">
      <c r="A53" s="310" t="s">
        <v>205</v>
      </c>
      <c r="B53" s="142"/>
      <c r="C53" s="62"/>
      <c r="D53" s="156"/>
      <c r="E53" s="60">
        <v>1200000</v>
      </c>
      <c r="F53" s="60">
        <v>1200000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900000</v>
      </c>
      <c r="Y53" s="60">
        <v>-900000</v>
      </c>
      <c r="Z53" s="140">
        <v>-100</v>
      </c>
      <c r="AA53" s="155">
        <v>1200000</v>
      </c>
    </row>
    <row r="54" spans="1:27" ht="13.5">
      <c r="A54" s="310" t="s">
        <v>206</v>
      </c>
      <c r="B54" s="142"/>
      <c r="C54" s="62"/>
      <c r="D54" s="156"/>
      <c r="E54" s="60">
        <v>800000</v>
      </c>
      <c r="F54" s="60">
        <v>800000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600000</v>
      </c>
      <c r="Y54" s="60">
        <v>-600000</v>
      </c>
      <c r="Z54" s="140">
        <v>-100</v>
      </c>
      <c r="AA54" s="155">
        <v>800000</v>
      </c>
    </row>
    <row r="55" spans="1:27" ht="13.5">
      <c r="A55" s="310" t="s">
        <v>207</v>
      </c>
      <c r="B55" s="142"/>
      <c r="C55" s="62"/>
      <c r="D55" s="156"/>
      <c r="E55" s="60">
        <v>750000</v>
      </c>
      <c r="F55" s="60">
        <v>750000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562500</v>
      </c>
      <c r="Y55" s="60">
        <v>-562500</v>
      </c>
      <c r="Z55" s="140">
        <v>-100</v>
      </c>
      <c r="AA55" s="155">
        <v>750000</v>
      </c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3200000</v>
      </c>
      <c r="F57" s="295">
        <f t="shared" si="11"/>
        <v>3200000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2400000</v>
      </c>
      <c r="Y57" s="295">
        <f t="shared" si="11"/>
        <v>-2400000</v>
      </c>
      <c r="Z57" s="296">
        <f>+IF(X57&lt;&gt;0,+(Y57/X57)*100,0)</f>
        <v>-100</v>
      </c>
      <c r="AA57" s="297">
        <f>SUM(AA52:AA56)</f>
        <v>3200000</v>
      </c>
    </row>
    <row r="58" spans="1:27" ht="13.5">
      <c r="A58" s="311" t="s">
        <v>210</v>
      </c>
      <c r="B58" s="136"/>
      <c r="C58" s="62"/>
      <c r="D58" s="156"/>
      <c r="E58" s="60">
        <v>167000</v>
      </c>
      <c r="F58" s="60">
        <v>167000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125250</v>
      </c>
      <c r="Y58" s="60">
        <v>-125250</v>
      </c>
      <c r="Z58" s="140">
        <v>-100</v>
      </c>
      <c r="AA58" s="155">
        <v>167000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2670000</v>
      </c>
      <c r="F61" s="60">
        <v>2670000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2002500</v>
      </c>
      <c r="Y61" s="60">
        <v>-2002500</v>
      </c>
      <c r="Z61" s="140">
        <v>-100</v>
      </c>
      <c r="AA61" s="155">
        <v>2670000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1000000</v>
      </c>
      <c r="D65" s="156"/>
      <c r="E65" s="60">
        <v>2030000</v>
      </c>
      <c r="F65" s="60"/>
      <c r="G65" s="60"/>
      <c r="H65" s="60"/>
      <c r="I65" s="60">
        <v>3311</v>
      </c>
      <c r="J65" s="60">
        <v>3311</v>
      </c>
      <c r="K65" s="60"/>
      <c r="L65" s="60">
        <v>104497</v>
      </c>
      <c r="M65" s="60">
        <v>239341</v>
      </c>
      <c r="N65" s="60">
        <v>343838</v>
      </c>
      <c r="O65" s="60"/>
      <c r="P65" s="60"/>
      <c r="Q65" s="60"/>
      <c r="R65" s="60"/>
      <c r="S65" s="60"/>
      <c r="T65" s="60"/>
      <c r="U65" s="60"/>
      <c r="V65" s="60"/>
      <c r="W65" s="60">
        <v>347149</v>
      </c>
      <c r="X65" s="60"/>
      <c r="Y65" s="60">
        <v>347149</v>
      </c>
      <c r="Z65" s="140"/>
      <c r="AA65" s="155"/>
    </row>
    <row r="66" spans="1:27" ht="13.5">
      <c r="A66" s="311" t="s">
        <v>223</v>
      </c>
      <c r="B66" s="316"/>
      <c r="C66" s="273">
        <v>1296594</v>
      </c>
      <c r="D66" s="274"/>
      <c r="E66" s="275">
        <v>2831000</v>
      </c>
      <c r="F66" s="275"/>
      <c r="G66" s="275"/>
      <c r="H66" s="275">
        <v>357363</v>
      </c>
      <c r="I66" s="275"/>
      <c r="J66" s="275">
        <v>357363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357363</v>
      </c>
      <c r="X66" s="275"/>
      <c r="Y66" s="275">
        <v>357363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1175008</v>
      </c>
      <c r="F68" s="60"/>
      <c r="G68" s="60">
        <v>577</v>
      </c>
      <c r="H68" s="60"/>
      <c r="I68" s="60">
        <v>140708</v>
      </c>
      <c r="J68" s="60">
        <v>141285</v>
      </c>
      <c r="K68" s="60"/>
      <c r="L68" s="60"/>
      <c r="M68" s="60">
        <v>58036</v>
      </c>
      <c r="N68" s="60">
        <v>58036</v>
      </c>
      <c r="O68" s="60"/>
      <c r="P68" s="60"/>
      <c r="Q68" s="60"/>
      <c r="R68" s="60"/>
      <c r="S68" s="60"/>
      <c r="T68" s="60"/>
      <c r="U68" s="60"/>
      <c r="V68" s="60"/>
      <c r="W68" s="60">
        <v>199321</v>
      </c>
      <c r="X68" s="60"/>
      <c r="Y68" s="60">
        <v>199321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2296594</v>
      </c>
      <c r="D69" s="218">
        <f t="shared" si="12"/>
        <v>0</v>
      </c>
      <c r="E69" s="220">
        <f t="shared" si="12"/>
        <v>6036008</v>
      </c>
      <c r="F69" s="220">
        <f t="shared" si="12"/>
        <v>0</v>
      </c>
      <c r="G69" s="220">
        <f t="shared" si="12"/>
        <v>577</v>
      </c>
      <c r="H69" s="220">
        <f t="shared" si="12"/>
        <v>357363</v>
      </c>
      <c r="I69" s="220">
        <f t="shared" si="12"/>
        <v>144019</v>
      </c>
      <c r="J69" s="220">
        <f t="shared" si="12"/>
        <v>501959</v>
      </c>
      <c r="K69" s="220">
        <f t="shared" si="12"/>
        <v>0</v>
      </c>
      <c r="L69" s="220">
        <f t="shared" si="12"/>
        <v>104497</v>
      </c>
      <c r="M69" s="220">
        <f t="shared" si="12"/>
        <v>297377</v>
      </c>
      <c r="N69" s="220">
        <f t="shared" si="12"/>
        <v>401874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903833</v>
      </c>
      <c r="X69" s="220">
        <f t="shared" si="12"/>
        <v>0</v>
      </c>
      <c r="Y69" s="220">
        <f t="shared" si="12"/>
        <v>903833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600000</v>
      </c>
      <c r="F5" s="358">
        <f t="shared" si="0"/>
        <v>600000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450000</v>
      </c>
      <c r="Y5" s="358">
        <f t="shared" si="0"/>
        <v>-450000</v>
      </c>
      <c r="Z5" s="359">
        <f>+IF(X5&lt;&gt;0,+(Y5/X5)*100,0)</f>
        <v>-100</v>
      </c>
      <c r="AA5" s="360">
        <f>+AA6+AA8+AA11+AA13+AA15</f>
        <v>600000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600000</v>
      </c>
      <c r="F11" s="364">
        <f t="shared" si="3"/>
        <v>600000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450000</v>
      </c>
      <c r="Y11" s="364">
        <f t="shared" si="3"/>
        <v>-450000</v>
      </c>
      <c r="Z11" s="365">
        <f>+IF(X11&lt;&gt;0,+(Y11/X11)*100,0)</f>
        <v>-100</v>
      </c>
      <c r="AA11" s="366">
        <f t="shared" si="3"/>
        <v>600000</v>
      </c>
    </row>
    <row r="12" spans="1:27" ht="13.5">
      <c r="A12" s="291" t="s">
        <v>231</v>
      </c>
      <c r="B12" s="136"/>
      <c r="C12" s="60"/>
      <c r="D12" s="340"/>
      <c r="E12" s="60">
        <v>600000</v>
      </c>
      <c r="F12" s="59">
        <v>600000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450000</v>
      </c>
      <c r="Y12" s="59">
        <v>-450000</v>
      </c>
      <c r="Z12" s="61">
        <v>-100</v>
      </c>
      <c r="AA12" s="62">
        <v>600000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2320500</v>
      </c>
      <c r="F40" s="345">
        <f t="shared" si="9"/>
        <v>2320500</v>
      </c>
      <c r="G40" s="345">
        <f t="shared" si="9"/>
        <v>0</v>
      </c>
      <c r="H40" s="343">
        <f t="shared" si="9"/>
        <v>9200</v>
      </c>
      <c r="I40" s="343">
        <f t="shared" si="9"/>
        <v>0</v>
      </c>
      <c r="J40" s="345">
        <f t="shared" si="9"/>
        <v>9200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9200</v>
      </c>
      <c r="X40" s="343">
        <f t="shared" si="9"/>
        <v>1740375</v>
      </c>
      <c r="Y40" s="345">
        <f t="shared" si="9"/>
        <v>-1731175</v>
      </c>
      <c r="Z40" s="336">
        <f>+IF(X40&lt;&gt;0,+(Y40/X40)*100,0)</f>
        <v>-99.47137829490771</v>
      </c>
      <c r="AA40" s="350">
        <f>SUM(AA41:AA49)</f>
        <v>2320500</v>
      </c>
    </row>
    <row r="41" spans="1:27" ht="13.5">
      <c r="A41" s="361" t="s">
        <v>247</v>
      </c>
      <c r="B41" s="142"/>
      <c r="C41" s="362"/>
      <c r="D41" s="363"/>
      <c r="E41" s="362">
        <v>485000</v>
      </c>
      <c r="F41" s="364">
        <v>485000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363750</v>
      </c>
      <c r="Y41" s="364">
        <v>-363750</v>
      </c>
      <c r="Z41" s="365">
        <v>-100</v>
      </c>
      <c r="AA41" s="366">
        <v>485000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700000</v>
      </c>
      <c r="F43" s="370">
        <v>700000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525000</v>
      </c>
      <c r="Y43" s="370">
        <v>-525000</v>
      </c>
      <c r="Z43" s="371">
        <v>-100</v>
      </c>
      <c r="AA43" s="303">
        <v>700000</v>
      </c>
    </row>
    <row r="44" spans="1:27" ht="13.5">
      <c r="A44" s="361" t="s">
        <v>250</v>
      </c>
      <c r="B44" s="136"/>
      <c r="C44" s="60"/>
      <c r="D44" s="368"/>
      <c r="E44" s="54">
        <v>400000</v>
      </c>
      <c r="F44" s="53">
        <v>400000</v>
      </c>
      <c r="G44" s="53"/>
      <c r="H44" s="54">
        <v>9200</v>
      </c>
      <c r="I44" s="54"/>
      <c r="J44" s="53">
        <v>9200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9200</v>
      </c>
      <c r="X44" s="54">
        <v>300000</v>
      </c>
      <c r="Y44" s="53">
        <v>-290800</v>
      </c>
      <c r="Z44" s="94">
        <v>-96.93</v>
      </c>
      <c r="AA44" s="95">
        <v>400000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735500</v>
      </c>
      <c r="F49" s="53">
        <v>735500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551625</v>
      </c>
      <c r="Y49" s="53">
        <v>-551625</v>
      </c>
      <c r="Z49" s="94">
        <v>-100</v>
      </c>
      <c r="AA49" s="95">
        <v>735500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2920500</v>
      </c>
      <c r="F60" s="264">
        <f t="shared" si="14"/>
        <v>2920500</v>
      </c>
      <c r="G60" s="264">
        <f t="shared" si="14"/>
        <v>0</v>
      </c>
      <c r="H60" s="219">
        <f t="shared" si="14"/>
        <v>9200</v>
      </c>
      <c r="I60" s="219">
        <f t="shared" si="14"/>
        <v>0</v>
      </c>
      <c r="J60" s="264">
        <f t="shared" si="14"/>
        <v>9200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9200</v>
      </c>
      <c r="X60" s="219">
        <f t="shared" si="14"/>
        <v>2190375</v>
      </c>
      <c r="Y60" s="264">
        <f t="shared" si="14"/>
        <v>-2181175</v>
      </c>
      <c r="Z60" s="337">
        <f>+IF(X60&lt;&gt;0,+(Y60/X60)*100,0)</f>
        <v>-99.57998059692976</v>
      </c>
      <c r="AA60" s="232">
        <f>+AA57+AA54+AA51+AA40+AA37+AA34+AA22+AA5</f>
        <v>2920500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6680112</v>
      </c>
      <c r="F5" s="358">
        <f t="shared" si="0"/>
        <v>6680112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5010084</v>
      </c>
      <c r="Y5" s="358">
        <f t="shared" si="0"/>
        <v>-5010084</v>
      </c>
      <c r="Z5" s="359">
        <f>+IF(X5&lt;&gt;0,+(Y5/X5)*100,0)</f>
        <v>-100</v>
      </c>
      <c r="AA5" s="360">
        <f>+AA6+AA8+AA11+AA13+AA15</f>
        <v>6680112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5680112</v>
      </c>
      <c r="F6" s="59">
        <f t="shared" si="1"/>
        <v>5680112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4260084</v>
      </c>
      <c r="Y6" s="59">
        <f t="shared" si="1"/>
        <v>-4260084</v>
      </c>
      <c r="Z6" s="61">
        <f>+IF(X6&lt;&gt;0,+(Y6/X6)*100,0)</f>
        <v>-100</v>
      </c>
      <c r="AA6" s="62">
        <f t="shared" si="1"/>
        <v>5680112</v>
      </c>
    </row>
    <row r="7" spans="1:27" ht="13.5">
      <c r="A7" s="291" t="s">
        <v>228</v>
      </c>
      <c r="B7" s="142"/>
      <c r="C7" s="60"/>
      <c r="D7" s="340"/>
      <c r="E7" s="60">
        <v>5680112</v>
      </c>
      <c r="F7" s="59">
        <v>5680112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4260084</v>
      </c>
      <c r="Y7" s="59">
        <v>-4260084</v>
      </c>
      <c r="Z7" s="61">
        <v>-100</v>
      </c>
      <c r="AA7" s="62">
        <v>5680112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1000000</v>
      </c>
      <c r="F13" s="342">
        <f t="shared" si="4"/>
        <v>1000000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750000</v>
      </c>
      <c r="Y13" s="342">
        <f t="shared" si="4"/>
        <v>-750000</v>
      </c>
      <c r="Z13" s="335">
        <f>+IF(X13&lt;&gt;0,+(Y13/X13)*100,0)</f>
        <v>-100</v>
      </c>
      <c r="AA13" s="273">
        <f t="shared" si="4"/>
        <v>1000000</v>
      </c>
    </row>
    <row r="14" spans="1:27" ht="13.5">
      <c r="A14" s="291" t="s">
        <v>232</v>
      </c>
      <c r="B14" s="136"/>
      <c r="C14" s="60"/>
      <c r="D14" s="340"/>
      <c r="E14" s="60">
        <v>1000000</v>
      </c>
      <c r="F14" s="59">
        <v>1000000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750000</v>
      </c>
      <c r="Y14" s="59">
        <v>-750000</v>
      </c>
      <c r="Z14" s="61">
        <v>-100</v>
      </c>
      <c r="AA14" s="62">
        <v>1000000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3015238</v>
      </c>
      <c r="F22" s="345">
        <f t="shared" si="6"/>
        <v>3015238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2261429</v>
      </c>
      <c r="Y22" s="345">
        <f t="shared" si="6"/>
        <v>-2261429</v>
      </c>
      <c r="Z22" s="336">
        <f>+IF(X22&lt;&gt;0,+(Y22/X22)*100,0)</f>
        <v>-100</v>
      </c>
      <c r="AA22" s="350">
        <f>SUM(AA23:AA32)</f>
        <v>3015238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3015238</v>
      </c>
      <c r="F24" s="59">
        <v>3015238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2261429</v>
      </c>
      <c r="Y24" s="59">
        <v>-2261429</v>
      </c>
      <c r="Z24" s="61">
        <v>-100</v>
      </c>
      <c r="AA24" s="62">
        <v>3015238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9695350</v>
      </c>
      <c r="F60" s="264">
        <f t="shared" si="14"/>
        <v>9695350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7271513</v>
      </c>
      <c r="Y60" s="264">
        <f t="shared" si="14"/>
        <v>-7271513</v>
      </c>
      <c r="Z60" s="337">
        <f>+IF(X60&lt;&gt;0,+(Y60/X60)*100,0)</f>
        <v>-100</v>
      </c>
      <c r="AA60" s="232">
        <f>+AA57+AA54+AA51+AA40+AA37+AA34+AA22+AA5</f>
        <v>9695350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2015-05-07T12:56:43Z</dcterms:created>
  <dcterms:modified xsi:type="dcterms:W3CDTF">2015-05-07T12:56:47Z</dcterms:modified>
  <cp:category/>
  <cp:version/>
  <cp:contentType/>
  <cp:contentStatus/>
</cp:coreProperties>
</file>