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<sst xmlns="http://schemas.openxmlformats.org/spreadsheetml/2006/main" count="855" uniqueCount="302">
  <si>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Intsika Yethu(EC135)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</si>
  <si>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</si>
  <si>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</si>
  <si>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</si>
  <si>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</si>
  <si>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</si>
  <si>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</si>
  <si>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</si>
  <si>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</si>
  <si>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</si>
  <si>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</si>
  <si>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</si>
  <si>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</si>
  <si>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</si>
  <si>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</si>
  <si>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</si>
  <si>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</si>
  <si>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</si>
  <si>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</si>
  <si>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</si>
  <si>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</si>
  <si>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</si>
  <si>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</si>
  <si>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</si>
  <si>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</si>
  <si>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</si>
  <si>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</si>
  <si>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</si>
  <si>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</si>
  <si>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</si>
  <si>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</si>
  <si>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</si>
  <si>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</si>
  <si>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</si>
  <si>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</si>
  <si>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</si>
  <si>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</si>
  <si>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</si>
  <si>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</si>
  <si>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</si>
  <si>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</si>
  <si>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</si>
  <si>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</si>
  <si>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</si>
  <si>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</si>
  <si>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</si>
  <si>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</si>
  <si>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</si>
  <si>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</si>
  <si>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</si>
  <si>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</si>
  <si>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</si>
  <si>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</si>
  <si>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</si>
  <si>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</si>
  <si>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</si>
  <si>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</si>
  <si>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</si>
  <si>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</si>
  <si>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</si>
  <si>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</si>
  <si>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</si>
  <si>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</si>
  <si>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</si>
  <si>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</si>
  <si>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</si>
  <si>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</si>
  <si>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</si>
  <si>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</si>
  <si>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</si>
  <si>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Intsika Yethu(EC135)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</si>
  <si>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</si>
  <si>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</si>
  <si>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</si>
  <si>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</si>
  <si>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</si>
  <si>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</si>
  <si>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</si>
  <si>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</si>
  <si>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</si>
  <si>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</si>
  <si>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</si>
  <si>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</si>
  <si>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</si>
  <si>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</si>
  <si>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</si>
  <si>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</si>
  <si>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</si>
  <si>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</si>
  <si>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</si>
  <si>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</si>
  <si>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</si>
  <si>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</si>
  <si>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</si>
  <si>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</si>
  <si>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</si>
  <si>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</si>
  <si>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</si>
  <si>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</si>
  <si>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</si>
  <si>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Intsika Yethu(EC135)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</si>
  <si>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</si>
  <si>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</si>
  <si>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</si>
  <si>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</si>
  <si>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</si>
  <si>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</si>
  <si>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</si>
  <si>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</si>
  <si>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</si>
  <si>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</si>
  <si>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</si>
  <si>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</si>
  <si>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</si>
  <si>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</si>
  <si>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</si>
  <si>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</si>
  <si>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</si>
  <si>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</si>
  <si>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</si>
  <si>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</si>
  <si>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</si>
  <si>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</si>
  <si>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</si>
  <si>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</si>
  <si>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</si>
  <si>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</si>
  <si>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</si>
  <si>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</si>
  <si>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Intsika Yethu(EC135)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</si>
  <si>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</si>
  <si>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</si>
  <si>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</si>
  <si>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</si>
  <si>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</si>
  <si>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</si>
  <si>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</si>
  <si>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</si>
  <si>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</si>
  <si>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</si>
  <si>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Intsika Yethu(EC135)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</si>
  <si>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</si>
  <si>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</si>
  <si>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</si>
  <si>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</si>
  <si>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</si>
  <si>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</si>
  <si>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</si>
  <si>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</si>
  <si>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</si>
  <si>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</si>
  <si>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</si>
  <si>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</si>
  <si>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</si>
  <si>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</si>
  <si>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</si>
  <si>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</si>
  <si>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</si>
  <si>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</si>
  <si>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</si>
  <si>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</si>
  <si>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</si>
  <si>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</si>
  <si>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</si>
  <si>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</si>
  <si>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</si>
  <si>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</si>
  <si>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</si>
  <si>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</si>
  <si>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</si>
  <si>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</si>
  <si>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</si>
  <si>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</si>
  <si>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</si>
  <si>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Intsika Yethu(EC135)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</si>
  <si>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</si>
  <si>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</si>
  <si>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</si>
  <si>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</si>
  <si>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</si>
  <si>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</si>
  <si>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</si>
  <si>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</si>
  <si>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</si>
  <si>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</si>
  <si>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</si>
  <si>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</si>
  <si>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</si>
  <si>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</si>
  <si>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</si>
  <si>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</si>
  <si>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</si>
  <si>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</si>
  <si>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</si>
  <si>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</si>
  <si>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</si>
  <si>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</si>
  <si>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</si>
  <si>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</si>
  <si>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</si>
  <si>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</si>
  <si>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Intsika Yethu(EC135)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</si>
  <si>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</si>
  <si>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</si>
  <si>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</si>
  <si>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</si>
  <si>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</si>
  <si>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</si>
  <si>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</si>
  <si>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</si>
  <si>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</si>
  <si>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</si>
  <si>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</si>
  <si>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</si>
  <si>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</si>
  <si>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</si>
  <si>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</si>
  <si>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</si>
  <si>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</si>
  <si>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</si>
  <si>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</si>
  <si>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</si>
  <si>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</si>
  <si>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</si>
  <si>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</si>
  <si>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</si>
  <si>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Intsika Yethu(EC135)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</si>
  <si>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</si>
  <si>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</si>
  <si>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</si>
  <si>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</si>
  <si>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</si>
  <si>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</si>
  <si>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</si>
  <si>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</si>
  <si>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</si>
  <si>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</si>
  <si>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</si>
  <si>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</si>
  <si>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</si>
  <si>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</si>
  <si>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</si>
  <si>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</si>
  <si>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</si>
  <si>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</si>
  <si>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</si>
  <si>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</si>
  <si>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</si>
  <si>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</si>
  <si>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</si>
  <si>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</si>
  <si>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</si>
  <si>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</si>
  <si>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</si>
  <si>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</si>
  <si>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</si>
  <si>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</si>
  <si>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</si>
  <si>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</si>
  <si>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</si>
  <si>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</si>
  <si>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</si>
  <si>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Intsika Yethu(EC135)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</si>
  <si>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</si>
  <si>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</si>
  <si>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Eastern Cape: Intsika Yethu(EC135)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</si>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</sst>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3181193</v>
      </c>
      <c r="C5" s="19">
        <v>0</v>
      </c>
      <c r="D5" s="59">
        <v>4865251</v>
      </c>
      <c r="E5" s="60">
        <v>4865251</v>
      </c>
      <c r="F5" s="60">
        <v>277445</v>
      </c>
      <c r="G5" s="60">
        <v>277145</v>
      </c>
      <c r="H5" s="60">
        <v>277445</v>
      </c>
      <c r="I5" s="60">
        <v>832035</v>
      </c>
      <c r="J5" s="60">
        <v>277445</v>
      </c>
      <c r="K5" s="60">
        <v>277445</v>
      </c>
      <c r="L5" s="60">
        <v>277445</v>
      </c>
      <c r="M5" s="60">
        <v>832335</v>
      </c>
      <c r="N5" s="60">
        <v>277445</v>
      </c>
      <c r="O5" s="60">
        <v>277445</v>
      </c>
      <c r="P5" s="60">
        <v>0</v>
      </c>
      <c r="Q5" s="60">
        <v>554890</v>
      </c>
      <c r="R5" s="60">
        <v>0</v>
      </c>
      <c r="S5" s="60">
        <v>0</v>
      </c>
      <c r="T5" s="60">
        <v>0</v>
      </c>
      <c r="U5" s="60">
        <v>0</v>
      </c>
      <c r="V5" s="60">
        <v>2219260</v>
      </c>
      <c r="W5" s="60">
        <v>1526112</v>
      </c>
      <c r="X5" s="60">
        <v>693148</v>
      </c>
      <c r="Y5" s="61">
        <v>45.42</v>
      </c>
      <c r="Z5" s="62">
        <v>4865251</v>
      </c>
    </row>
    <row r="6" spans="1:26" ht="13.5">
      <c r="A6" s="58" t="s">
        <v>32</v>
      </c>
      <c r="B6" s="19">
        <v>6294371</v>
      </c>
      <c r="C6" s="19">
        <v>0</v>
      </c>
      <c r="D6" s="59">
        <v>0</v>
      </c>
      <c r="E6" s="60">
        <v>0</v>
      </c>
      <c r="F6" s="60">
        <v>49361</v>
      </c>
      <c r="G6" s="60">
        <v>49361</v>
      </c>
      <c r="H6" s="60">
        <v>49014</v>
      </c>
      <c r="I6" s="60">
        <v>147736</v>
      </c>
      <c r="J6" s="60">
        <v>49021</v>
      </c>
      <c r="K6" s="60">
        <v>49021</v>
      </c>
      <c r="L6" s="60">
        <v>49021</v>
      </c>
      <c r="M6" s="60">
        <v>147063</v>
      </c>
      <c r="N6" s="60">
        <v>49021</v>
      </c>
      <c r="O6" s="60">
        <v>49021</v>
      </c>
      <c r="P6" s="60">
        <v>0</v>
      </c>
      <c r="Q6" s="60">
        <v>98042</v>
      </c>
      <c r="R6" s="60">
        <v>0</v>
      </c>
      <c r="S6" s="60">
        <v>0</v>
      </c>
      <c r="T6" s="60">
        <v>0</v>
      </c>
      <c r="U6" s="60">
        <v>0</v>
      </c>
      <c r="V6" s="60">
        <v>392841</v>
      </c>
      <c r="W6" s="60">
        <v>8518005</v>
      </c>
      <c r="X6" s="60">
        <v>-8125164</v>
      </c>
      <c r="Y6" s="61">
        <v>-95.39</v>
      </c>
      <c r="Z6" s="62">
        <v>0</v>
      </c>
    </row>
    <row r="7" spans="1:26" ht="13.5">
      <c r="A7" s="58" t="s">
        <v>33</v>
      </c>
      <c r="B7" s="19">
        <v>1856233</v>
      </c>
      <c r="C7" s="19">
        <v>0</v>
      </c>
      <c r="D7" s="59">
        <v>298558</v>
      </c>
      <c r="E7" s="60">
        <v>298558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244278</v>
      </c>
      <c r="X7" s="60">
        <v>-244278</v>
      </c>
      <c r="Y7" s="61">
        <v>-100</v>
      </c>
      <c r="Z7" s="62">
        <v>298558</v>
      </c>
    </row>
    <row r="8" spans="1:26" ht="13.5">
      <c r="A8" s="58" t="s">
        <v>34</v>
      </c>
      <c r="B8" s="19">
        <v>192519971</v>
      </c>
      <c r="C8" s="19">
        <v>0</v>
      </c>
      <c r="D8" s="59">
        <v>120382000</v>
      </c>
      <c r="E8" s="60">
        <v>120382000</v>
      </c>
      <c r="F8" s="60">
        <v>45950104</v>
      </c>
      <c r="G8" s="60">
        <v>413766</v>
      </c>
      <c r="H8" s="60">
        <v>2036007</v>
      </c>
      <c r="I8" s="60">
        <v>48399877</v>
      </c>
      <c r="J8" s="60">
        <v>435093</v>
      </c>
      <c r="K8" s="60">
        <v>37052724</v>
      </c>
      <c r="L8" s="60">
        <v>567283</v>
      </c>
      <c r="M8" s="60">
        <v>38055100</v>
      </c>
      <c r="N8" s="60">
        <v>567283</v>
      </c>
      <c r="O8" s="60">
        <v>1707668</v>
      </c>
      <c r="P8" s="60">
        <v>0</v>
      </c>
      <c r="Q8" s="60">
        <v>2274951</v>
      </c>
      <c r="R8" s="60">
        <v>0</v>
      </c>
      <c r="S8" s="60">
        <v>0</v>
      </c>
      <c r="T8" s="60">
        <v>0</v>
      </c>
      <c r="U8" s="60">
        <v>0</v>
      </c>
      <c r="V8" s="60">
        <v>88729928</v>
      </c>
      <c r="W8" s="60">
        <v>118735001</v>
      </c>
      <c r="X8" s="60">
        <v>-30005073</v>
      </c>
      <c r="Y8" s="61">
        <v>-25.27</v>
      </c>
      <c r="Z8" s="62">
        <v>120382000</v>
      </c>
    </row>
    <row r="9" spans="1:26" ht="13.5">
      <c r="A9" s="58" t="s">
        <v>35</v>
      </c>
      <c r="B9" s="19">
        <v>4017050</v>
      </c>
      <c r="C9" s="19">
        <v>0</v>
      </c>
      <c r="D9" s="59">
        <v>22026191</v>
      </c>
      <c r="E9" s="60">
        <v>22026191</v>
      </c>
      <c r="F9" s="60">
        <v>799009</v>
      </c>
      <c r="G9" s="60">
        <v>1542808</v>
      </c>
      <c r="H9" s="60">
        <v>576961</v>
      </c>
      <c r="I9" s="60">
        <v>2918778</v>
      </c>
      <c r="J9" s="60">
        <v>614093</v>
      </c>
      <c r="K9" s="60">
        <v>533350</v>
      </c>
      <c r="L9" s="60">
        <v>564299</v>
      </c>
      <c r="M9" s="60">
        <v>1711742</v>
      </c>
      <c r="N9" s="60">
        <v>564299</v>
      </c>
      <c r="O9" s="60">
        <v>449940</v>
      </c>
      <c r="P9" s="60">
        <v>0</v>
      </c>
      <c r="Q9" s="60">
        <v>1014239</v>
      </c>
      <c r="R9" s="60">
        <v>0</v>
      </c>
      <c r="S9" s="60">
        <v>0</v>
      </c>
      <c r="T9" s="60">
        <v>0</v>
      </c>
      <c r="U9" s="60">
        <v>0</v>
      </c>
      <c r="V9" s="60">
        <v>5644759</v>
      </c>
      <c r="W9" s="60">
        <v>1322513</v>
      </c>
      <c r="X9" s="60">
        <v>4322246</v>
      </c>
      <c r="Y9" s="61">
        <v>326.82</v>
      </c>
      <c r="Z9" s="62">
        <v>22026191</v>
      </c>
    </row>
    <row r="10" spans="1:26" ht="25.5">
      <c r="A10" s="63" t="s">
        <v>277</v>
      </c>
      <c r="B10" s="64">
        <f>SUM(B5:B9)</f>
        <v>207868818</v>
      </c>
      <c r="C10" s="64">
        <f>SUM(C5:C9)</f>
        <v>0</v>
      </c>
      <c r="D10" s="65">
        <f aca="true" t="shared" si="0" ref="D10:Z10">SUM(D5:D9)</f>
        <v>147572000</v>
      </c>
      <c r="E10" s="66">
        <f t="shared" si="0"/>
        <v>147572000</v>
      </c>
      <c r="F10" s="66">
        <f t="shared" si="0"/>
        <v>47075919</v>
      </c>
      <c r="G10" s="66">
        <f t="shared" si="0"/>
        <v>2283080</v>
      </c>
      <c r="H10" s="66">
        <f t="shared" si="0"/>
        <v>2939427</v>
      </c>
      <c r="I10" s="66">
        <f t="shared" si="0"/>
        <v>52298426</v>
      </c>
      <c r="J10" s="66">
        <f t="shared" si="0"/>
        <v>1375652</v>
      </c>
      <c r="K10" s="66">
        <f t="shared" si="0"/>
        <v>37912540</v>
      </c>
      <c r="L10" s="66">
        <f t="shared" si="0"/>
        <v>1458048</v>
      </c>
      <c r="M10" s="66">
        <f t="shared" si="0"/>
        <v>40746240</v>
      </c>
      <c r="N10" s="66">
        <f t="shared" si="0"/>
        <v>1458048</v>
      </c>
      <c r="O10" s="66">
        <f t="shared" si="0"/>
        <v>2484074</v>
      </c>
      <c r="P10" s="66">
        <f t="shared" si="0"/>
        <v>0</v>
      </c>
      <c r="Q10" s="66">
        <f t="shared" si="0"/>
        <v>3942122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96986788</v>
      </c>
      <c r="W10" s="66">
        <f t="shared" si="0"/>
        <v>130345909</v>
      </c>
      <c r="X10" s="66">
        <f t="shared" si="0"/>
        <v>-33359121</v>
      </c>
      <c r="Y10" s="67">
        <f>+IF(W10&lt;&gt;0,(X10/W10)*100,0)</f>
        <v>-25.59276409664687</v>
      </c>
      <c r="Z10" s="68">
        <f t="shared" si="0"/>
        <v>147572000</v>
      </c>
    </row>
    <row r="11" spans="1:26" ht="13.5">
      <c r="A11" s="58" t="s">
        <v>37</v>
      </c>
      <c r="B11" s="19">
        <v>91743691</v>
      </c>
      <c r="C11" s="19">
        <v>0</v>
      </c>
      <c r="D11" s="59">
        <v>67709030</v>
      </c>
      <c r="E11" s="60">
        <v>67709030</v>
      </c>
      <c r="F11" s="60">
        <v>6379812</v>
      </c>
      <c r="G11" s="60">
        <v>6556400</v>
      </c>
      <c r="H11" s="60">
        <v>6881085</v>
      </c>
      <c r="I11" s="60">
        <v>19817297</v>
      </c>
      <c r="J11" s="60">
        <v>6758494</v>
      </c>
      <c r="K11" s="60">
        <v>6445899</v>
      </c>
      <c r="L11" s="60">
        <v>6444036</v>
      </c>
      <c r="M11" s="60">
        <v>19648429</v>
      </c>
      <c r="N11" s="60">
        <v>6444036</v>
      </c>
      <c r="O11" s="60">
        <v>6618188</v>
      </c>
      <c r="P11" s="60">
        <v>0</v>
      </c>
      <c r="Q11" s="60">
        <v>13062224</v>
      </c>
      <c r="R11" s="60">
        <v>0</v>
      </c>
      <c r="S11" s="60">
        <v>0</v>
      </c>
      <c r="T11" s="60">
        <v>0</v>
      </c>
      <c r="U11" s="60">
        <v>0</v>
      </c>
      <c r="V11" s="60">
        <v>52527950</v>
      </c>
      <c r="W11" s="60">
        <v>50548905</v>
      </c>
      <c r="X11" s="60">
        <v>1979045</v>
      </c>
      <c r="Y11" s="61">
        <v>3.92</v>
      </c>
      <c r="Z11" s="62">
        <v>67709030</v>
      </c>
    </row>
    <row r="12" spans="1:26" ht="13.5">
      <c r="A12" s="58" t="s">
        <v>38</v>
      </c>
      <c r="B12" s="19">
        <v>9607784</v>
      </c>
      <c r="C12" s="19">
        <v>0</v>
      </c>
      <c r="D12" s="59">
        <v>0</v>
      </c>
      <c r="E12" s="60">
        <v>0</v>
      </c>
      <c r="F12" s="60">
        <v>1073466</v>
      </c>
      <c r="G12" s="60">
        <v>1154559</v>
      </c>
      <c r="H12" s="60">
        <v>1071436</v>
      </c>
      <c r="I12" s="60">
        <v>3299461</v>
      </c>
      <c r="J12" s="60">
        <v>1079166</v>
      </c>
      <c r="K12" s="60">
        <v>1052645</v>
      </c>
      <c r="L12" s="60">
        <v>1068465</v>
      </c>
      <c r="M12" s="60">
        <v>3200276</v>
      </c>
      <c r="N12" s="60">
        <v>1068465</v>
      </c>
      <c r="O12" s="60">
        <v>1042999</v>
      </c>
      <c r="P12" s="60">
        <v>0</v>
      </c>
      <c r="Q12" s="60">
        <v>2111464</v>
      </c>
      <c r="R12" s="60">
        <v>0</v>
      </c>
      <c r="S12" s="60">
        <v>0</v>
      </c>
      <c r="T12" s="60">
        <v>0</v>
      </c>
      <c r="U12" s="60">
        <v>0</v>
      </c>
      <c r="V12" s="60">
        <v>8611201</v>
      </c>
      <c r="W12" s="60">
        <v>11145276</v>
      </c>
      <c r="X12" s="60">
        <v>-2534075</v>
      </c>
      <c r="Y12" s="61">
        <v>-22.74</v>
      </c>
      <c r="Z12" s="62">
        <v>0</v>
      </c>
    </row>
    <row r="13" spans="1:26" ht="13.5">
      <c r="A13" s="58" t="s">
        <v>278</v>
      </c>
      <c r="B13" s="19">
        <v>32856520</v>
      </c>
      <c r="C13" s="19">
        <v>0</v>
      </c>
      <c r="D13" s="59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0</v>
      </c>
    </row>
    <row r="14" spans="1:26" ht="13.5">
      <c r="A14" s="58" t="s">
        <v>40</v>
      </c>
      <c r="B14" s="19">
        <v>0</v>
      </c>
      <c r="C14" s="19">
        <v>0</v>
      </c>
      <c r="D14" s="59">
        <v>0</v>
      </c>
      <c r="E14" s="60">
        <v>0</v>
      </c>
      <c r="F14" s="60">
        <v>39</v>
      </c>
      <c r="G14" s="60">
        <v>143069</v>
      </c>
      <c r="H14" s="60">
        <v>108</v>
      </c>
      <c r="I14" s="60">
        <v>143216</v>
      </c>
      <c r="J14" s="60">
        <v>303</v>
      </c>
      <c r="K14" s="60">
        <v>2771</v>
      </c>
      <c r="L14" s="60">
        <v>1874</v>
      </c>
      <c r="M14" s="60">
        <v>4948</v>
      </c>
      <c r="N14" s="60">
        <v>1874</v>
      </c>
      <c r="O14" s="60">
        <v>0</v>
      </c>
      <c r="P14" s="60">
        <v>0</v>
      </c>
      <c r="Q14" s="60">
        <v>1874</v>
      </c>
      <c r="R14" s="60">
        <v>0</v>
      </c>
      <c r="S14" s="60">
        <v>0</v>
      </c>
      <c r="T14" s="60">
        <v>0</v>
      </c>
      <c r="U14" s="60">
        <v>0</v>
      </c>
      <c r="V14" s="60">
        <v>150038</v>
      </c>
      <c r="W14" s="60">
        <v>155457</v>
      </c>
      <c r="X14" s="60">
        <v>-5419</v>
      </c>
      <c r="Y14" s="61">
        <v>-3.49</v>
      </c>
      <c r="Z14" s="62">
        <v>0</v>
      </c>
    </row>
    <row r="15" spans="1:26" ht="13.5">
      <c r="A15" s="58" t="s">
        <v>41</v>
      </c>
      <c r="B15" s="19">
        <v>6664747</v>
      </c>
      <c r="C15" s="19">
        <v>0</v>
      </c>
      <c r="D15" s="59">
        <v>1023000</v>
      </c>
      <c r="E15" s="60">
        <v>1023000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1023000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58636062</v>
      </c>
      <c r="C17" s="19">
        <v>0</v>
      </c>
      <c r="D17" s="59">
        <v>109541862</v>
      </c>
      <c r="E17" s="60">
        <v>109541862</v>
      </c>
      <c r="F17" s="60">
        <v>7617377</v>
      </c>
      <c r="G17" s="60">
        <v>3329634</v>
      </c>
      <c r="H17" s="60">
        <v>6992355</v>
      </c>
      <c r="I17" s="60">
        <v>17939366</v>
      </c>
      <c r="J17" s="60">
        <v>4855880</v>
      </c>
      <c r="K17" s="60">
        <v>4540900</v>
      </c>
      <c r="L17" s="60">
        <v>4794247</v>
      </c>
      <c r="M17" s="60">
        <v>14191027</v>
      </c>
      <c r="N17" s="60">
        <v>4794247</v>
      </c>
      <c r="O17" s="60">
        <v>-1158664</v>
      </c>
      <c r="P17" s="60">
        <v>0</v>
      </c>
      <c r="Q17" s="60">
        <v>3635583</v>
      </c>
      <c r="R17" s="60">
        <v>0</v>
      </c>
      <c r="S17" s="60">
        <v>0</v>
      </c>
      <c r="T17" s="60">
        <v>0</v>
      </c>
      <c r="U17" s="60">
        <v>0</v>
      </c>
      <c r="V17" s="60">
        <v>35765976</v>
      </c>
      <c r="W17" s="60">
        <v>20110905</v>
      </c>
      <c r="X17" s="60">
        <v>15655071</v>
      </c>
      <c r="Y17" s="61">
        <v>77.84</v>
      </c>
      <c r="Z17" s="62">
        <v>109541862</v>
      </c>
    </row>
    <row r="18" spans="1:26" ht="13.5">
      <c r="A18" s="70" t="s">
        <v>44</v>
      </c>
      <c r="B18" s="71">
        <f>SUM(B11:B17)</f>
        <v>199508804</v>
      </c>
      <c r="C18" s="71">
        <f>SUM(C11:C17)</f>
        <v>0</v>
      </c>
      <c r="D18" s="72">
        <f aca="true" t="shared" si="1" ref="D18:Z18">SUM(D11:D17)</f>
        <v>178273892</v>
      </c>
      <c r="E18" s="73">
        <f t="shared" si="1"/>
        <v>178273892</v>
      </c>
      <c r="F18" s="73">
        <f t="shared" si="1"/>
        <v>15070694</v>
      </c>
      <c r="G18" s="73">
        <f t="shared" si="1"/>
        <v>11183662</v>
      </c>
      <c r="H18" s="73">
        <f t="shared" si="1"/>
        <v>14944984</v>
      </c>
      <c r="I18" s="73">
        <f t="shared" si="1"/>
        <v>41199340</v>
      </c>
      <c r="J18" s="73">
        <f t="shared" si="1"/>
        <v>12693843</v>
      </c>
      <c r="K18" s="73">
        <f t="shared" si="1"/>
        <v>12042215</v>
      </c>
      <c r="L18" s="73">
        <f t="shared" si="1"/>
        <v>12308622</v>
      </c>
      <c r="M18" s="73">
        <f t="shared" si="1"/>
        <v>37044680</v>
      </c>
      <c r="N18" s="73">
        <f t="shared" si="1"/>
        <v>12308622</v>
      </c>
      <c r="O18" s="73">
        <f t="shared" si="1"/>
        <v>6502523</v>
      </c>
      <c r="P18" s="73">
        <f t="shared" si="1"/>
        <v>0</v>
      </c>
      <c r="Q18" s="73">
        <f t="shared" si="1"/>
        <v>18811145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97055165</v>
      </c>
      <c r="W18" s="73">
        <f t="shared" si="1"/>
        <v>81960543</v>
      </c>
      <c r="X18" s="73">
        <f t="shared" si="1"/>
        <v>15094622</v>
      </c>
      <c r="Y18" s="67">
        <f>+IF(W18&lt;&gt;0,(X18/W18)*100,0)</f>
        <v>18.416937525657925</v>
      </c>
      <c r="Z18" s="74">
        <f t="shared" si="1"/>
        <v>178273892</v>
      </c>
    </row>
    <row r="19" spans="1:26" ht="13.5">
      <c r="A19" s="70" t="s">
        <v>45</v>
      </c>
      <c r="B19" s="75">
        <f>+B10-B18</f>
        <v>8360014</v>
      </c>
      <c r="C19" s="75">
        <f>+C10-C18</f>
        <v>0</v>
      </c>
      <c r="D19" s="76">
        <f aca="true" t="shared" si="2" ref="D19:Z19">+D10-D18</f>
        <v>-30701892</v>
      </c>
      <c r="E19" s="77">
        <f t="shared" si="2"/>
        <v>-30701892</v>
      </c>
      <c r="F19" s="77">
        <f t="shared" si="2"/>
        <v>32005225</v>
      </c>
      <c r="G19" s="77">
        <f t="shared" si="2"/>
        <v>-8900582</v>
      </c>
      <c r="H19" s="77">
        <f t="shared" si="2"/>
        <v>-12005557</v>
      </c>
      <c r="I19" s="77">
        <f t="shared" si="2"/>
        <v>11099086</v>
      </c>
      <c r="J19" s="77">
        <f t="shared" si="2"/>
        <v>-11318191</v>
      </c>
      <c r="K19" s="77">
        <f t="shared" si="2"/>
        <v>25870325</v>
      </c>
      <c r="L19" s="77">
        <f t="shared" si="2"/>
        <v>-10850574</v>
      </c>
      <c r="M19" s="77">
        <f t="shared" si="2"/>
        <v>3701560</v>
      </c>
      <c r="N19" s="77">
        <f t="shared" si="2"/>
        <v>-10850574</v>
      </c>
      <c r="O19" s="77">
        <f t="shared" si="2"/>
        <v>-4018449</v>
      </c>
      <c r="P19" s="77">
        <f t="shared" si="2"/>
        <v>0</v>
      </c>
      <c r="Q19" s="77">
        <f t="shared" si="2"/>
        <v>-14869023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-68377</v>
      </c>
      <c r="W19" s="77">
        <f>IF(E10=E18,0,W10-W18)</f>
        <v>48385366</v>
      </c>
      <c r="X19" s="77">
        <f t="shared" si="2"/>
        <v>-48453743</v>
      </c>
      <c r="Y19" s="78">
        <f>+IF(W19&lt;&gt;0,(X19/W19)*100,0)</f>
        <v>-100.1413175215002</v>
      </c>
      <c r="Z19" s="79">
        <f t="shared" si="2"/>
        <v>-30701892</v>
      </c>
    </row>
    <row r="20" spans="1:26" ht="13.5">
      <c r="A20" s="58" t="s">
        <v>46</v>
      </c>
      <c r="B20" s="19">
        <v>0</v>
      </c>
      <c r="C20" s="19">
        <v>0</v>
      </c>
      <c r="D20" s="59">
        <v>38856000</v>
      </c>
      <c r="E20" s="60">
        <v>38856000</v>
      </c>
      <c r="F20" s="60">
        <v>0</v>
      </c>
      <c r="G20" s="60">
        <v>2506493</v>
      </c>
      <c r="H20" s="60">
        <v>1025620</v>
      </c>
      <c r="I20" s="60">
        <v>3532113</v>
      </c>
      <c r="J20" s="60">
        <v>4545888</v>
      </c>
      <c r="K20" s="60">
        <v>2242224</v>
      </c>
      <c r="L20" s="60">
        <v>1477376</v>
      </c>
      <c r="M20" s="60">
        <v>8265488</v>
      </c>
      <c r="N20" s="60">
        <v>1477376</v>
      </c>
      <c r="O20" s="60">
        <v>6361355</v>
      </c>
      <c r="P20" s="60">
        <v>0</v>
      </c>
      <c r="Q20" s="60">
        <v>7838731</v>
      </c>
      <c r="R20" s="60">
        <v>0</v>
      </c>
      <c r="S20" s="60">
        <v>0</v>
      </c>
      <c r="T20" s="60">
        <v>0</v>
      </c>
      <c r="U20" s="60">
        <v>0</v>
      </c>
      <c r="V20" s="60">
        <v>19636332</v>
      </c>
      <c r="W20" s="60">
        <v>44883000</v>
      </c>
      <c r="X20" s="60">
        <v>-25246668</v>
      </c>
      <c r="Y20" s="61">
        <v>-56.25</v>
      </c>
      <c r="Z20" s="62">
        <v>38856000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8360014</v>
      </c>
      <c r="C22" s="86">
        <f>SUM(C19:C21)</f>
        <v>0</v>
      </c>
      <c r="D22" s="87">
        <f aca="true" t="shared" si="3" ref="D22:Z22">SUM(D19:D21)</f>
        <v>8154108</v>
      </c>
      <c r="E22" s="88">
        <f t="shared" si="3"/>
        <v>8154108</v>
      </c>
      <c r="F22" s="88">
        <f t="shared" si="3"/>
        <v>32005225</v>
      </c>
      <c r="G22" s="88">
        <f t="shared" si="3"/>
        <v>-6394089</v>
      </c>
      <c r="H22" s="88">
        <f t="shared" si="3"/>
        <v>-10979937</v>
      </c>
      <c r="I22" s="88">
        <f t="shared" si="3"/>
        <v>14631199</v>
      </c>
      <c r="J22" s="88">
        <f t="shared" si="3"/>
        <v>-6772303</v>
      </c>
      <c r="K22" s="88">
        <f t="shared" si="3"/>
        <v>28112549</v>
      </c>
      <c r="L22" s="88">
        <f t="shared" si="3"/>
        <v>-9373198</v>
      </c>
      <c r="M22" s="88">
        <f t="shared" si="3"/>
        <v>11967048</v>
      </c>
      <c r="N22" s="88">
        <f t="shared" si="3"/>
        <v>-9373198</v>
      </c>
      <c r="O22" s="88">
        <f t="shared" si="3"/>
        <v>2342906</v>
      </c>
      <c r="P22" s="88">
        <f t="shared" si="3"/>
        <v>0</v>
      </c>
      <c r="Q22" s="88">
        <f t="shared" si="3"/>
        <v>-7030292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19567955</v>
      </c>
      <c r="W22" s="88">
        <f t="shared" si="3"/>
        <v>93268366</v>
      </c>
      <c r="X22" s="88">
        <f t="shared" si="3"/>
        <v>-73700411</v>
      </c>
      <c r="Y22" s="89">
        <f>+IF(W22&lt;&gt;0,(X22/W22)*100,0)</f>
        <v>-79.01973001221015</v>
      </c>
      <c r="Z22" s="90">
        <f t="shared" si="3"/>
        <v>8154108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8360014</v>
      </c>
      <c r="C24" s="75">
        <f>SUM(C22:C23)</f>
        <v>0</v>
      </c>
      <c r="D24" s="76">
        <f aca="true" t="shared" si="4" ref="D24:Z24">SUM(D22:D23)</f>
        <v>8154108</v>
      </c>
      <c r="E24" s="77">
        <f t="shared" si="4"/>
        <v>8154108</v>
      </c>
      <c r="F24" s="77">
        <f t="shared" si="4"/>
        <v>32005225</v>
      </c>
      <c r="G24" s="77">
        <f t="shared" si="4"/>
        <v>-6394089</v>
      </c>
      <c r="H24" s="77">
        <f t="shared" si="4"/>
        <v>-10979937</v>
      </c>
      <c r="I24" s="77">
        <f t="shared" si="4"/>
        <v>14631199</v>
      </c>
      <c r="J24" s="77">
        <f t="shared" si="4"/>
        <v>-6772303</v>
      </c>
      <c r="K24" s="77">
        <f t="shared" si="4"/>
        <v>28112549</v>
      </c>
      <c r="L24" s="77">
        <f t="shared" si="4"/>
        <v>-9373198</v>
      </c>
      <c r="M24" s="77">
        <f t="shared" si="4"/>
        <v>11967048</v>
      </c>
      <c r="N24" s="77">
        <f t="shared" si="4"/>
        <v>-9373198</v>
      </c>
      <c r="O24" s="77">
        <f t="shared" si="4"/>
        <v>2342906</v>
      </c>
      <c r="P24" s="77">
        <f t="shared" si="4"/>
        <v>0</v>
      </c>
      <c r="Q24" s="77">
        <f t="shared" si="4"/>
        <v>-7030292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19567955</v>
      </c>
      <c r="W24" s="77">
        <f t="shared" si="4"/>
        <v>93268366</v>
      </c>
      <c r="X24" s="77">
        <f t="shared" si="4"/>
        <v>-73700411</v>
      </c>
      <c r="Y24" s="78">
        <f>+IF(W24&lt;&gt;0,(X24/W24)*100,0)</f>
        <v>-79.01973001221015</v>
      </c>
      <c r="Z24" s="79">
        <f t="shared" si="4"/>
        <v>8154108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6389000</v>
      </c>
      <c r="E27" s="100">
        <v>6389000</v>
      </c>
      <c r="F27" s="100">
        <v>1061790</v>
      </c>
      <c r="G27" s="100">
        <v>1834624</v>
      </c>
      <c r="H27" s="100">
        <v>6482814</v>
      </c>
      <c r="I27" s="100">
        <v>9379228</v>
      </c>
      <c r="J27" s="100">
        <v>541606</v>
      </c>
      <c r="K27" s="100">
        <v>7919364</v>
      </c>
      <c r="L27" s="100">
        <v>962923</v>
      </c>
      <c r="M27" s="100">
        <v>9423893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18803121</v>
      </c>
      <c r="W27" s="100">
        <v>4791750</v>
      </c>
      <c r="X27" s="100">
        <v>14011371</v>
      </c>
      <c r="Y27" s="101">
        <v>292.41</v>
      </c>
      <c r="Z27" s="102">
        <v>6389000</v>
      </c>
    </row>
    <row r="28" spans="1:26" ht="13.5">
      <c r="A28" s="103" t="s">
        <v>46</v>
      </c>
      <c r="B28" s="19">
        <v>0</v>
      </c>
      <c r="C28" s="19">
        <v>0</v>
      </c>
      <c r="D28" s="59">
        <v>5423000</v>
      </c>
      <c r="E28" s="60">
        <v>5423000</v>
      </c>
      <c r="F28" s="60">
        <v>1047770</v>
      </c>
      <c r="G28" s="60">
        <v>1367857</v>
      </c>
      <c r="H28" s="60">
        <v>6215533</v>
      </c>
      <c r="I28" s="60">
        <v>8631160</v>
      </c>
      <c r="J28" s="60">
        <v>478294</v>
      </c>
      <c r="K28" s="60">
        <v>7889591</v>
      </c>
      <c r="L28" s="60">
        <v>785058</v>
      </c>
      <c r="M28" s="60">
        <v>9152943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17784103</v>
      </c>
      <c r="W28" s="60">
        <v>4067250</v>
      </c>
      <c r="X28" s="60">
        <v>13716853</v>
      </c>
      <c r="Y28" s="61">
        <v>337.25</v>
      </c>
      <c r="Z28" s="62">
        <v>5423000</v>
      </c>
    </row>
    <row r="29" spans="1:26" ht="13.5">
      <c r="A29" s="58" t="s">
        <v>282</v>
      </c>
      <c r="B29" s="19">
        <v>0</v>
      </c>
      <c r="C29" s="19">
        <v>0</v>
      </c>
      <c r="D29" s="59">
        <v>966000</v>
      </c>
      <c r="E29" s="60">
        <v>966000</v>
      </c>
      <c r="F29" s="60">
        <v>14020</v>
      </c>
      <c r="G29" s="60">
        <v>466767</v>
      </c>
      <c r="H29" s="60">
        <v>267281</v>
      </c>
      <c r="I29" s="60">
        <v>748068</v>
      </c>
      <c r="J29" s="60">
        <v>63312</v>
      </c>
      <c r="K29" s="60">
        <v>29773</v>
      </c>
      <c r="L29" s="60">
        <v>177865</v>
      </c>
      <c r="M29" s="60">
        <v>270950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1019018</v>
      </c>
      <c r="W29" s="60">
        <v>724500</v>
      </c>
      <c r="X29" s="60">
        <v>294518</v>
      </c>
      <c r="Y29" s="61">
        <v>40.65</v>
      </c>
      <c r="Z29" s="62">
        <v>966000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/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6389000</v>
      </c>
      <c r="E32" s="100">
        <f t="shared" si="5"/>
        <v>6389000</v>
      </c>
      <c r="F32" s="100">
        <f t="shared" si="5"/>
        <v>1061790</v>
      </c>
      <c r="G32" s="100">
        <f t="shared" si="5"/>
        <v>1834624</v>
      </c>
      <c r="H32" s="100">
        <f t="shared" si="5"/>
        <v>6482814</v>
      </c>
      <c r="I32" s="100">
        <f t="shared" si="5"/>
        <v>9379228</v>
      </c>
      <c r="J32" s="100">
        <f t="shared" si="5"/>
        <v>541606</v>
      </c>
      <c r="K32" s="100">
        <f t="shared" si="5"/>
        <v>7919364</v>
      </c>
      <c r="L32" s="100">
        <f t="shared" si="5"/>
        <v>962923</v>
      </c>
      <c r="M32" s="100">
        <f t="shared" si="5"/>
        <v>9423893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18803121</v>
      </c>
      <c r="W32" s="100">
        <f t="shared" si="5"/>
        <v>4791750</v>
      </c>
      <c r="X32" s="100">
        <f t="shared" si="5"/>
        <v>14011371</v>
      </c>
      <c r="Y32" s="101">
        <f>+IF(W32&lt;&gt;0,(X32/W32)*100,0)</f>
        <v>292.40613554546877</v>
      </c>
      <c r="Z32" s="102">
        <f t="shared" si="5"/>
        <v>6389000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79708923</v>
      </c>
      <c r="C35" s="19">
        <v>0</v>
      </c>
      <c r="D35" s="59">
        <v>4865251</v>
      </c>
      <c r="E35" s="60">
        <v>4865251</v>
      </c>
      <c r="F35" s="60">
        <v>113178910</v>
      </c>
      <c r="G35" s="60">
        <v>100106970</v>
      </c>
      <c r="H35" s="60">
        <v>91876069</v>
      </c>
      <c r="I35" s="60">
        <v>91876069</v>
      </c>
      <c r="J35" s="60">
        <v>76300750</v>
      </c>
      <c r="K35" s="60">
        <v>109782480</v>
      </c>
      <c r="L35" s="60">
        <v>86058255</v>
      </c>
      <c r="M35" s="60">
        <v>86058255</v>
      </c>
      <c r="N35" s="60">
        <v>86058255</v>
      </c>
      <c r="O35" s="60">
        <v>66218820</v>
      </c>
      <c r="P35" s="60">
        <v>0</v>
      </c>
      <c r="Q35" s="60">
        <v>66218820</v>
      </c>
      <c r="R35" s="60">
        <v>0</v>
      </c>
      <c r="S35" s="60">
        <v>0</v>
      </c>
      <c r="T35" s="60">
        <v>0</v>
      </c>
      <c r="U35" s="60">
        <v>0</v>
      </c>
      <c r="V35" s="60">
        <v>66218820</v>
      </c>
      <c r="W35" s="60">
        <v>3648938</v>
      </c>
      <c r="X35" s="60">
        <v>62569882</v>
      </c>
      <c r="Y35" s="61">
        <v>1714.74</v>
      </c>
      <c r="Z35" s="62">
        <v>4865251</v>
      </c>
    </row>
    <row r="36" spans="1:26" ht="13.5">
      <c r="A36" s="58" t="s">
        <v>57</v>
      </c>
      <c r="B36" s="19">
        <v>510716574</v>
      </c>
      <c r="C36" s="19">
        <v>0</v>
      </c>
      <c r="D36" s="59">
        <v>36551749</v>
      </c>
      <c r="E36" s="60">
        <v>36551749</v>
      </c>
      <c r="F36" s="60">
        <v>505501724</v>
      </c>
      <c r="G36" s="60">
        <v>507149553</v>
      </c>
      <c r="H36" s="60">
        <v>513915613</v>
      </c>
      <c r="I36" s="60">
        <v>513915613</v>
      </c>
      <c r="J36" s="60">
        <v>514621782</v>
      </c>
      <c r="K36" s="60">
        <v>517305082</v>
      </c>
      <c r="L36" s="60">
        <v>519448641</v>
      </c>
      <c r="M36" s="60">
        <v>519448641</v>
      </c>
      <c r="N36" s="60">
        <v>519448641</v>
      </c>
      <c r="O36" s="60">
        <v>522299233</v>
      </c>
      <c r="P36" s="60">
        <v>0</v>
      </c>
      <c r="Q36" s="60">
        <v>522299233</v>
      </c>
      <c r="R36" s="60">
        <v>0</v>
      </c>
      <c r="S36" s="60">
        <v>0</v>
      </c>
      <c r="T36" s="60">
        <v>0</v>
      </c>
      <c r="U36" s="60">
        <v>0</v>
      </c>
      <c r="V36" s="60">
        <v>522299233</v>
      </c>
      <c r="W36" s="60">
        <v>27413812</v>
      </c>
      <c r="X36" s="60">
        <v>494885421</v>
      </c>
      <c r="Y36" s="61">
        <v>1805.24</v>
      </c>
      <c r="Z36" s="62">
        <v>36551749</v>
      </c>
    </row>
    <row r="37" spans="1:26" ht="13.5">
      <c r="A37" s="58" t="s">
        <v>58</v>
      </c>
      <c r="B37" s="19">
        <v>43777751</v>
      </c>
      <c r="C37" s="19">
        <v>0</v>
      </c>
      <c r="D37" s="59">
        <v>41417000</v>
      </c>
      <c r="E37" s="60">
        <v>41417000</v>
      </c>
      <c r="F37" s="60">
        <v>31280853</v>
      </c>
      <c r="G37" s="60">
        <v>26251232</v>
      </c>
      <c r="H37" s="60">
        <v>36178298</v>
      </c>
      <c r="I37" s="60">
        <v>36178298</v>
      </c>
      <c r="J37" s="60">
        <v>28081453</v>
      </c>
      <c r="K37" s="60">
        <v>36133932</v>
      </c>
      <c r="L37" s="60">
        <v>23926464</v>
      </c>
      <c r="M37" s="60">
        <v>23926464</v>
      </c>
      <c r="N37" s="60">
        <v>23926464</v>
      </c>
      <c r="O37" s="60">
        <v>13213328</v>
      </c>
      <c r="P37" s="60">
        <v>0</v>
      </c>
      <c r="Q37" s="60">
        <v>13213328</v>
      </c>
      <c r="R37" s="60">
        <v>0</v>
      </c>
      <c r="S37" s="60">
        <v>0</v>
      </c>
      <c r="T37" s="60">
        <v>0</v>
      </c>
      <c r="U37" s="60">
        <v>0</v>
      </c>
      <c r="V37" s="60">
        <v>13213328</v>
      </c>
      <c r="W37" s="60">
        <v>31062750</v>
      </c>
      <c r="X37" s="60">
        <v>-17849422</v>
      </c>
      <c r="Y37" s="61">
        <v>-57.46</v>
      </c>
      <c r="Z37" s="62">
        <v>41417000</v>
      </c>
    </row>
    <row r="38" spans="1:26" ht="13.5">
      <c r="A38" s="58" t="s">
        <v>59</v>
      </c>
      <c r="B38" s="19">
        <v>7971830</v>
      </c>
      <c r="C38" s="19">
        <v>0</v>
      </c>
      <c r="D38" s="59">
        <v>0</v>
      </c>
      <c r="E38" s="60">
        <v>0</v>
      </c>
      <c r="F38" s="60">
        <v>8484016</v>
      </c>
      <c r="G38" s="60">
        <v>8484016</v>
      </c>
      <c r="H38" s="60">
        <v>8072045</v>
      </c>
      <c r="I38" s="60">
        <v>8072045</v>
      </c>
      <c r="J38" s="60">
        <v>8072045</v>
      </c>
      <c r="K38" s="60">
        <v>8072045</v>
      </c>
      <c r="L38" s="60">
        <v>8072045</v>
      </c>
      <c r="M38" s="60">
        <v>8072045</v>
      </c>
      <c r="N38" s="60">
        <v>8072045</v>
      </c>
      <c r="O38" s="60">
        <v>8072045</v>
      </c>
      <c r="P38" s="60">
        <v>0</v>
      </c>
      <c r="Q38" s="60">
        <v>8072045</v>
      </c>
      <c r="R38" s="60">
        <v>0</v>
      </c>
      <c r="S38" s="60">
        <v>0</v>
      </c>
      <c r="T38" s="60">
        <v>0</v>
      </c>
      <c r="U38" s="60">
        <v>0</v>
      </c>
      <c r="V38" s="60">
        <v>8072045</v>
      </c>
      <c r="W38" s="60"/>
      <c r="X38" s="60">
        <v>8072045</v>
      </c>
      <c r="Y38" s="61">
        <v>0</v>
      </c>
      <c r="Z38" s="62">
        <v>0</v>
      </c>
    </row>
    <row r="39" spans="1:26" ht="13.5">
      <c r="A39" s="58" t="s">
        <v>60</v>
      </c>
      <c r="B39" s="19">
        <v>538675916</v>
      </c>
      <c r="C39" s="19">
        <v>0</v>
      </c>
      <c r="D39" s="59">
        <v>0</v>
      </c>
      <c r="E39" s="60">
        <v>0</v>
      </c>
      <c r="F39" s="60">
        <v>578915766</v>
      </c>
      <c r="G39" s="60">
        <v>572521275</v>
      </c>
      <c r="H39" s="60">
        <v>561541339</v>
      </c>
      <c r="I39" s="60">
        <v>561541339</v>
      </c>
      <c r="J39" s="60">
        <v>554769036</v>
      </c>
      <c r="K39" s="60">
        <v>582881584</v>
      </c>
      <c r="L39" s="60">
        <v>573508386</v>
      </c>
      <c r="M39" s="60">
        <v>573508386</v>
      </c>
      <c r="N39" s="60">
        <v>573508386</v>
      </c>
      <c r="O39" s="60">
        <v>567232680</v>
      </c>
      <c r="P39" s="60">
        <v>0</v>
      </c>
      <c r="Q39" s="60">
        <v>567232680</v>
      </c>
      <c r="R39" s="60">
        <v>0</v>
      </c>
      <c r="S39" s="60">
        <v>0</v>
      </c>
      <c r="T39" s="60">
        <v>0</v>
      </c>
      <c r="U39" s="60">
        <v>0</v>
      </c>
      <c r="V39" s="60">
        <v>567232680</v>
      </c>
      <c r="W39" s="60"/>
      <c r="X39" s="60">
        <v>567232680</v>
      </c>
      <c r="Y39" s="61">
        <v>0</v>
      </c>
      <c r="Z39" s="62">
        <v>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360512616</v>
      </c>
      <c r="C42" s="19">
        <v>0</v>
      </c>
      <c r="D42" s="59">
        <v>-36700608</v>
      </c>
      <c r="E42" s="60">
        <v>-36700608</v>
      </c>
      <c r="F42" s="60">
        <v>41994819</v>
      </c>
      <c r="G42" s="60">
        <v>-6394092</v>
      </c>
      <c r="H42" s="60">
        <v>-10979936</v>
      </c>
      <c r="I42" s="60">
        <v>24620791</v>
      </c>
      <c r="J42" s="60">
        <v>-6772303</v>
      </c>
      <c r="K42" s="60">
        <v>28112550</v>
      </c>
      <c r="L42" s="60">
        <v>-9373202</v>
      </c>
      <c r="M42" s="60">
        <v>11967045</v>
      </c>
      <c r="N42" s="60">
        <v>-4677526</v>
      </c>
      <c r="O42" s="60">
        <v>-63428</v>
      </c>
      <c r="P42" s="60">
        <v>0</v>
      </c>
      <c r="Q42" s="60">
        <v>-4740954</v>
      </c>
      <c r="R42" s="60">
        <v>0</v>
      </c>
      <c r="S42" s="60">
        <v>0</v>
      </c>
      <c r="T42" s="60">
        <v>0</v>
      </c>
      <c r="U42" s="60">
        <v>0</v>
      </c>
      <c r="V42" s="60">
        <v>31846882</v>
      </c>
      <c r="W42" s="60">
        <v>-1800000</v>
      </c>
      <c r="X42" s="60">
        <v>33646882</v>
      </c>
      <c r="Y42" s="61">
        <v>-1869.27</v>
      </c>
      <c r="Z42" s="62">
        <v>-36700608</v>
      </c>
    </row>
    <row r="43" spans="1:26" ht="13.5">
      <c r="A43" s="58" t="s">
        <v>63</v>
      </c>
      <c r="B43" s="19">
        <v>47220713</v>
      </c>
      <c r="C43" s="19">
        <v>0</v>
      </c>
      <c r="D43" s="59">
        <v>0</v>
      </c>
      <c r="E43" s="60">
        <v>0</v>
      </c>
      <c r="F43" s="60">
        <v>-1061790</v>
      </c>
      <c r="G43" s="60">
        <v>-1834624</v>
      </c>
      <c r="H43" s="60">
        <v>-6482814</v>
      </c>
      <c r="I43" s="60">
        <v>-9379228</v>
      </c>
      <c r="J43" s="60">
        <v>-541606</v>
      </c>
      <c r="K43" s="60">
        <v>-7919364</v>
      </c>
      <c r="L43" s="60">
        <v>-962923</v>
      </c>
      <c r="M43" s="60">
        <v>-9423893</v>
      </c>
      <c r="N43" s="60">
        <v>98575</v>
      </c>
      <c r="O43" s="60">
        <v>89006</v>
      </c>
      <c r="P43" s="60">
        <v>0</v>
      </c>
      <c r="Q43" s="60">
        <v>187581</v>
      </c>
      <c r="R43" s="60">
        <v>0</v>
      </c>
      <c r="S43" s="60">
        <v>0</v>
      </c>
      <c r="T43" s="60">
        <v>0</v>
      </c>
      <c r="U43" s="60">
        <v>0</v>
      </c>
      <c r="V43" s="60">
        <v>-18615540</v>
      </c>
      <c r="W43" s="60"/>
      <c r="X43" s="60">
        <v>-18615540</v>
      </c>
      <c r="Y43" s="61">
        <v>0</v>
      </c>
      <c r="Z43" s="62">
        <v>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415742549</v>
      </c>
      <c r="C45" s="22">
        <v>0</v>
      </c>
      <c r="D45" s="99">
        <v>-36700608</v>
      </c>
      <c r="E45" s="100">
        <v>-36700608</v>
      </c>
      <c r="F45" s="100">
        <v>44003697</v>
      </c>
      <c r="G45" s="100">
        <v>35774981</v>
      </c>
      <c r="H45" s="100">
        <v>18312231</v>
      </c>
      <c r="I45" s="100">
        <v>18312231</v>
      </c>
      <c r="J45" s="100">
        <v>10998322</v>
      </c>
      <c r="K45" s="100">
        <v>31191508</v>
      </c>
      <c r="L45" s="100">
        <v>20855383</v>
      </c>
      <c r="M45" s="100">
        <v>20855383</v>
      </c>
      <c r="N45" s="100">
        <v>16276432</v>
      </c>
      <c r="O45" s="100">
        <v>16302010</v>
      </c>
      <c r="P45" s="100">
        <v>0</v>
      </c>
      <c r="Q45" s="100">
        <v>16302010</v>
      </c>
      <c r="R45" s="100">
        <v>0</v>
      </c>
      <c r="S45" s="100">
        <v>0</v>
      </c>
      <c r="T45" s="100">
        <v>0</v>
      </c>
      <c r="U45" s="100">
        <v>0</v>
      </c>
      <c r="V45" s="100">
        <v>16302010</v>
      </c>
      <c r="W45" s="100">
        <v>-1800000</v>
      </c>
      <c r="X45" s="100">
        <v>18102010</v>
      </c>
      <c r="Y45" s="101">
        <v>-1005.67</v>
      </c>
      <c r="Z45" s="102">
        <v>-36700608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189999</v>
      </c>
      <c r="C49" s="52">
        <v>0</v>
      </c>
      <c r="D49" s="129">
        <v>190888</v>
      </c>
      <c r="E49" s="54">
        <v>188946</v>
      </c>
      <c r="F49" s="54">
        <v>0</v>
      </c>
      <c r="G49" s="54">
        <v>0</v>
      </c>
      <c r="H49" s="54">
        <v>0</v>
      </c>
      <c r="I49" s="54">
        <v>171892</v>
      </c>
      <c r="J49" s="54">
        <v>0</v>
      </c>
      <c r="K49" s="54">
        <v>0</v>
      </c>
      <c r="L49" s="54">
        <v>0</v>
      </c>
      <c r="M49" s="54">
        <v>123743</v>
      </c>
      <c r="N49" s="54">
        <v>0</v>
      </c>
      <c r="O49" s="54">
        <v>0</v>
      </c>
      <c r="P49" s="54">
        <v>0</v>
      </c>
      <c r="Q49" s="54">
        <v>3235312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4100780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362.594530066383</v>
      </c>
      <c r="E58" s="7">
        <f t="shared" si="6"/>
        <v>362.594530066383</v>
      </c>
      <c r="F58" s="7">
        <f t="shared" si="6"/>
        <v>100.00036367934393</v>
      </c>
      <c r="G58" s="7">
        <f t="shared" si="6"/>
        <v>100</v>
      </c>
      <c r="H58" s="7">
        <f t="shared" si="6"/>
        <v>100</v>
      </c>
      <c r="I58" s="7">
        <f t="shared" si="6"/>
        <v>100.0001161619623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100</v>
      </c>
      <c r="O58" s="7">
        <f t="shared" si="6"/>
        <v>100</v>
      </c>
      <c r="P58" s="7">
        <f t="shared" si="6"/>
        <v>0</v>
      </c>
      <c r="Q58" s="7">
        <f t="shared" si="6"/>
        <v>100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100.00005037024651</v>
      </c>
      <c r="W58" s="7">
        <f t="shared" si="6"/>
        <v>131.25844710888973</v>
      </c>
      <c r="X58" s="7">
        <f t="shared" si="6"/>
        <v>0</v>
      </c>
      <c r="Y58" s="7">
        <f t="shared" si="6"/>
        <v>0</v>
      </c>
      <c r="Z58" s="8">
        <f t="shared" si="6"/>
        <v>362.594530066383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99.99997944607586</v>
      </c>
      <c r="E59" s="10">
        <f t="shared" si="7"/>
        <v>99.99997944607586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100</v>
      </c>
      <c r="O59" s="10">
        <f t="shared" si="7"/>
        <v>100</v>
      </c>
      <c r="P59" s="10">
        <f t="shared" si="7"/>
        <v>0</v>
      </c>
      <c r="Q59" s="10">
        <f t="shared" si="7"/>
        <v>100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255.04025916839655</v>
      </c>
      <c r="X59" s="10">
        <f t="shared" si="7"/>
        <v>0</v>
      </c>
      <c r="Y59" s="10">
        <f t="shared" si="7"/>
        <v>0</v>
      </c>
      <c r="Z59" s="11">
        <f t="shared" si="7"/>
        <v>99.99997944607586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100.00405178177103</v>
      </c>
      <c r="G60" s="13">
        <f t="shared" si="7"/>
        <v>100</v>
      </c>
      <c r="H60" s="13">
        <f t="shared" si="7"/>
        <v>100</v>
      </c>
      <c r="I60" s="13">
        <f t="shared" si="7"/>
        <v>100.00135376617752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100</v>
      </c>
      <c r="O60" s="13">
        <f t="shared" si="7"/>
        <v>100</v>
      </c>
      <c r="P60" s="13">
        <f t="shared" si="7"/>
        <v>0</v>
      </c>
      <c r="Q60" s="13">
        <f t="shared" si="7"/>
        <v>100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100.00050911182896</v>
      </c>
      <c r="W60" s="13">
        <f t="shared" si="7"/>
        <v>109.08131657588838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200.10117051938124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100</v>
      </c>
      <c r="H65" s="13">
        <f t="shared" si="7"/>
        <v>100</v>
      </c>
      <c r="I65" s="13">
        <f t="shared" si="7"/>
        <v>66.58837385606759</v>
      </c>
      <c r="J65" s="13">
        <f t="shared" si="7"/>
        <v>100</v>
      </c>
      <c r="K65" s="13">
        <f t="shared" si="7"/>
        <v>100</v>
      </c>
      <c r="L65" s="13">
        <f t="shared" si="7"/>
        <v>100</v>
      </c>
      <c r="M65" s="13">
        <f t="shared" si="7"/>
        <v>100</v>
      </c>
      <c r="N65" s="13">
        <f t="shared" si="7"/>
        <v>100</v>
      </c>
      <c r="O65" s="13">
        <f t="shared" si="7"/>
        <v>100</v>
      </c>
      <c r="P65" s="13">
        <f t="shared" si="7"/>
        <v>0</v>
      </c>
      <c r="Q65" s="13">
        <f t="shared" si="7"/>
        <v>100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87.43486550538259</v>
      </c>
      <c r="W65" s="13">
        <f t="shared" si="7"/>
        <v>108.16383256255189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9475564</v>
      </c>
      <c r="C67" s="24"/>
      <c r="D67" s="25">
        <v>4865251</v>
      </c>
      <c r="E67" s="26">
        <v>4865251</v>
      </c>
      <c r="F67" s="26">
        <v>549935</v>
      </c>
      <c r="G67" s="26">
        <v>695788</v>
      </c>
      <c r="H67" s="26">
        <v>476011</v>
      </c>
      <c r="I67" s="26">
        <v>1721734</v>
      </c>
      <c r="J67" s="26">
        <v>451988</v>
      </c>
      <c r="K67" s="26">
        <v>488793</v>
      </c>
      <c r="L67" s="26">
        <v>477855</v>
      </c>
      <c r="M67" s="26">
        <v>1418636</v>
      </c>
      <c r="N67" s="26">
        <v>477855</v>
      </c>
      <c r="O67" s="26">
        <v>352373</v>
      </c>
      <c r="P67" s="26"/>
      <c r="Q67" s="26">
        <v>830228</v>
      </c>
      <c r="R67" s="26"/>
      <c r="S67" s="26"/>
      <c r="T67" s="26"/>
      <c r="U67" s="26"/>
      <c r="V67" s="26">
        <v>3970598</v>
      </c>
      <c r="W67" s="26">
        <v>10044117</v>
      </c>
      <c r="X67" s="26"/>
      <c r="Y67" s="25"/>
      <c r="Z67" s="27">
        <v>4865251</v>
      </c>
    </row>
    <row r="68" spans="1:26" ht="13.5" hidden="1">
      <c r="A68" s="37" t="s">
        <v>31</v>
      </c>
      <c r="B68" s="19">
        <v>3181193</v>
      </c>
      <c r="C68" s="19"/>
      <c r="D68" s="20">
        <v>4865251</v>
      </c>
      <c r="E68" s="21">
        <v>4865251</v>
      </c>
      <c r="F68" s="21">
        <v>277445</v>
      </c>
      <c r="G68" s="21">
        <v>277145</v>
      </c>
      <c r="H68" s="21">
        <v>277445</v>
      </c>
      <c r="I68" s="21">
        <v>832035</v>
      </c>
      <c r="J68" s="21">
        <v>277445</v>
      </c>
      <c r="K68" s="21">
        <v>277445</v>
      </c>
      <c r="L68" s="21">
        <v>277445</v>
      </c>
      <c r="M68" s="21">
        <v>832335</v>
      </c>
      <c r="N68" s="21">
        <v>277445</v>
      </c>
      <c r="O68" s="21">
        <v>277445</v>
      </c>
      <c r="P68" s="21"/>
      <c r="Q68" s="21">
        <v>554890</v>
      </c>
      <c r="R68" s="21"/>
      <c r="S68" s="21"/>
      <c r="T68" s="21"/>
      <c r="U68" s="21"/>
      <c r="V68" s="21">
        <v>2219260</v>
      </c>
      <c r="W68" s="21">
        <v>1526112</v>
      </c>
      <c r="X68" s="21"/>
      <c r="Y68" s="20"/>
      <c r="Z68" s="23">
        <v>4865251</v>
      </c>
    </row>
    <row r="69" spans="1:26" ht="13.5" hidden="1">
      <c r="A69" s="38" t="s">
        <v>32</v>
      </c>
      <c r="B69" s="19">
        <v>6294371</v>
      </c>
      <c r="C69" s="19"/>
      <c r="D69" s="20"/>
      <c r="E69" s="21"/>
      <c r="F69" s="21">
        <v>49361</v>
      </c>
      <c r="G69" s="21">
        <v>49361</v>
      </c>
      <c r="H69" s="21">
        <v>49014</v>
      </c>
      <c r="I69" s="21">
        <v>147736</v>
      </c>
      <c r="J69" s="21">
        <v>49021</v>
      </c>
      <c r="K69" s="21">
        <v>49021</v>
      </c>
      <c r="L69" s="21">
        <v>49021</v>
      </c>
      <c r="M69" s="21">
        <v>147063</v>
      </c>
      <c r="N69" s="21">
        <v>49021</v>
      </c>
      <c r="O69" s="21">
        <v>49021</v>
      </c>
      <c r="P69" s="21"/>
      <c r="Q69" s="21">
        <v>98042</v>
      </c>
      <c r="R69" s="21"/>
      <c r="S69" s="21"/>
      <c r="T69" s="21"/>
      <c r="U69" s="21"/>
      <c r="V69" s="21">
        <v>392841</v>
      </c>
      <c r="W69" s="21">
        <v>8518005</v>
      </c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85005</v>
      </c>
      <c r="X73" s="21"/>
      <c r="Y73" s="20"/>
      <c r="Z73" s="23"/>
    </row>
    <row r="74" spans="1:26" ht="13.5" hidden="1">
      <c r="A74" s="39" t="s">
        <v>107</v>
      </c>
      <c r="B74" s="19">
        <v>6294371</v>
      </c>
      <c r="C74" s="19"/>
      <c r="D74" s="20"/>
      <c r="E74" s="21"/>
      <c r="F74" s="21">
        <v>49361</v>
      </c>
      <c r="G74" s="21">
        <v>49361</v>
      </c>
      <c r="H74" s="21">
        <v>49014</v>
      </c>
      <c r="I74" s="21">
        <v>147736</v>
      </c>
      <c r="J74" s="21">
        <v>49021</v>
      </c>
      <c r="K74" s="21">
        <v>49021</v>
      </c>
      <c r="L74" s="21">
        <v>49021</v>
      </c>
      <c r="M74" s="21">
        <v>147063</v>
      </c>
      <c r="N74" s="21">
        <v>49021</v>
      </c>
      <c r="O74" s="21">
        <v>49021</v>
      </c>
      <c r="P74" s="21"/>
      <c r="Q74" s="21">
        <v>98042</v>
      </c>
      <c r="R74" s="21"/>
      <c r="S74" s="21"/>
      <c r="T74" s="21"/>
      <c r="U74" s="21"/>
      <c r="V74" s="21">
        <v>392841</v>
      </c>
      <c r="W74" s="21">
        <v>8433000</v>
      </c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>
        <v>223129</v>
      </c>
      <c r="G75" s="30">
        <v>369282</v>
      </c>
      <c r="H75" s="30">
        <v>149552</v>
      </c>
      <c r="I75" s="30">
        <v>741963</v>
      </c>
      <c r="J75" s="30">
        <v>125522</v>
      </c>
      <c r="K75" s="30">
        <v>162327</v>
      </c>
      <c r="L75" s="30">
        <v>151389</v>
      </c>
      <c r="M75" s="30">
        <v>439238</v>
      </c>
      <c r="N75" s="30">
        <v>151389</v>
      </c>
      <c r="O75" s="30">
        <v>25907</v>
      </c>
      <c r="P75" s="30"/>
      <c r="Q75" s="30">
        <v>177296</v>
      </c>
      <c r="R75" s="30"/>
      <c r="S75" s="30"/>
      <c r="T75" s="30"/>
      <c r="U75" s="30"/>
      <c r="V75" s="30">
        <v>1358497</v>
      </c>
      <c r="W75" s="30"/>
      <c r="X75" s="30"/>
      <c r="Y75" s="29"/>
      <c r="Z75" s="31"/>
    </row>
    <row r="76" spans="1:26" ht="13.5" hidden="1">
      <c r="A76" s="42" t="s">
        <v>286</v>
      </c>
      <c r="B76" s="32">
        <v>9475564</v>
      </c>
      <c r="C76" s="32"/>
      <c r="D76" s="33">
        <v>17641134</v>
      </c>
      <c r="E76" s="34">
        <v>17641134</v>
      </c>
      <c r="F76" s="34">
        <v>549937</v>
      </c>
      <c r="G76" s="34">
        <v>695788</v>
      </c>
      <c r="H76" s="34">
        <v>476011</v>
      </c>
      <c r="I76" s="34">
        <v>1721736</v>
      </c>
      <c r="J76" s="34">
        <v>451988</v>
      </c>
      <c r="K76" s="34">
        <v>488793</v>
      </c>
      <c r="L76" s="34">
        <v>477855</v>
      </c>
      <c r="M76" s="34">
        <v>1418636</v>
      </c>
      <c r="N76" s="34">
        <v>477855</v>
      </c>
      <c r="O76" s="34">
        <v>352373</v>
      </c>
      <c r="P76" s="34"/>
      <c r="Q76" s="34">
        <v>830228</v>
      </c>
      <c r="R76" s="34"/>
      <c r="S76" s="34"/>
      <c r="T76" s="34"/>
      <c r="U76" s="34"/>
      <c r="V76" s="34">
        <v>3970600</v>
      </c>
      <c r="W76" s="34">
        <v>13183752</v>
      </c>
      <c r="X76" s="34"/>
      <c r="Y76" s="33"/>
      <c r="Z76" s="35">
        <v>17641134</v>
      </c>
    </row>
    <row r="77" spans="1:26" ht="13.5" hidden="1">
      <c r="A77" s="37" t="s">
        <v>31</v>
      </c>
      <c r="B77" s="19">
        <v>3181193</v>
      </c>
      <c r="C77" s="19"/>
      <c r="D77" s="20">
        <v>4865250</v>
      </c>
      <c r="E77" s="21">
        <v>4865250</v>
      </c>
      <c r="F77" s="21">
        <v>277445</v>
      </c>
      <c r="G77" s="21">
        <v>277145</v>
      </c>
      <c r="H77" s="21">
        <v>277445</v>
      </c>
      <c r="I77" s="21">
        <v>832035</v>
      </c>
      <c r="J77" s="21">
        <v>277445</v>
      </c>
      <c r="K77" s="21">
        <v>277445</v>
      </c>
      <c r="L77" s="21">
        <v>277445</v>
      </c>
      <c r="M77" s="21">
        <v>832335</v>
      </c>
      <c r="N77" s="21">
        <v>277445</v>
      </c>
      <c r="O77" s="21">
        <v>277445</v>
      </c>
      <c r="P77" s="21"/>
      <c r="Q77" s="21">
        <v>554890</v>
      </c>
      <c r="R77" s="21"/>
      <c r="S77" s="21"/>
      <c r="T77" s="21"/>
      <c r="U77" s="21"/>
      <c r="V77" s="21">
        <v>2219260</v>
      </c>
      <c r="W77" s="21">
        <v>3892200</v>
      </c>
      <c r="X77" s="21"/>
      <c r="Y77" s="20"/>
      <c r="Z77" s="23">
        <v>4865250</v>
      </c>
    </row>
    <row r="78" spans="1:26" ht="13.5" hidden="1">
      <c r="A78" s="38" t="s">
        <v>32</v>
      </c>
      <c r="B78" s="19">
        <v>6294371</v>
      </c>
      <c r="C78" s="19"/>
      <c r="D78" s="20">
        <v>12775884</v>
      </c>
      <c r="E78" s="21">
        <v>12775884</v>
      </c>
      <c r="F78" s="21">
        <v>49363</v>
      </c>
      <c r="G78" s="21">
        <v>49361</v>
      </c>
      <c r="H78" s="21">
        <v>49014</v>
      </c>
      <c r="I78" s="21">
        <v>147738</v>
      </c>
      <c r="J78" s="21">
        <v>49021</v>
      </c>
      <c r="K78" s="21">
        <v>49021</v>
      </c>
      <c r="L78" s="21">
        <v>49021</v>
      </c>
      <c r="M78" s="21">
        <v>147063</v>
      </c>
      <c r="N78" s="21">
        <v>49021</v>
      </c>
      <c r="O78" s="21">
        <v>49021</v>
      </c>
      <c r="P78" s="21"/>
      <c r="Q78" s="21">
        <v>98042</v>
      </c>
      <c r="R78" s="21"/>
      <c r="S78" s="21"/>
      <c r="T78" s="21"/>
      <c r="U78" s="21"/>
      <c r="V78" s="21">
        <v>392843</v>
      </c>
      <c r="W78" s="21">
        <v>9291552</v>
      </c>
      <c r="X78" s="21"/>
      <c r="Y78" s="20"/>
      <c r="Z78" s="23">
        <v>12775884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233882</v>
      </c>
      <c r="E82" s="21">
        <v>233882</v>
      </c>
      <c r="F82" s="21">
        <v>49363</v>
      </c>
      <c r="G82" s="21"/>
      <c r="H82" s="21"/>
      <c r="I82" s="21">
        <v>49363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49363</v>
      </c>
      <c r="W82" s="21">
        <v>170096</v>
      </c>
      <c r="X82" s="21"/>
      <c r="Y82" s="20"/>
      <c r="Z82" s="23">
        <v>233882</v>
      </c>
    </row>
    <row r="83" spans="1:26" ht="13.5" hidden="1">
      <c r="A83" s="39" t="s">
        <v>107</v>
      </c>
      <c r="B83" s="19">
        <v>6294371</v>
      </c>
      <c r="C83" s="19"/>
      <c r="D83" s="20">
        <v>12542002</v>
      </c>
      <c r="E83" s="21">
        <v>12542002</v>
      </c>
      <c r="F83" s="21"/>
      <c r="G83" s="21">
        <v>49361</v>
      </c>
      <c r="H83" s="21">
        <v>49014</v>
      </c>
      <c r="I83" s="21">
        <v>98375</v>
      </c>
      <c r="J83" s="21">
        <v>49021</v>
      </c>
      <c r="K83" s="21">
        <v>49021</v>
      </c>
      <c r="L83" s="21">
        <v>49021</v>
      </c>
      <c r="M83" s="21">
        <v>147063</v>
      </c>
      <c r="N83" s="21">
        <v>49021</v>
      </c>
      <c r="O83" s="21">
        <v>49021</v>
      </c>
      <c r="P83" s="21"/>
      <c r="Q83" s="21">
        <v>98042</v>
      </c>
      <c r="R83" s="21"/>
      <c r="S83" s="21"/>
      <c r="T83" s="21"/>
      <c r="U83" s="21"/>
      <c r="V83" s="21">
        <v>343480</v>
      </c>
      <c r="W83" s="21">
        <v>9121456</v>
      </c>
      <c r="X83" s="21"/>
      <c r="Y83" s="20"/>
      <c r="Z83" s="23">
        <v>12542002</v>
      </c>
    </row>
    <row r="84" spans="1:26" ht="13.5" hidden="1">
      <c r="A84" s="40" t="s">
        <v>110</v>
      </c>
      <c r="B84" s="28"/>
      <c r="C84" s="28"/>
      <c r="D84" s="29"/>
      <c r="E84" s="30"/>
      <c r="F84" s="30">
        <v>223129</v>
      </c>
      <c r="G84" s="30">
        <v>369282</v>
      </c>
      <c r="H84" s="30">
        <v>149552</v>
      </c>
      <c r="I84" s="30">
        <v>741963</v>
      </c>
      <c r="J84" s="30">
        <v>125522</v>
      </c>
      <c r="K84" s="30">
        <v>162327</v>
      </c>
      <c r="L84" s="30">
        <v>151389</v>
      </c>
      <c r="M84" s="30">
        <v>439238</v>
      </c>
      <c r="N84" s="30">
        <v>151389</v>
      </c>
      <c r="O84" s="30">
        <v>25907</v>
      </c>
      <c r="P84" s="30"/>
      <c r="Q84" s="30">
        <v>177296</v>
      </c>
      <c r="R84" s="30"/>
      <c r="S84" s="30"/>
      <c r="T84" s="30"/>
      <c r="U84" s="30"/>
      <c r="V84" s="30">
        <v>1358497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4410000</v>
      </c>
      <c r="F5" s="358">
        <f t="shared" si="0"/>
        <v>4410000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3307500</v>
      </c>
      <c r="Y5" s="358">
        <f t="shared" si="0"/>
        <v>-3307500</v>
      </c>
      <c r="Z5" s="359">
        <f>+IF(X5&lt;&gt;0,+(Y5/X5)*100,0)</f>
        <v>-100</v>
      </c>
      <c r="AA5" s="360">
        <f>+AA6+AA8+AA11+AA13+AA15</f>
        <v>4410000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1535000</v>
      </c>
      <c r="F6" s="59">
        <f t="shared" si="1"/>
        <v>1535000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1151250</v>
      </c>
      <c r="Y6" s="59">
        <f t="shared" si="1"/>
        <v>-1151250</v>
      </c>
      <c r="Z6" s="61">
        <f>+IF(X6&lt;&gt;0,+(Y6/X6)*100,0)</f>
        <v>-100</v>
      </c>
      <c r="AA6" s="62">
        <f t="shared" si="1"/>
        <v>1535000</v>
      </c>
    </row>
    <row r="7" spans="1:27" ht="13.5">
      <c r="A7" s="291" t="s">
        <v>228</v>
      </c>
      <c r="B7" s="142"/>
      <c r="C7" s="60"/>
      <c r="D7" s="340"/>
      <c r="E7" s="60">
        <v>1535000</v>
      </c>
      <c r="F7" s="59">
        <v>1535000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1151250</v>
      </c>
      <c r="Y7" s="59">
        <v>-1151250</v>
      </c>
      <c r="Z7" s="61">
        <v>-100</v>
      </c>
      <c r="AA7" s="62">
        <v>1535000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2875000</v>
      </c>
      <c r="F15" s="59">
        <f t="shared" si="5"/>
        <v>2875000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2156250</v>
      </c>
      <c r="Y15" s="59">
        <f t="shared" si="5"/>
        <v>-2156250</v>
      </c>
      <c r="Z15" s="61">
        <f>+IF(X15&lt;&gt;0,+(Y15/X15)*100,0)</f>
        <v>-100</v>
      </c>
      <c r="AA15" s="62">
        <f>SUM(AA16:AA20)</f>
        <v>2875000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2875000</v>
      </c>
      <c r="F20" s="59">
        <v>2875000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2156250</v>
      </c>
      <c r="Y20" s="59">
        <v>-2156250</v>
      </c>
      <c r="Z20" s="61">
        <v>-100</v>
      </c>
      <c r="AA20" s="62">
        <v>2875000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2281000</v>
      </c>
      <c r="F40" s="345">
        <f t="shared" si="9"/>
        <v>2281000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1710750</v>
      </c>
      <c r="Y40" s="345">
        <f t="shared" si="9"/>
        <v>-1710750</v>
      </c>
      <c r="Z40" s="336">
        <f>+IF(X40&lt;&gt;0,+(Y40/X40)*100,0)</f>
        <v>-100</v>
      </c>
      <c r="AA40" s="350">
        <f>SUM(AA41:AA49)</f>
        <v>2281000</v>
      </c>
    </row>
    <row r="41" spans="1:27" ht="13.5">
      <c r="A41" s="361" t="s">
        <v>247</v>
      </c>
      <c r="B41" s="142"/>
      <c r="C41" s="362"/>
      <c r="D41" s="363"/>
      <c r="E41" s="362">
        <v>2251000</v>
      </c>
      <c r="F41" s="364">
        <v>2251000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1688250</v>
      </c>
      <c r="Y41" s="364">
        <v>-1688250</v>
      </c>
      <c r="Z41" s="365">
        <v>-100</v>
      </c>
      <c r="AA41" s="366">
        <v>2251000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30000</v>
      </c>
      <c r="F44" s="53">
        <v>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22500</v>
      </c>
      <c r="Y44" s="53">
        <v>-22500</v>
      </c>
      <c r="Z44" s="94">
        <v>-100</v>
      </c>
      <c r="AA44" s="95">
        <v>30000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6691000</v>
      </c>
      <c r="F60" s="264">
        <f t="shared" si="14"/>
        <v>6691000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5018250</v>
      </c>
      <c r="Y60" s="264">
        <f t="shared" si="14"/>
        <v>-5018250</v>
      </c>
      <c r="Z60" s="337">
        <f>+IF(X60&lt;&gt;0,+(Y60/X60)*100,0)</f>
        <v>-100</v>
      </c>
      <c r="AA60" s="232">
        <f>+AA57+AA54+AA51+AA40+AA37+AA34+AA22+AA5</f>
        <v>6691000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205618142</v>
      </c>
      <c r="D5" s="153">
        <f>SUM(D6:D8)</f>
        <v>0</v>
      </c>
      <c r="E5" s="154">
        <f t="shared" si="0"/>
        <v>139060000</v>
      </c>
      <c r="F5" s="100">
        <f t="shared" si="0"/>
        <v>139060000</v>
      </c>
      <c r="G5" s="100">
        <f t="shared" si="0"/>
        <v>46728203</v>
      </c>
      <c r="H5" s="100">
        <f t="shared" si="0"/>
        <v>1003569</v>
      </c>
      <c r="I5" s="100">
        <f t="shared" si="0"/>
        <v>1209247</v>
      </c>
      <c r="J5" s="100">
        <f t="shared" si="0"/>
        <v>48941019</v>
      </c>
      <c r="K5" s="100">
        <f t="shared" si="0"/>
        <v>790061</v>
      </c>
      <c r="L5" s="100">
        <f t="shared" si="0"/>
        <v>34951523</v>
      </c>
      <c r="M5" s="100">
        <f t="shared" si="0"/>
        <v>703455</v>
      </c>
      <c r="N5" s="100">
        <f t="shared" si="0"/>
        <v>36445039</v>
      </c>
      <c r="O5" s="100">
        <f t="shared" si="0"/>
        <v>703455</v>
      </c>
      <c r="P5" s="100">
        <f t="shared" si="0"/>
        <v>626077</v>
      </c>
      <c r="Q5" s="100">
        <f t="shared" si="0"/>
        <v>0</v>
      </c>
      <c r="R5" s="100">
        <f t="shared" si="0"/>
        <v>1329532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86715590</v>
      </c>
      <c r="X5" s="100">
        <f t="shared" si="0"/>
        <v>107221095</v>
      </c>
      <c r="Y5" s="100">
        <f t="shared" si="0"/>
        <v>-20505505</v>
      </c>
      <c r="Z5" s="137">
        <f>+IF(X5&lt;&gt;0,+(Y5/X5)*100,0)</f>
        <v>-19.124506236389397</v>
      </c>
      <c r="AA5" s="153">
        <f>SUM(AA6:AA8)</f>
        <v>139060000</v>
      </c>
    </row>
    <row r="6" spans="1:27" ht="13.5">
      <c r="A6" s="138" t="s">
        <v>75</v>
      </c>
      <c r="B6" s="136"/>
      <c r="C6" s="155"/>
      <c r="D6" s="155"/>
      <c r="E6" s="156">
        <v>134194749</v>
      </c>
      <c r="F6" s="60">
        <v>134194749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107221095</v>
      </c>
      <c r="Y6" s="60">
        <v>-107221095</v>
      </c>
      <c r="Z6" s="140">
        <v>-100</v>
      </c>
      <c r="AA6" s="155">
        <v>134194749</v>
      </c>
    </row>
    <row r="7" spans="1:27" ht="13.5">
      <c r="A7" s="138" t="s">
        <v>76</v>
      </c>
      <c r="B7" s="136"/>
      <c r="C7" s="157">
        <v>205618142</v>
      </c>
      <c r="D7" s="157"/>
      <c r="E7" s="158">
        <v>4865251</v>
      </c>
      <c r="F7" s="159">
        <v>4865251</v>
      </c>
      <c r="G7" s="159">
        <v>46728203</v>
      </c>
      <c r="H7" s="159">
        <v>1003569</v>
      </c>
      <c r="I7" s="159">
        <v>1209247</v>
      </c>
      <c r="J7" s="159">
        <v>48941019</v>
      </c>
      <c r="K7" s="159">
        <v>790061</v>
      </c>
      <c r="L7" s="159">
        <v>34951523</v>
      </c>
      <c r="M7" s="159">
        <v>703455</v>
      </c>
      <c r="N7" s="159">
        <v>36445039</v>
      </c>
      <c r="O7" s="159">
        <v>703455</v>
      </c>
      <c r="P7" s="159">
        <v>626077</v>
      </c>
      <c r="Q7" s="159"/>
      <c r="R7" s="159">
        <v>1329532</v>
      </c>
      <c r="S7" s="159"/>
      <c r="T7" s="159"/>
      <c r="U7" s="159"/>
      <c r="V7" s="159"/>
      <c r="W7" s="159">
        <v>86715590</v>
      </c>
      <c r="X7" s="159"/>
      <c r="Y7" s="159">
        <v>86715590</v>
      </c>
      <c r="Z7" s="141">
        <v>0</v>
      </c>
      <c r="AA7" s="157">
        <v>4865251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2250676</v>
      </c>
      <c r="D9" s="153">
        <f>SUM(D10:D14)</f>
        <v>0</v>
      </c>
      <c r="E9" s="154">
        <f t="shared" si="1"/>
        <v>2155000</v>
      </c>
      <c r="F9" s="100">
        <f t="shared" si="1"/>
        <v>2155000</v>
      </c>
      <c r="G9" s="100">
        <f t="shared" si="1"/>
        <v>162768</v>
      </c>
      <c r="H9" s="100">
        <f t="shared" si="1"/>
        <v>1143091</v>
      </c>
      <c r="I9" s="100">
        <f t="shared" si="1"/>
        <v>124764</v>
      </c>
      <c r="J9" s="100">
        <f t="shared" si="1"/>
        <v>1430623</v>
      </c>
      <c r="K9" s="100">
        <f t="shared" si="1"/>
        <v>140903</v>
      </c>
      <c r="L9" s="100">
        <f t="shared" si="1"/>
        <v>128000</v>
      </c>
      <c r="M9" s="100">
        <f t="shared" si="1"/>
        <v>220549</v>
      </c>
      <c r="N9" s="100">
        <f t="shared" si="1"/>
        <v>489452</v>
      </c>
      <c r="O9" s="100">
        <f t="shared" si="1"/>
        <v>220549</v>
      </c>
      <c r="P9" s="100">
        <f t="shared" si="1"/>
        <v>112157</v>
      </c>
      <c r="Q9" s="100">
        <f t="shared" si="1"/>
        <v>0</v>
      </c>
      <c r="R9" s="100">
        <f t="shared" si="1"/>
        <v>332706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2252781</v>
      </c>
      <c r="X9" s="100">
        <f t="shared" si="1"/>
        <v>1244052</v>
      </c>
      <c r="Y9" s="100">
        <f t="shared" si="1"/>
        <v>1008729</v>
      </c>
      <c r="Z9" s="137">
        <f>+IF(X9&lt;&gt;0,+(Y9/X9)*100,0)</f>
        <v>81.08415082327748</v>
      </c>
      <c r="AA9" s="153">
        <f>SUM(AA10:AA14)</f>
        <v>2155000</v>
      </c>
    </row>
    <row r="10" spans="1:27" ht="13.5">
      <c r="A10" s="138" t="s">
        <v>79</v>
      </c>
      <c r="B10" s="136"/>
      <c r="C10" s="155">
        <v>2250676</v>
      </c>
      <c r="D10" s="155"/>
      <c r="E10" s="156">
        <v>2155000</v>
      </c>
      <c r="F10" s="60">
        <v>2155000</v>
      </c>
      <c r="G10" s="60">
        <v>162768</v>
      </c>
      <c r="H10" s="60">
        <v>1143091</v>
      </c>
      <c r="I10" s="60">
        <v>124764</v>
      </c>
      <c r="J10" s="60">
        <v>1430623</v>
      </c>
      <c r="K10" s="60">
        <v>140903</v>
      </c>
      <c r="L10" s="60">
        <v>128000</v>
      </c>
      <c r="M10" s="60">
        <v>220549</v>
      </c>
      <c r="N10" s="60">
        <v>489452</v>
      </c>
      <c r="O10" s="60">
        <v>220549</v>
      </c>
      <c r="P10" s="60">
        <v>112157</v>
      </c>
      <c r="Q10" s="60"/>
      <c r="R10" s="60">
        <v>332706</v>
      </c>
      <c r="S10" s="60"/>
      <c r="T10" s="60"/>
      <c r="U10" s="60"/>
      <c r="V10" s="60"/>
      <c r="W10" s="60">
        <v>2252781</v>
      </c>
      <c r="X10" s="60">
        <v>1244052</v>
      </c>
      <c r="Y10" s="60">
        <v>1008729</v>
      </c>
      <c r="Z10" s="140">
        <v>81.08</v>
      </c>
      <c r="AA10" s="155">
        <v>2155000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45213000</v>
      </c>
      <c r="F15" s="100">
        <f t="shared" si="2"/>
        <v>45213000</v>
      </c>
      <c r="G15" s="100">
        <f t="shared" si="2"/>
        <v>184948</v>
      </c>
      <c r="H15" s="100">
        <f t="shared" si="2"/>
        <v>2642913</v>
      </c>
      <c r="I15" s="100">
        <f t="shared" si="2"/>
        <v>2631036</v>
      </c>
      <c r="J15" s="100">
        <f t="shared" si="2"/>
        <v>5458897</v>
      </c>
      <c r="K15" s="100">
        <f t="shared" si="2"/>
        <v>4990576</v>
      </c>
      <c r="L15" s="100">
        <f t="shared" si="2"/>
        <v>5075241</v>
      </c>
      <c r="M15" s="100">
        <f t="shared" si="2"/>
        <v>2011420</v>
      </c>
      <c r="N15" s="100">
        <f t="shared" si="2"/>
        <v>12077237</v>
      </c>
      <c r="O15" s="100">
        <f t="shared" si="2"/>
        <v>2011420</v>
      </c>
      <c r="P15" s="100">
        <f t="shared" si="2"/>
        <v>8107195</v>
      </c>
      <c r="Q15" s="100">
        <f t="shared" si="2"/>
        <v>0</v>
      </c>
      <c r="R15" s="100">
        <f t="shared" si="2"/>
        <v>10118615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27654749</v>
      </c>
      <c r="X15" s="100">
        <f t="shared" si="2"/>
        <v>37014732</v>
      </c>
      <c r="Y15" s="100">
        <f t="shared" si="2"/>
        <v>-9359983</v>
      </c>
      <c r="Z15" s="137">
        <f>+IF(X15&lt;&gt;0,+(Y15/X15)*100,0)</f>
        <v>-25.28718295191223</v>
      </c>
      <c r="AA15" s="153">
        <f>SUM(AA16:AA18)</f>
        <v>45213000</v>
      </c>
    </row>
    <row r="16" spans="1:27" ht="13.5">
      <c r="A16" s="138" t="s">
        <v>85</v>
      </c>
      <c r="B16" s="136"/>
      <c r="C16" s="155"/>
      <c r="D16" s="155"/>
      <c r="E16" s="156">
        <v>18000</v>
      </c>
      <c r="F16" s="60">
        <v>18000</v>
      </c>
      <c r="G16" s="60"/>
      <c r="H16" s="60">
        <v>45000</v>
      </c>
      <c r="I16" s="60">
        <v>1467858</v>
      </c>
      <c r="J16" s="60">
        <v>1512858</v>
      </c>
      <c r="K16" s="60">
        <v>263000</v>
      </c>
      <c r="L16" s="60"/>
      <c r="M16" s="60"/>
      <c r="N16" s="60">
        <v>263000</v>
      </c>
      <c r="O16" s="60"/>
      <c r="P16" s="60"/>
      <c r="Q16" s="60"/>
      <c r="R16" s="60"/>
      <c r="S16" s="60"/>
      <c r="T16" s="60"/>
      <c r="U16" s="60"/>
      <c r="V16" s="60"/>
      <c r="W16" s="60">
        <v>1775858</v>
      </c>
      <c r="X16" s="60">
        <v>14913</v>
      </c>
      <c r="Y16" s="60">
        <v>1760945</v>
      </c>
      <c r="Z16" s="140">
        <v>11808.12</v>
      </c>
      <c r="AA16" s="155">
        <v>18000</v>
      </c>
    </row>
    <row r="17" spans="1:27" ht="13.5">
      <c r="A17" s="138" t="s">
        <v>86</v>
      </c>
      <c r="B17" s="136"/>
      <c r="C17" s="155"/>
      <c r="D17" s="155"/>
      <c r="E17" s="156">
        <v>45195000</v>
      </c>
      <c r="F17" s="60">
        <v>45195000</v>
      </c>
      <c r="G17" s="60">
        <v>184948</v>
      </c>
      <c r="H17" s="60">
        <v>2597913</v>
      </c>
      <c r="I17" s="60">
        <v>1163178</v>
      </c>
      <c r="J17" s="60">
        <v>3946039</v>
      </c>
      <c r="K17" s="60">
        <v>4727576</v>
      </c>
      <c r="L17" s="60">
        <v>5075241</v>
      </c>
      <c r="M17" s="60">
        <v>2011420</v>
      </c>
      <c r="N17" s="60">
        <v>11814237</v>
      </c>
      <c r="O17" s="60">
        <v>2011420</v>
      </c>
      <c r="P17" s="60">
        <v>8107195</v>
      </c>
      <c r="Q17" s="60"/>
      <c r="R17" s="60">
        <v>10118615</v>
      </c>
      <c r="S17" s="60"/>
      <c r="T17" s="60"/>
      <c r="U17" s="60"/>
      <c r="V17" s="60"/>
      <c r="W17" s="60">
        <v>25878891</v>
      </c>
      <c r="X17" s="60">
        <v>36999819</v>
      </c>
      <c r="Y17" s="60">
        <v>-11120928</v>
      </c>
      <c r="Z17" s="140">
        <v>-30.06</v>
      </c>
      <c r="AA17" s="155">
        <v>45195000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207868818</v>
      </c>
      <c r="D25" s="168">
        <f>+D5+D9+D15+D19+D24</f>
        <v>0</v>
      </c>
      <c r="E25" s="169">
        <f t="shared" si="4"/>
        <v>186428000</v>
      </c>
      <c r="F25" s="73">
        <f t="shared" si="4"/>
        <v>186428000</v>
      </c>
      <c r="G25" s="73">
        <f t="shared" si="4"/>
        <v>47075919</v>
      </c>
      <c r="H25" s="73">
        <f t="shared" si="4"/>
        <v>4789573</v>
      </c>
      <c r="I25" s="73">
        <f t="shared" si="4"/>
        <v>3965047</v>
      </c>
      <c r="J25" s="73">
        <f t="shared" si="4"/>
        <v>55830539</v>
      </c>
      <c r="K25" s="73">
        <f t="shared" si="4"/>
        <v>5921540</v>
      </c>
      <c r="L25" s="73">
        <f t="shared" si="4"/>
        <v>40154764</v>
      </c>
      <c r="M25" s="73">
        <f t="shared" si="4"/>
        <v>2935424</v>
      </c>
      <c r="N25" s="73">
        <f t="shared" si="4"/>
        <v>49011728</v>
      </c>
      <c r="O25" s="73">
        <f t="shared" si="4"/>
        <v>2935424</v>
      </c>
      <c r="P25" s="73">
        <f t="shared" si="4"/>
        <v>8845429</v>
      </c>
      <c r="Q25" s="73">
        <f t="shared" si="4"/>
        <v>0</v>
      </c>
      <c r="R25" s="73">
        <f t="shared" si="4"/>
        <v>11780853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116623120</v>
      </c>
      <c r="X25" s="73">
        <f t="shared" si="4"/>
        <v>145479879</v>
      </c>
      <c r="Y25" s="73">
        <f t="shared" si="4"/>
        <v>-28856759</v>
      </c>
      <c r="Z25" s="170">
        <f>+IF(X25&lt;&gt;0,+(Y25/X25)*100,0)</f>
        <v>-19.835567088971803</v>
      </c>
      <c r="AA25" s="168">
        <f>+AA5+AA9+AA15+AA19+AA24</f>
        <v>186428000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199508804</v>
      </c>
      <c r="D28" s="153">
        <f>SUM(D29:D31)</f>
        <v>0</v>
      </c>
      <c r="E28" s="154">
        <f t="shared" si="5"/>
        <v>117317000</v>
      </c>
      <c r="F28" s="100">
        <f t="shared" si="5"/>
        <v>117317000</v>
      </c>
      <c r="G28" s="100">
        <f t="shared" si="5"/>
        <v>9384698</v>
      </c>
      <c r="H28" s="100">
        <f t="shared" si="5"/>
        <v>6300744</v>
      </c>
      <c r="I28" s="100">
        <f t="shared" si="5"/>
        <v>9841592</v>
      </c>
      <c r="J28" s="100">
        <f t="shared" si="5"/>
        <v>25527034</v>
      </c>
      <c r="K28" s="100">
        <f t="shared" si="5"/>
        <v>7237203</v>
      </c>
      <c r="L28" s="100">
        <f t="shared" si="5"/>
        <v>6099042</v>
      </c>
      <c r="M28" s="100">
        <f t="shared" si="5"/>
        <v>7467815</v>
      </c>
      <c r="N28" s="100">
        <f t="shared" si="5"/>
        <v>20804060</v>
      </c>
      <c r="O28" s="100">
        <f t="shared" si="5"/>
        <v>7467815</v>
      </c>
      <c r="P28" s="100">
        <f t="shared" si="5"/>
        <v>2357867</v>
      </c>
      <c r="Q28" s="100">
        <f t="shared" si="5"/>
        <v>0</v>
      </c>
      <c r="R28" s="100">
        <f t="shared" si="5"/>
        <v>9825682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56156776</v>
      </c>
      <c r="X28" s="100">
        <f t="shared" si="5"/>
        <v>7944543</v>
      </c>
      <c r="Y28" s="100">
        <f t="shared" si="5"/>
        <v>48212233</v>
      </c>
      <c r="Z28" s="137">
        <f>+IF(X28&lt;&gt;0,+(Y28/X28)*100,0)</f>
        <v>606.8597400756721</v>
      </c>
      <c r="AA28" s="153">
        <f>SUM(AA29:AA31)</f>
        <v>117317000</v>
      </c>
    </row>
    <row r="29" spans="1:27" ht="13.5">
      <c r="A29" s="138" t="s">
        <v>75</v>
      </c>
      <c r="B29" s="136"/>
      <c r="C29" s="155">
        <v>9607784</v>
      </c>
      <c r="D29" s="155"/>
      <c r="E29" s="156">
        <v>35719000</v>
      </c>
      <c r="F29" s="60">
        <v>35719000</v>
      </c>
      <c r="G29" s="60">
        <v>2254232</v>
      </c>
      <c r="H29" s="60">
        <v>2477183</v>
      </c>
      <c r="I29" s="60">
        <v>2621163</v>
      </c>
      <c r="J29" s="60">
        <v>7352578</v>
      </c>
      <c r="K29" s="60">
        <v>2565875</v>
      </c>
      <c r="L29" s="60">
        <v>2532623</v>
      </c>
      <c r="M29" s="60">
        <v>2711927</v>
      </c>
      <c r="N29" s="60">
        <v>7810425</v>
      </c>
      <c r="O29" s="60">
        <v>2711927</v>
      </c>
      <c r="P29" s="60">
        <v>1954490</v>
      </c>
      <c r="Q29" s="60"/>
      <c r="R29" s="60">
        <v>4666417</v>
      </c>
      <c r="S29" s="60"/>
      <c r="T29" s="60"/>
      <c r="U29" s="60"/>
      <c r="V29" s="60"/>
      <c r="W29" s="60">
        <v>19829420</v>
      </c>
      <c r="X29" s="60">
        <v>3597543</v>
      </c>
      <c r="Y29" s="60">
        <v>16231877</v>
      </c>
      <c r="Z29" s="140">
        <v>451.19</v>
      </c>
      <c r="AA29" s="155">
        <v>35719000</v>
      </c>
    </row>
    <row r="30" spans="1:27" ht="13.5">
      <c r="A30" s="138" t="s">
        <v>76</v>
      </c>
      <c r="B30" s="136"/>
      <c r="C30" s="157">
        <v>189901020</v>
      </c>
      <c r="D30" s="157"/>
      <c r="E30" s="158">
        <v>65172000</v>
      </c>
      <c r="F30" s="159">
        <v>65172000</v>
      </c>
      <c r="G30" s="159">
        <v>4287214</v>
      </c>
      <c r="H30" s="159">
        <v>1976198</v>
      </c>
      <c r="I30" s="159">
        <v>5470582</v>
      </c>
      <c r="J30" s="159">
        <v>11733994</v>
      </c>
      <c r="K30" s="159">
        <v>3392679</v>
      </c>
      <c r="L30" s="159">
        <v>2174877</v>
      </c>
      <c r="M30" s="159">
        <v>2609702</v>
      </c>
      <c r="N30" s="159">
        <v>8177258</v>
      </c>
      <c r="O30" s="159">
        <v>2609702</v>
      </c>
      <c r="P30" s="159">
        <v>-632635</v>
      </c>
      <c r="Q30" s="159"/>
      <c r="R30" s="159">
        <v>1977067</v>
      </c>
      <c r="S30" s="159"/>
      <c r="T30" s="159"/>
      <c r="U30" s="159"/>
      <c r="V30" s="159"/>
      <c r="W30" s="159">
        <v>21888319</v>
      </c>
      <c r="X30" s="159">
        <v>2698362</v>
      </c>
      <c r="Y30" s="159">
        <v>19189957</v>
      </c>
      <c r="Z30" s="141">
        <v>711.17</v>
      </c>
      <c r="AA30" s="157">
        <v>65172000</v>
      </c>
    </row>
    <row r="31" spans="1:27" ht="13.5">
      <c r="A31" s="138" t="s">
        <v>77</v>
      </c>
      <c r="B31" s="136"/>
      <c r="C31" s="155"/>
      <c r="D31" s="155"/>
      <c r="E31" s="156">
        <v>16426000</v>
      </c>
      <c r="F31" s="60">
        <v>16426000</v>
      </c>
      <c r="G31" s="60">
        <v>2843252</v>
      </c>
      <c r="H31" s="60">
        <v>1847363</v>
      </c>
      <c r="I31" s="60">
        <v>1749847</v>
      </c>
      <c r="J31" s="60">
        <v>6440462</v>
      </c>
      <c r="K31" s="60">
        <v>1278649</v>
      </c>
      <c r="L31" s="60">
        <v>1391542</v>
      </c>
      <c r="M31" s="60">
        <v>2146186</v>
      </c>
      <c r="N31" s="60">
        <v>4816377</v>
      </c>
      <c r="O31" s="60">
        <v>2146186</v>
      </c>
      <c r="P31" s="60">
        <v>1036012</v>
      </c>
      <c r="Q31" s="60"/>
      <c r="R31" s="60">
        <v>3182198</v>
      </c>
      <c r="S31" s="60"/>
      <c r="T31" s="60"/>
      <c r="U31" s="60"/>
      <c r="V31" s="60"/>
      <c r="W31" s="60">
        <v>14439037</v>
      </c>
      <c r="X31" s="60">
        <v>1648638</v>
      </c>
      <c r="Y31" s="60">
        <v>12790399</v>
      </c>
      <c r="Z31" s="140">
        <v>775.82</v>
      </c>
      <c r="AA31" s="155">
        <v>16426000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18029090</v>
      </c>
      <c r="F32" s="100">
        <f t="shared" si="6"/>
        <v>18029090</v>
      </c>
      <c r="G32" s="100">
        <f t="shared" si="6"/>
        <v>2577284</v>
      </c>
      <c r="H32" s="100">
        <f t="shared" si="6"/>
        <v>1751746</v>
      </c>
      <c r="I32" s="100">
        <f t="shared" si="6"/>
        <v>1849566</v>
      </c>
      <c r="J32" s="100">
        <f t="shared" si="6"/>
        <v>6178596</v>
      </c>
      <c r="K32" s="100">
        <f t="shared" si="6"/>
        <v>2011186</v>
      </c>
      <c r="L32" s="100">
        <f t="shared" si="6"/>
        <v>1722887</v>
      </c>
      <c r="M32" s="100">
        <f t="shared" si="6"/>
        <v>2266235</v>
      </c>
      <c r="N32" s="100">
        <f t="shared" si="6"/>
        <v>6000308</v>
      </c>
      <c r="O32" s="100">
        <f t="shared" si="6"/>
        <v>2266235</v>
      </c>
      <c r="P32" s="100">
        <f t="shared" si="6"/>
        <v>1875536</v>
      </c>
      <c r="Q32" s="100">
        <f t="shared" si="6"/>
        <v>0</v>
      </c>
      <c r="R32" s="100">
        <f t="shared" si="6"/>
        <v>4141771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16320675</v>
      </c>
      <c r="X32" s="100">
        <f t="shared" si="6"/>
        <v>2548638</v>
      </c>
      <c r="Y32" s="100">
        <f t="shared" si="6"/>
        <v>13772037</v>
      </c>
      <c r="Z32" s="137">
        <f>+IF(X32&lt;&gt;0,+(Y32/X32)*100,0)</f>
        <v>540.3685027061513</v>
      </c>
      <c r="AA32" s="153">
        <f>SUM(AA33:AA37)</f>
        <v>18029090</v>
      </c>
    </row>
    <row r="33" spans="1:27" ht="13.5">
      <c r="A33" s="138" t="s">
        <v>79</v>
      </c>
      <c r="B33" s="136"/>
      <c r="C33" s="155"/>
      <c r="D33" s="155"/>
      <c r="E33" s="156">
        <v>18029090</v>
      </c>
      <c r="F33" s="60">
        <v>18029090</v>
      </c>
      <c r="G33" s="60">
        <v>2577284</v>
      </c>
      <c r="H33" s="60">
        <v>1751746</v>
      </c>
      <c r="I33" s="60">
        <v>1849566</v>
      </c>
      <c r="J33" s="60">
        <v>6178596</v>
      </c>
      <c r="K33" s="60">
        <v>2011186</v>
      </c>
      <c r="L33" s="60">
        <v>1722887</v>
      </c>
      <c r="M33" s="60">
        <v>2266235</v>
      </c>
      <c r="N33" s="60">
        <v>6000308</v>
      </c>
      <c r="O33" s="60">
        <v>2266235</v>
      </c>
      <c r="P33" s="60">
        <v>1875536</v>
      </c>
      <c r="Q33" s="60"/>
      <c r="R33" s="60">
        <v>4141771</v>
      </c>
      <c r="S33" s="60"/>
      <c r="T33" s="60"/>
      <c r="U33" s="60"/>
      <c r="V33" s="60"/>
      <c r="W33" s="60">
        <v>16320675</v>
      </c>
      <c r="X33" s="60">
        <v>2548638</v>
      </c>
      <c r="Y33" s="60">
        <v>13772037</v>
      </c>
      <c r="Z33" s="140">
        <v>540.37</v>
      </c>
      <c r="AA33" s="155">
        <v>18029090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42927802</v>
      </c>
      <c r="F38" s="100">
        <f t="shared" si="7"/>
        <v>42927802</v>
      </c>
      <c r="G38" s="100">
        <f t="shared" si="7"/>
        <v>3108712</v>
      </c>
      <c r="H38" s="100">
        <f t="shared" si="7"/>
        <v>3131172</v>
      </c>
      <c r="I38" s="100">
        <f t="shared" si="7"/>
        <v>3253826</v>
      </c>
      <c r="J38" s="100">
        <f t="shared" si="7"/>
        <v>9493710</v>
      </c>
      <c r="K38" s="100">
        <f t="shared" si="7"/>
        <v>3445454</v>
      </c>
      <c r="L38" s="100">
        <f t="shared" si="7"/>
        <v>4220286</v>
      </c>
      <c r="M38" s="100">
        <f t="shared" si="7"/>
        <v>2574572</v>
      </c>
      <c r="N38" s="100">
        <f t="shared" si="7"/>
        <v>10240312</v>
      </c>
      <c r="O38" s="100">
        <f t="shared" si="7"/>
        <v>2574572</v>
      </c>
      <c r="P38" s="100">
        <f t="shared" si="7"/>
        <v>2269120</v>
      </c>
      <c r="Q38" s="100">
        <f t="shared" si="7"/>
        <v>0</v>
      </c>
      <c r="R38" s="100">
        <f t="shared" si="7"/>
        <v>4843692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24577714</v>
      </c>
      <c r="X38" s="100">
        <f t="shared" si="7"/>
        <v>4497543</v>
      </c>
      <c r="Y38" s="100">
        <f t="shared" si="7"/>
        <v>20080171</v>
      </c>
      <c r="Z38" s="137">
        <f>+IF(X38&lt;&gt;0,+(Y38/X38)*100,0)</f>
        <v>446.4697947301449</v>
      </c>
      <c r="AA38" s="153">
        <f>SUM(AA39:AA41)</f>
        <v>42927802</v>
      </c>
    </row>
    <row r="39" spans="1:27" ht="13.5">
      <c r="A39" s="138" t="s">
        <v>85</v>
      </c>
      <c r="B39" s="136"/>
      <c r="C39" s="155"/>
      <c r="D39" s="155"/>
      <c r="E39" s="156">
        <v>9939000</v>
      </c>
      <c r="F39" s="60">
        <v>9939000</v>
      </c>
      <c r="G39" s="60">
        <v>638395</v>
      </c>
      <c r="H39" s="60">
        <v>614835</v>
      </c>
      <c r="I39" s="60">
        <v>894866</v>
      </c>
      <c r="J39" s="60">
        <v>2148096</v>
      </c>
      <c r="K39" s="60">
        <v>737365</v>
      </c>
      <c r="L39" s="60">
        <v>653194</v>
      </c>
      <c r="M39" s="60">
        <v>632516</v>
      </c>
      <c r="N39" s="60">
        <v>2023075</v>
      </c>
      <c r="O39" s="60">
        <v>632516</v>
      </c>
      <c r="P39" s="60">
        <v>431871</v>
      </c>
      <c r="Q39" s="60"/>
      <c r="R39" s="60">
        <v>1064387</v>
      </c>
      <c r="S39" s="60"/>
      <c r="T39" s="60"/>
      <c r="U39" s="60"/>
      <c r="V39" s="60"/>
      <c r="W39" s="60">
        <v>5235558</v>
      </c>
      <c r="X39" s="60">
        <v>1799181</v>
      </c>
      <c r="Y39" s="60">
        <v>3436377</v>
      </c>
      <c r="Z39" s="140">
        <v>191</v>
      </c>
      <c r="AA39" s="155">
        <v>9939000</v>
      </c>
    </row>
    <row r="40" spans="1:27" ht="13.5">
      <c r="A40" s="138" t="s">
        <v>86</v>
      </c>
      <c r="B40" s="136"/>
      <c r="C40" s="155"/>
      <c r="D40" s="155"/>
      <c r="E40" s="156">
        <v>32988802</v>
      </c>
      <c r="F40" s="60">
        <v>32988802</v>
      </c>
      <c r="G40" s="60">
        <v>2470317</v>
      </c>
      <c r="H40" s="60">
        <v>2516337</v>
      </c>
      <c r="I40" s="60">
        <v>2358960</v>
      </c>
      <c r="J40" s="60">
        <v>7345614</v>
      </c>
      <c r="K40" s="60">
        <v>2708089</v>
      </c>
      <c r="L40" s="60">
        <v>3567092</v>
      </c>
      <c r="M40" s="60">
        <v>1942056</v>
      </c>
      <c r="N40" s="60">
        <v>8217237</v>
      </c>
      <c r="O40" s="60">
        <v>1942056</v>
      </c>
      <c r="P40" s="60">
        <v>1837249</v>
      </c>
      <c r="Q40" s="60"/>
      <c r="R40" s="60">
        <v>3779305</v>
      </c>
      <c r="S40" s="60"/>
      <c r="T40" s="60"/>
      <c r="U40" s="60"/>
      <c r="V40" s="60"/>
      <c r="W40" s="60">
        <v>19342156</v>
      </c>
      <c r="X40" s="60">
        <v>2698362</v>
      </c>
      <c r="Y40" s="60">
        <v>16643794</v>
      </c>
      <c r="Z40" s="140">
        <v>616.81</v>
      </c>
      <c r="AA40" s="155">
        <v>32988802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199508804</v>
      </c>
      <c r="D48" s="168">
        <f>+D28+D32+D38+D42+D47</f>
        <v>0</v>
      </c>
      <c r="E48" s="169">
        <f t="shared" si="9"/>
        <v>178273892</v>
      </c>
      <c r="F48" s="73">
        <f t="shared" si="9"/>
        <v>178273892</v>
      </c>
      <c r="G48" s="73">
        <f t="shared" si="9"/>
        <v>15070694</v>
      </c>
      <c r="H48" s="73">
        <f t="shared" si="9"/>
        <v>11183662</v>
      </c>
      <c r="I48" s="73">
        <f t="shared" si="9"/>
        <v>14944984</v>
      </c>
      <c r="J48" s="73">
        <f t="shared" si="9"/>
        <v>41199340</v>
      </c>
      <c r="K48" s="73">
        <f t="shared" si="9"/>
        <v>12693843</v>
      </c>
      <c r="L48" s="73">
        <f t="shared" si="9"/>
        <v>12042215</v>
      </c>
      <c r="M48" s="73">
        <f t="shared" si="9"/>
        <v>12308622</v>
      </c>
      <c r="N48" s="73">
        <f t="shared" si="9"/>
        <v>37044680</v>
      </c>
      <c r="O48" s="73">
        <f t="shared" si="9"/>
        <v>12308622</v>
      </c>
      <c r="P48" s="73">
        <f t="shared" si="9"/>
        <v>6502523</v>
      </c>
      <c r="Q48" s="73">
        <f t="shared" si="9"/>
        <v>0</v>
      </c>
      <c r="R48" s="73">
        <f t="shared" si="9"/>
        <v>18811145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97055165</v>
      </c>
      <c r="X48" s="73">
        <f t="shared" si="9"/>
        <v>14990724</v>
      </c>
      <c r="Y48" s="73">
        <f t="shared" si="9"/>
        <v>82064441</v>
      </c>
      <c r="Z48" s="170">
        <f>+IF(X48&lt;&gt;0,+(Y48/X48)*100,0)</f>
        <v>547.4348070179933</v>
      </c>
      <c r="AA48" s="168">
        <f>+AA28+AA32+AA38+AA42+AA47</f>
        <v>178273892</v>
      </c>
    </row>
    <row r="49" spans="1:27" ht="13.5">
      <c r="A49" s="148" t="s">
        <v>49</v>
      </c>
      <c r="B49" s="149"/>
      <c r="C49" s="171">
        <f aca="true" t="shared" si="10" ref="C49:Y49">+C25-C48</f>
        <v>8360014</v>
      </c>
      <c r="D49" s="171">
        <f>+D25-D48</f>
        <v>0</v>
      </c>
      <c r="E49" s="172">
        <f t="shared" si="10"/>
        <v>8154108</v>
      </c>
      <c r="F49" s="173">
        <f t="shared" si="10"/>
        <v>8154108</v>
      </c>
      <c r="G49" s="173">
        <f t="shared" si="10"/>
        <v>32005225</v>
      </c>
      <c r="H49" s="173">
        <f t="shared" si="10"/>
        <v>-6394089</v>
      </c>
      <c r="I49" s="173">
        <f t="shared" si="10"/>
        <v>-10979937</v>
      </c>
      <c r="J49" s="173">
        <f t="shared" si="10"/>
        <v>14631199</v>
      </c>
      <c r="K49" s="173">
        <f t="shared" si="10"/>
        <v>-6772303</v>
      </c>
      <c r="L49" s="173">
        <f t="shared" si="10"/>
        <v>28112549</v>
      </c>
      <c r="M49" s="173">
        <f t="shared" si="10"/>
        <v>-9373198</v>
      </c>
      <c r="N49" s="173">
        <f t="shared" si="10"/>
        <v>11967048</v>
      </c>
      <c r="O49" s="173">
        <f t="shared" si="10"/>
        <v>-9373198</v>
      </c>
      <c r="P49" s="173">
        <f t="shared" si="10"/>
        <v>2342906</v>
      </c>
      <c r="Q49" s="173">
        <f t="shared" si="10"/>
        <v>0</v>
      </c>
      <c r="R49" s="173">
        <f t="shared" si="10"/>
        <v>-7030292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19567955</v>
      </c>
      <c r="X49" s="173">
        <f>IF(F25=F48,0,X25-X48)</f>
        <v>130489155</v>
      </c>
      <c r="Y49" s="173">
        <f t="shared" si="10"/>
        <v>-110921200</v>
      </c>
      <c r="Z49" s="174">
        <f>+IF(X49&lt;&gt;0,+(Y49/X49)*100,0)</f>
        <v>-85.004152260776</v>
      </c>
      <c r="AA49" s="171">
        <f>+AA25-AA48</f>
        <v>8154108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3181193</v>
      </c>
      <c r="D5" s="155">
        <v>0</v>
      </c>
      <c r="E5" s="156">
        <v>4865251</v>
      </c>
      <c r="F5" s="60">
        <v>4865251</v>
      </c>
      <c r="G5" s="60">
        <v>277445</v>
      </c>
      <c r="H5" s="60">
        <v>277145</v>
      </c>
      <c r="I5" s="60">
        <v>277445</v>
      </c>
      <c r="J5" s="60">
        <v>832035</v>
      </c>
      <c r="K5" s="60">
        <v>277445</v>
      </c>
      <c r="L5" s="60">
        <v>277445</v>
      </c>
      <c r="M5" s="60">
        <v>277445</v>
      </c>
      <c r="N5" s="60">
        <v>832335</v>
      </c>
      <c r="O5" s="60">
        <v>277445</v>
      </c>
      <c r="P5" s="60">
        <v>277445</v>
      </c>
      <c r="Q5" s="60">
        <v>0</v>
      </c>
      <c r="R5" s="60">
        <v>554890</v>
      </c>
      <c r="S5" s="60">
        <v>0</v>
      </c>
      <c r="T5" s="60">
        <v>0</v>
      </c>
      <c r="U5" s="60">
        <v>0</v>
      </c>
      <c r="V5" s="60">
        <v>0</v>
      </c>
      <c r="W5" s="60">
        <v>2219260</v>
      </c>
      <c r="X5" s="60">
        <v>1526112</v>
      </c>
      <c r="Y5" s="60">
        <v>693148</v>
      </c>
      <c r="Z5" s="140">
        <v>45.42</v>
      </c>
      <c r="AA5" s="155">
        <v>4865251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85005</v>
      </c>
      <c r="Y10" s="54">
        <v>-85005</v>
      </c>
      <c r="Z10" s="184">
        <v>-100</v>
      </c>
      <c r="AA10" s="130">
        <v>0</v>
      </c>
    </row>
    <row r="11" spans="1:27" ht="13.5">
      <c r="A11" s="183" t="s">
        <v>107</v>
      </c>
      <c r="B11" s="185"/>
      <c r="C11" s="155">
        <v>6294371</v>
      </c>
      <c r="D11" s="155">
        <v>0</v>
      </c>
      <c r="E11" s="156">
        <v>0</v>
      </c>
      <c r="F11" s="60">
        <v>0</v>
      </c>
      <c r="G11" s="60">
        <v>49361</v>
      </c>
      <c r="H11" s="60">
        <v>49361</v>
      </c>
      <c r="I11" s="60">
        <v>49014</v>
      </c>
      <c r="J11" s="60">
        <v>147736</v>
      </c>
      <c r="K11" s="60">
        <v>49021</v>
      </c>
      <c r="L11" s="60">
        <v>49021</v>
      </c>
      <c r="M11" s="60">
        <v>49021</v>
      </c>
      <c r="N11" s="60">
        <v>147063</v>
      </c>
      <c r="O11" s="60">
        <v>49021</v>
      </c>
      <c r="P11" s="60">
        <v>49021</v>
      </c>
      <c r="Q11" s="60">
        <v>0</v>
      </c>
      <c r="R11" s="60">
        <v>98042</v>
      </c>
      <c r="S11" s="60">
        <v>0</v>
      </c>
      <c r="T11" s="60">
        <v>0</v>
      </c>
      <c r="U11" s="60">
        <v>0</v>
      </c>
      <c r="V11" s="60">
        <v>0</v>
      </c>
      <c r="W11" s="60">
        <v>392841</v>
      </c>
      <c r="X11" s="60">
        <v>8433000</v>
      </c>
      <c r="Y11" s="60">
        <v>-8040159</v>
      </c>
      <c r="Z11" s="140">
        <v>-95.34</v>
      </c>
      <c r="AA11" s="155">
        <v>0</v>
      </c>
    </row>
    <row r="12" spans="1:27" ht="13.5">
      <c r="A12" s="183" t="s">
        <v>108</v>
      </c>
      <c r="B12" s="185"/>
      <c r="C12" s="155">
        <v>1161793</v>
      </c>
      <c r="D12" s="155">
        <v>0</v>
      </c>
      <c r="E12" s="156">
        <v>237081</v>
      </c>
      <c r="F12" s="60">
        <v>237081</v>
      </c>
      <c r="G12" s="60">
        <v>75567</v>
      </c>
      <c r="H12" s="60">
        <v>81034</v>
      </c>
      <c r="I12" s="60">
        <v>72858</v>
      </c>
      <c r="J12" s="60">
        <v>229459</v>
      </c>
      <c r="K12" s="60">
        <v>86168</v>
      </c>
      <c r="L12" s="60">
        <v>82996</v>
      </c>
      <c r="M12" s="60">
        <v>45222</v>
      </c>
      <c r="N12" s="60">
        <v>214386</v>
      </c>
      <c r="O12" s="60">
        <v>45222</v>
      </c>
      <c r="P12" s="60">
        <v>87565</v>
      </c>
      <c r="Q12" s="60">
        <v>0</v>
      </c>
      <c r="R12" s="60">
        <v>132787</v>
      </c>
      <c r="S12" s="60">
        <v>0</v>
      </c>
      <c r="T12" s="60">
        <v>0</v>
      </c>
      <c r="U12" s="60">
        <v>0</v>
      </c>
      <c r="V12" s="60">
        <v>0</v>
      </c>
      <c r="W12" s="60">
        <v>576632</v>
      </c>
      <c r="X12" s="60">
        <v>193976</v>
      </c>
      <c r="Y12" s="60">
        <v>382656</v>
      </c>
      <c r="Z12" s="140">
        <v>197.27</v>
      </c>
      <c r="AA12" s="155">
        <v>237081</v>
      </c>
    </row>
    <row r="13" spans="1:27" ht="13.5">
      <c r="A13" s="181" t="s">
        <v>109</v>
      </c>
      <c r="B13" s="185"/>
      <c r="C13" s="155">
        <v>1856233</v>
      </c>
      <c r="D13" s="155">
        <v>0</v>
      </c>
      <c r="E13" s="156">
        <v>298558</v>
      </c>
      <c r="F13" s="60">
        <v>298558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244278</v>
      </c>
      <c r="Y13" s="60">
        <v>-244278</v>
      </c>
      <c r="Z13" s="140">
        <v>-100</v>
      </c>
      <c r="AA13" s="155">
        <v>298558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223129</v>
      </c>
      <c r="H14" s="60">
        <v>369282</v>
      </c>
      <c r="I14" s="60">
        <v>149552</v>
      </c>
      <c r="J14" s="60">
        <v>741963</v>
      </c>
      <c r="K14" s="60">
        <v>125522</v>
      </c>
      <c r="L14" s="60">
        <v>162327</v>
      </c>
      <c r="M14" s="60">
        <v>151389</v>
      </c>
      <c r="N14" s="60">
        <v>439238</v>
      </c>
      <c r="O14" s="60">
        <v>151389</v>
      </c>
      <c r="P14" s="60">
        <v>25907</v>
      </c>
      <c r="Q14" s="60">
        <v>0</v>
      </c>
      <c r="R14" s="60">
        <v>177296</v>
      </c>
      <c r="S14" s="60">
        <v>0</v>
      </c>
      <c r="T14" s="60">
        <v>0</v>
      </c>
      <c r="U14" s="60">
        <v>0</v>
      </c>
      <c r="V14" s="60">
        <v>0</v>
      </c>
      <c r="W14" s="60">
        <v>1358497</v>
      </c>
      <c r="X14" s="60"/>
      <c r="Y14" s="60">
        <v>1358497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407506</v>
      </c>
      <c r="D16" s="155">
        <v>0</v>
      </c>
      <c r="E16" s="156">
        <v>250000</v>
      </c>
      <c r="F16" s="60">
        <v>250000</v>
      </c>
      <c r="G16" s="60">
        <v>44411</v>
      </c>
      <c r="H16" s="60">
        <v>22250</v>
      </c>
      <c r="I16" s="60">
        <v>15837</v>
      </c>
      <c r="J16" s="60">
        <v>82498</v>
      </c>
      <c r="K16" s="60">
        <v>15600</v>
      </c>
      <c r="L16" s="60">
        <v>12312</v>
      </c>
      <c r="M16" s="60">
        <v>0</v>
      </c>
      <c r="N16" s="60">
        <v>27912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110410</v>
      </c>
      <c r="X16" s="60">
        <v>204543</v>
      </c>
      <c r="Y16" s="60">
        <v>-94133</v>
      </c>
      <c r="Z16" s="140">
        <v>-46.02</v>
      </c>
      <c r="AA16" s="155">
        <v>250000</v>
      </c>
    </row>
    <row r="17" spans="1:27" ht="13.5">
      <c r="A17" s="181" t="s">
        <v>113</v>
      </c>
      <c r="B17" s="185"/>
      <c r="C17" s="155">
        <v>1843170</v>
      </c>
      <c r="D17" s="155">
        <v>0</v>
      </c>
      <c r="E17" s="156">
        <v>3573226</v>
      </c>
      <c r="F17" s="60">
        <v>3573226</v>
      </c>
      <c r="G17" s="60">
        <v>218445</v>
      </c>
      <c r="H17" s="60">
        <v>205364</v>
      </c>
      <c r="I17" s="60">
        <v>166938</v>
      </c>
      <c r="J17" s="60">
        <v>590747</v>
      </c>
      <c r="K17" s="60">
        <v>180691</v>
      </c>
      <c r="L17" s="60">
        <v>126329</v>
      </c>
      <c r="M17" s="60">
        <v>82572</v>
      </c>
      <c r="N17" s="60">
        <v>389592</v>
      </c>
      <c r="O17" s="60">
        <v>82572</v>
      </c>
      <c r="P17" s="60">
        <v>159666</v>
      </c>
      <c r="Q17" s="60">
        <v>0</v>
      </c>
      <c r="R17" s="60">
        <v>242238</v>
      </c>
      <c r="S17" s="60">
        <v>0</v>
      </c>
      <c r="T17" s="60">
        <v>0</v>
      </c>
      <c r="U17" s="60">
        <v>0</v>
      </c>
      <c r="V17" s="60">
        <v>0</v>
      </c>
      <c r="W17" s="60">
        <v>1222577</v>
      </c>
      <c r="X17" s="60">
        <v>626202</v>
      </c>
      <c r="Y17" s="60">
        <v>596375</v>
      </c>
      <c r="Z17" s="140">
        <v>95.24</v>
      </c>
      <c r="AA17" s="155">
        <v>3573226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363968</v>
      </c>
      <c r="F18" s="60">
        <v>363968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27656</v>
      </c>
      <c r="M18" s="60">
        <v>44271</v>
      </c>
      <c r="N18" s="60">
        <v>71927</v>
      </c>
      <c r="O18" s="60">
        <v>44271</v>
      </c>
      <c r="P18" s="60">
        <v>41205</v>
      </c>
      <c r="Q18" s="60">
        <v>0</v>
      </c>
      <c r="R18" s="60">
        <v>85476</v>
      </c>
      <c r="S18" s="60">
        <v>0</v>
      </c>
      <c r="T18" s="60">
        <v>0</v>
      </c>
      <c r="U18" s="60">
        <v>0</v>
      </c>
      <c r="V18" s="60">
        <v>0</v>
      </c>
      <c r="W18" s="60">
        <v>157403</v>
      </c>
      <c r="X18" s="60">
        <v>297792</v>
      </c>
      <c r="Y18" s="60">
        <v>-140389</v>
      </c>
      <c r="Z18" s="140">
        <v>-47.14</v>
      </c>
      <c r="AA18" s="155">
        <v>363968</v>
      </c>
    </row>
    <row r="19" spans="1:27" ht="13.5">
      <c r="A19" s="181" t="s">
        <v>34</v>
      </c>
      <c r="B19" s="185"/>
      <c r="C19" s="155">
        <v>192519971</v>
      </c>
      <c r="D19" s="155">
        <v>0</v>
      </c>
      <c r="E19" s="156">
        <v>120382000</v>
      </c>
      <c r="F19" s="60">
        <v>120382000</v>
      </c>
      <c r="G19" s="60">
        <v>45950104</v>
      </c>
      <c r="H19" s="60">
        <v>413766</v>
      </c>
      <c r="I19" s="60">
        <v>2036007</v>
      </c>
      <c r="J19" s="60">
        <v>48399877</v>
      </c>
      <c r="K19" s="60">
        <v>435093</v>
      </c>
      <c r="L19" s="60">
        <v>37052724</v>
      </c>
      <c r="M19" s="60">
        <v>567283</v>
      </c>
      <c r="N19" s="60">
        <v>38055100</v>
      </c>
      <c r="O19" s="60">
        <v>567283</v>
      </c>
      <c r="P19" s="60">
        <v>1707668</v>
      </c>
      <c r="Q19" s="60">
        <v>0</v>
      </c>
      <c r="R19" s="60">
        <v>2274951</v>
      </c>
      <c r="S19" s="60">
        <v>0</v>
      </c>
      <c r="T19" s="60">
        <v>0</v>
      </c>
      <c r="U19" s="60">
        <v>0</v>
      </c>
      <c r="V19" s="60">
        <v>0</v>
      </c>
      <c r="W19" s="60">
        <v>88729928</v>
      </c>
      <c r="X19" s="60">
        <v>118735001</v>
      </c>
      <c r="Y19" s="60">
        <v>-30005073</v>
      </c>
      <c r="Z19" s="140">
        <v>-25.27</v>
      </c>
      <c r="AA19" s="155">
        <v>120382000</v>
      </c>
    </row>
    <row r="20" spans="1:27" ht="13.5">
      <c r="A20" s="181" t="s">
        <v>35</v>
      </c>
      <c r="B20" s="185"/>
      <c r="C20" s="155">
        <v>604581</v>
      </c>
      <c r="D20" s="155">
        <v>0</v>
      </c>
      <c r="E20" s="156">
        <v>17601916</v>
      </c>
      <c r="F20" s="54">
        <v>17601916</v>
      </c>
      <c r="G20" s="54">
        <v>59461</v>
      </c>
      <c r="H20" s="54">
        <v>773562</v>
      </c>
      <c r="I20" s="54">
        <v>40288</v>
      </c>
      <c r="J20" s="54">
        <v>873311</v>
      </c>
      <c r="K20" s="54">
        <v>27403</v>
      </c>
      <c r="L20" s="54">
        <v>37291</v>
      </c>
      <c r="M20" s="54">
        <v>142270</v>
      </c>
      <c r="N20" s="54">
        <v>206964</v>
      </c>
      <c r="O20" s="54">
        <v>142270</v>
      </c>
      <c r="P20" s="54">
        <v>46591</v>
      </c>
      <c r="Q20" s="54">
        <v>0</v>
      </c>
      <c r="R20" s="54">
        <v>188861</v>
      </c>
      <c r="S20" s="54">
        <v>0</v>
      </c>
      <c r="T20" s="54">
        <v>0</v>
      </c>
      <c r="U20" s="54">
        <v>0</v>
      </c>
      <c r="V20" s="54">
        <v>0</v>
      </c>
      <c r="W20" s="54">
        <v>1269136</v>
      </c>
      <c r="X20" s="54"/>
      <c r="Y20" s="54">
        <v>1269136</v>
      </c>
      <c r="Z20" s="184">
        <v>0</v>
      </c>
      <c r="AA20" s="130">
        <v>17601916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177996</v>
      </c>
      <c r="H21" s="60">
        <v>91316</v>
      </c>
      <c r="I21" s="82">
        <v>131488</v>
      </c>
      <c r="J21" s="60">
        <v>400800</v>
      </c>
      <c r="K21" s="60">
        <v>178709</v>
      </c>
      <c r="L21" s="60">
        <v>84439</v>
      </c>
      <c r="M21" s="60">
        <v>98575</v>
      </c>
      <c r="N21" s="60">
        <v>361723</v>
      </c>
      <c r="O21" s="60">
        <v>98575</v>
      </c>
      <c r="P21" s="82">
        <v>89006</v>
      </c>
      <c r="Q21" s="60">
        <v>0</v>
      </c>
      <c r="R21" s="60">
        <v>187581</v>
      </c>
      <c r="S21" s="60">
        <v>0</v>
      </c>
      <c r="T21" s="60">
        <v>0</v>
      </c>
      <c r="U21" s="60">
        <v>0</v>
      </c>
      <c r="V21" s="60">
        <v>0</v>
      </c>
      <c r="W21" s="82">
        <v>950104</v>
      </c>
      <c r="X21" s="60"/>
      <c r="Y21" s="60">
        <v>950104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207868818</v>
      </c>
      <c r="D22" s="188">
        <f>SUM(D5:D21)</f>
        <v>0</v>
      </c>
      <c r="E22" s="189">
        <f t="shared" si="0"/>
        <v>147572000</v>
      </c>
      <c r="F22" s="190">
        <f t="shared" si="0"/>
        <v>147572000</v>
      </c>
      <c r="G22" s="190">
        <f t="shared" si="0"/>
        <v>47075919</v>
      </c>
      <c r="H22" s="190">
        <f t="shared" si="0"/>
        <v>2283080</v>
      </c>
      <c r="I22" s="190">
        <f t="shared" si="0"/>
        <v>2939427</v>
      </c>
      <c r="J22" s="190">
        <f t="shared" si="0"/>
        <v>52298426</v>
      </c>
      <c r="K22" s="190">
        <f t="shared" si="0"/>
        <v>1375652</v>
      </c>
      <c r="L22" s="190">
        <f t="shared" si="0"/>
        <v>37912540</v>
      </c>
      <c r="M22" s="190">
        <f t="shared" si="0"/>
        <v>1458048</v>
      </c>
      <c r="N22" s="190">
        <f t="shared" si="0"/>
        <v>40746240</v>
      </c>
      <c r="O22" s="190">
        <f t="shared" si="0"/>
        <v>1458048</v>
      </c>
      <c r="P22" s="190">
        <f t="shared" si="0"/>
        <v>2484074</v>
      </c>
      <c r="Q22" s="190">
        <f t="shared" si="0"/>
        <v>0</v>
      </c>
      <c r="R22" s="190">
        <f t="shared" si="0"/>
        <v>3942122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96986788</v>
      </c>
      <c r="X22" s="190">
        <f t="shared" si="0"/>
        <v>130345909</v>
      </c>
      <c r="Y22" s="190">
        <f t="shared" si="0"/>
        <v>-33359121</v>
      </c>
      <c r="Z22" s="191">
        <f>+IF(X22&lt;&gt;0,+(Y22/X22)*100,0)</f>
        <v>-25.59276409664687</v>
      </c>
      <c r="AA22" s="188">
        <f>SUM(AA5:AA21)</f>
        <v>147572000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91743691</v>
      </c>
      <c r="D25" s="155">
        <v>0</v>
      </c>
      <c r="E25" s="156">
        <v>67709030</v>
      </c>
      <c r="F25" s="60">
        <v>67709030</v>
      </c>
      <c r="G25" s="60">
        <v>6379812</v>
      </c>
      <c r="H25" s="60">
        <v>6556400</v>
      </c>
      <c r="I25" s="60">
        <v>6881085</v>
      </c>
      <c r="J25" s="60">
        <v>19817297</v>
      </c>
      <c r="K25" s="60">
        <v>6758494</v>
      </c>
      <c r="L25" s="60">
        <v>6445899</v>
      </c>
      <c r="M25" s="60">
        <v>6444036</v>
      </c>
      <c r="N25" s="60">
        <v>19648429</v>
      </c>
      <c r="O25" s="60">
        <v>6444036</v>
      </c>
      <c r="P25" s="60">
        <v>6618188</v>
      </c>
      <c r="Q25" s="60">
        <v>0</v>
      </c>
      <c r="R25" s="60">
        <v>13062224</v>
      </c>
      <c r="S25" s="60">
        <v>0</v>
      </c>
      <c r="T25" s="60">
        <v>0</v>
      </c>
      <c r="U25" s="60">
        <v>0</v>
      </c>
      <c r="V25" s="60">
        <v>0</v>
      </c>
      <c r="W25" s="60">
        <v>52527950</v>
      </c>
      <c r="X25" s="60">
        <v>50548905</v>
      </c>
      <c r="Y25" s="60">
        <v>1979045</v>
      </c>
      <c r="Z25" s="140">
        <v>3.92</v>
      </c>
      <c r="AA25" s="155">
        <v>67709030</v>
      </c>
    </row>
    <row r="26" spans="1:27" ht="13.5">
      <c r="A26" s="183" t="s">
        <v>38</v>
      </c>
      <c r="B26" s="182"/>
      <c r="C26" s="155">
        <v>9607784</v>
      </c>
      <c r="D26" s="155">
        <v>0</v>
      </c>
      <c r="E26" s="156">
        <v>0</v>
      </c>
      <c r="F26" s="60">
        <v>0</v>
      </c>
      <c r="G26" s="60">
        <v>1073466</v>
      </c>
      <c r="H26" s="60">
        <v>1154559</v>
      </c>
      <c r="I26" s="60">
        <v>1071436</v>
      </c>
      <c r="J26" s="60">
        <v>3299461</v>
      </c>
      <c r="K26" s="60">
        <v>1079166</v>
      </c>
      <c r="L26" s="60">
        <v>1052645</v>
      </c>
      <c r="M26" s="60">
        <v>1068465</v>
      </c>
      <c r="N26" s="60">
        <v>3200276</v>
      </c>
      <c r="O26" s="60">
        <v>1068465</v>
      </c>
      <c r="P26" s="60">
        <v>1042999</v>
      </c>
      <c r="Q26" s="60">
        <v>0</v>
      </c>
      <c r="R26" s="60">
        <v>2111464</v>
      </c>
      <c r="S26" s="60">
        <v>0</v>
      </c>
      <c r="T26" s="60">
        <v>0</v>
      </c>
      <c r="U26" s="60">
        <v>0</v>
      </c>
      <c r="V26" s="60">
        <v>0</v>
      </c>
      <c r="W26" s="60">
        <v>8611201</v>
      </c>
      <c r="X26" s="60">
        <v>11145276</v>
      </c>
      <c r="Y26" s="60">
        <v>-2534075</v>
      </c>
      <c r="Z26" s="140">
        <v>-22.74</v>
      </c>
      <c r="AA26" s="155">
        <v>0</v>
      </c>
    </row>
    <row r="27" spans="1:27" ht="13.5">
      <c r="A27" s="183" t="s">
        <v>118</v>
      </c>
      <c r="B27" s="182"/>
      <c r="C27" s="155">
        <v>1502386</v>
      </c>
      <c r="D27" s="155">
        <v>0</v>
      </c>
      <c r="E27" s="156">
        <v>581000</v>
      </c>
      <c r="F27" s="60">
        <v>581000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581000</v>
      </c>
    </row>
    <row r="28" spans="1:27" ht="13.5">
      <c r="A28" s="183" t="s">
        <v>39</v>
      </c>
      <c r="B28" s="182"/>
      <c r="C28" s="155">
        <v>32856520</v>
      </c>
      <c r="D28" s="155">
        <v>0</v>
      </c>
      <c r="E28" s="156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0</v>
      </c>
      <c r="F29" s="60">
        <v>0</v>
      </c>
      <c r="G29" s="60">
        <v>39</v>
      </c>
      <c r="H29" s="60">
        <v>143069</v>
      </c>
      <c r="I29" s="60">
        <v>108</v>
      </c>
      <c r="J29" s="60">
        <v>143216</v>
      </c>
      <c r="K29" s="60">
        <v>303</v>
      </c>
      <c r="L29" s="60">
        <v>2771</v>
      </c>
      <c r="M29" s="60">
        <v>1874</v>
      </c>
      <c r="N29" s="60">
        <v>4948</v>
      </c>
      <c r="O29" s="60">
        <v>1874</v>
      </c>
      <c r="P29" s="60">
        <v>0</v>
      </c>
      <c r="Q29" s="60">
        <v>0</v>
      </c>
      <c r="R29" s="60">
        <v>1874</v>
      </c>
      <c r="S29" s="60">
        <v>0</v>
      </c>
      <c r="T29" s="60">
        <v>0</v>
      </c>
      <c r="U29" s="60">
        <v>0</v>
      </c>
      <c r="V29" s="60">
        <v>0</v>
      </c>
      <c r="W29" s="60">
        <v>150038</v>
      </c>
      <c r="X29" s="60">
        <v>155457</v>
      </c>
      <c r="Y29" s="60">
        <v>-5419</v>
      </c>
      <c r="Z29" s="140">
        <v>-3.49</v>
      </c>
      <c r="AA29" s="155">
        <v>0</v>
      </c>
    </row>
    <row r="30" spans="1:27" ht="13.5">
      <c r="A30" s="183" t="s">
        <v>119</v>
      </c>
      <c r="B30" s="182"/>
      <c r="C30" s="155">
        <v>184178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6480569</v>
      </c>
      <c r="D31" s="155">
        <v>0</v>
      </c>
      <c r="E31" s="156">
        <v>1023000</v>
      </c>
      <c r="F31" s="60">
        <v>1023000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1023000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2167345</v>
      </c>
      <c r="F32" s="60">
        <v>2167345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4192362</v>
      </c>
      <c r="Y32" s="60">
        <v>-4192362</v>
      </c>
      <c r="Z32" s="140">
        <v>-100</v>
      </c>
      <c r="AA32" s="155">
        <v>2167345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56585285</v>
      </c>
      <c r="D34" s="155">
        <v>0</v>
      </c>
      <c r="E34" s="156">
        <v>102866943</v>
      </c>
      <c r="F34" s="60">
        <v>102866943</v>
      </c>
      <c r="G34" s="60">
        <v>7617377</v>
      </c>
      <c r="H34" s="60">
        <v>3329634</v>
      </c>
      <c r="I34" s="60">
        <v>6992355</v>
      </c>
      <c r="J34" s="60">
        <v>17939366</v>
      </c>
      <c r="K34" s="60">
        <v>4855880</v>
      </c>
      <c r="L34" s="60">
        <v>4540900</v>
      </c>
      <c r="M34" s="60">
        <v>4794247</v>
      </c>
      <c r="N34" s="60">
        <v>14191027</v>
      </c>
      <c r="O34" s="60">
        <v>4794247</v>
      </c>
      <c r="P34" s="60">
        <v>-1158664</v>
      </c>
      <c r="Q34" s="60">
        <v>0</v>
      </c>
      <c r="R34" s="60">
        <v>3635583</v>
      </c>
      <c r="S34" s="60">
        <v>0</v>
      </c>
      <c r="T34" s="60">
        <v>0</v>
      </c>
      <c r="U34" s="60">
        <v>0</v>
      </c>
      <c r="V34" s="60">
        <v>0</v>
      </c>
      <c r="W34" s="60">
        <v>35765976</v>
      </c>
      <c r="X34" s="60">
        <v>15918543</v>
      </c>
      <c r="Y34" s="60">
        <v>19847433</v>
      </c>
      <c r="Z34" s="140">
        <v>124.68</v>
      </c>
      <c r="AA34" s="155">
        <v>102866943</v>
      </c>
    </row>
    <row r="35" spans="1:27" ht="13.5">
      <c r="A35" s="181" t="s">
        <v>122</v>
      </c>
      <c r="B35" s="185"/>
      <c r="C35" s="155">
        <v>548391</v>
      </c>
      <c r="D35" s="155">
        <v>0</v>
      </c>
      <c r="E35" s="156">
        <v>3926574</v>
      </c>
      <c r="F35" s="60">
        <v>3926574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3926574</v>
      </c>
    </row>
    <row r="36" spans="1:27" ht="12.75">
      <c r="A36" s="193" t="s">
        <v>44</v>
      </c>
      <c r="B36" s="187"/>
      <c r="C36" s="188">
        <f aca="true" t="shared" si="1" ref="C36:Y36">SUM(C25:C35)</f>
        <v>199508804</v>
      </c>
      <c r="D36" s="188">
        <f>SUM(D25:D35)</f>
        <v>0</v>
      </c>
      <c r="E36" s="189">
        <f t="shared" si="1"/>
        <v>178273892</v>
      </c>
      <c r="F36" s="190">
        <f t="shared" si="1"/>
        <v>178273892</v>
      </c>
      <c r="G36" s="190">
        <f t="shared" si="1"/>
        <v>15070694</v>
      </c>
      <c r="H36" s="190">
        <f t="shared" si="1"/>
        <v>11183662</v>
      </c>
      <c r="I36" s="190">
        <f t="shared" si="1"/>
        <v>14944984</v>
      </c>
      <c r="J36" s="190">
        <f t="shared" si="1"/>
        <v>41199340</v>
      </c>
      <c r="K36" s="190">
        <f t="shared" si="1"/>
        <v>12693843</v>
      </c>
      <c r="L36" s="190">
        <f t="shared" si="1"/>
        <v>12042215</v>
      </c>
      <c r="M36" s="190">
        <f t="shared" si="1"/>
        <v>12308622</v>
      </c>
      <c r="N36" s="190">
        <f t="shared" si="1"/>
        <v>37044680</v>
      </c>
      <c r="O36" s="190">
        <f t="shared" si="1"/>
        <v>12308622</v>
      </c>
      <c r="P36" s="190">
        <f t="shared" si="1"/>
        <v>6502523</v>
      </c>
      <c r="Q36" s="190">
        <f t="shared" si="1"/>
        <v>0</v>
      </c>
      <c r="R36" s="190">
        <f t="shared" si="1"/>
        <v>18811145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97055165</v>
      </c>
      <c r="X36" s="190">
        <f t="shared" si="1"/>
        <v>81960543</v>
      </c>
      <c r="Y36" s="190">
        <f t="shared" si="1"/>
        <v>15094622</v>
      </c>
      <c r="Z36" s="191">
        <f>+IF(X36&lt;&gt;0,+(Y36/X36)*100,0)</f>
        <v>18.416937525657925</v>
      </c>
      <c r="AA36" s="188">
        <f>SUM(AA25:AA35)</f>
        <v>178273892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8360014</v>
      </c>
      <c r="D38" s="199">
        <f>+D22-D36</f>
        <v>0</v>
      </c>
      <c r="E38" s="200">
        <f t="shared" si="2"/>
        <v>-30701892</v>
      </c>
      <c r="F38" s="106">
        <f t="shared" si="2"/>
        <v>-30701892</v>
      </c>
      <c r="G38" s="106">
        <f t="shared" si="2"/>
        <v>32005225</v>
      </c>
      <c r="H38" s="106">
        <f t="shared" si="2"/>
        <v>-8900582</v>
      </c>
      <c r="I38" s="106">
        <f t="shared" si="2"/>
        <v>-12005557</v>
      </c>
      <c r="J38" s="106">
        <f t="shared" si="2"/>
        <v>11099086</v>
      </c>
      <c r="K38" s="106">
        <f t="shared" si="2"/>
        <v>-11318191</v>
      </c>
      <c r="L38" s="106">
        <f t="shared" si="2"/>
        <v>25870325</v>
      </c>
      <c r="M38" s="106">
        <f t="shared" si="2"/>
        <v>-10850574</v>
      </c>
      <c r="N38" s="106">
        <f t="shared" si="2"/>
        <v>3701560</v>
      </c>
      <c r="O38" s="106">
        <f t="shared" si="2"/>
        <v>-10850574</v>
      </c>
      <c r="P38" s="106">
        <f t="shared" si="2"/>
        <v>-4018449</v>
      </c>
      <c r="Q38" s="106">
        <f t="shared" si="2"/>
        <v>0</v>
      </c>
      <c r="R38" s="106">
        <f t="shared" si="2"/>
        <v>-14869023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-68377</v>
      </c>
      <c r="X38" s="106">
        <f>IF(F22=F36,0,X22-X36)</f>
        <v>48385366</v>
      </c>
      <c r="Y38" s="106">
        <f t="shared" si="2"/>
        <v>-48453743</v>
      </c>
      <c r="Z38" s="201">
        <f>+IF(X38&lt;&gt;0,+(Y38/X38)*100,0)</f>
        <v>-100.1413175215002</v>
      </c>
      <c r="AA38" s="199">
        <f>+AA22-AA36</f>
        <v>-30701892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38856000</v>
      </c>
      <c r="F39" s="60">
        <v>38856000</v>
      </c>
      <c r="G39" s="60">
        <v>0</v>
      </c>
      <c r="H39" s="60">
        <v>2506493</v>
      </c>
      <c r="I39" s="60">
        <v>1025620</v>
      </c>
      <c r="J39" s="60">
        <v>3532113</v>
      </c>
      <c r="K39" s="60">
        <v>4545888</v>
      </c>
      <c r="L39" s="60">
        <v>2242224</v>
      </c>
      <c r="M39" s="60">
        <v>1477376</v>
      </c>
      <c r="N39" s="60">
        <v>8265488</v>
      </c>
      <c r="O39" s="60">
        <v>1477376</v>
      </c>
      <c r="P39" s="60">
        <v>6361355</v>
      </c>
      <c r="Q39" s="60">
        <v>0</v>
      </c>
      <c r="R39" s="60">
        <v>7838731</v>
      </c>
      <c r="S39" s="60">
        <v>0</v>
      </c>
      <c r="T39" s="60">
        <v>0</v>
      </c>
      <c r="U39" s="60">
        <v>0</v>
      </c>
      <c r="V39" s="60">
        <v>0</v>
      </c>
      <c r="W39" s="60">
        <v>19636332</v>
      </c>
      <c r="X39" s="60">
        <v>44883000</v>
      </c>
      <c r="Y39" s="60">
        <v>-25246668</v>
      </c>
      <c r="Z39" s="140">
        <v>-56.25</v>
      </c>
      <c r="AA39" s="155">
        <v>38856000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8360014</v>
      </c>
      <c r="D42" s="206">
        <f>SUM(D38:D41)</f>
        <v>0</v>
      </c>
      <c r="E42" s="207">
        <f t="shared" si="3"/>
        <v>8154108</v>
      </c>
      <c r="F42" s="88">
        <f t="shared" si="3"/>
        <v>8154108</v>
      </c>
      <c r="G42" s="88">
        <f t="shared" si="3"/>
        <v>32005225</v>
      </c>
      <c r="H42" s="88">
        <f t="shared" si="3"/>
        <v>-6394089</v>
      </c>
      <c r="I42" s="88">
        <f t="shared" si="3"/>
        <v>-10979937</v>
      </c>
      <c r="J42" s="88">
        <f t="shared" si="3"/>
        <v>14631199</v>
      </c>
      <c r="K42" s="88">
        <f t="shared" si="3"/>
        <v>-6772303</v>
      </c>
      <c r="L42" s="88">
        <f t="shared" si="3"/>
        <v>28112549</v>
      </c>
      <c r="M42" s="88">
        <f t="shared" si="3"/>
        <v>-9373198</v>
      </c>
      <c r="N42" s="88">
        <f t="shared" si="3"/>
        <v>11967048</v>
      </c>
      <c r="O42" s="88">
        <f t="shared" si="3"/>
        <v>-9373198</v>
      </c>
      <c r="P42" s="88">
        <f t="shared" si="3"/>
        <v>2342906</v>
      </c>
      <c r="Q42" s="88">
        <f t="shared" si="3"/>
        <v>0</v>
      </c>
      <c r="R42" s="88">
        <f t="shared" si="3"/>
        <v>-7030292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19567955</v>
      </c>
      <c r="X42" s="88">
        <f t="shared" si="3"/>
        <v>93268366</v>
      </c>
      <c r="Y42" s="88">
        <f t="shared" si="3"/>
        <v>-73700411</v>
      </c>
      <c r="Z42" s="208">
        <f>+IF(X42&lt;&gt;0,+(Y42/X42)*100,0)</f>
        <v>-79.01973001221015</v>
      </c>
      <c r="AA42" s="206">
        <f>SUM(AA38:AA41)</f>
        <v>8154108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8360014</v>
      </c>
      <c r="D44" s="210">
        <f>+D42-D43</f>
        <v>0</v>
      </c>
      <c r="E44" s="211">
        <f t="shared" si="4"/>
        <v>8154108</v>
      </c>
      <c r="F44" s="77">
        <f t="shared" si="4"/>
        <v>8154108</v>
      </c>
      <c r="G44" s="77">
        <f t="shared" si="4"/>
        <v>32005225</v>
      </c>
      <c r="H44" s="77">
        <f t="shared" si="4"/>
        <v>-6394089</v>
      </c>
      <c r="I44" s="77">
        <f t="shared" si="4"/>
        <v>-10979937</v>
      </c>
      <c r="J44" s="77">
        <f t="shared" si="4"/>
        <v>14631199</v>
      </c>
      <c r="K44" s="77">
        <f t="shared" si="4"/>
        <v>-6772303</v>
      </c>
      <c r="L44" s="77">
        <f t="shared" si="4"/>
        <v>28112549</v>
      </c>
      <c r="M44" s="77">
        <f t="shared" si="4"/>
        <v>-9373198</v>
      </c>
      <c r="N44" s="77">
        <f t="shared" si="4"/>
        <v>11967048</v>
      </c>
      <c r="O44" s="77">
        <f t="shared" si="4"/>
        <v>-9373198</v>
      </c>
      <c r="P44" s="77">
        <f t="shared" si="4"/>
        <v>2342906</v>
      </c>
      <c r="Q44" s="77">
        <f t="shared" si="4"/>
        <v>0</v>
      </c>
      <c r="R44" s="77">
        <f t="shared" si="4"/>
        <v>-7030292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19567955</v>
      </c>
      <c r="X44" s="77">
        <f t="shared" si="4"/>
        <v>93268366</v>
      </c>
      <c r="Y44" s="77">
        <f t="shared" si="4"/>
        <v>-73700411</v>
      </c>
      <c r="Z44" s="212">
        <f>+IF(X44&lt;&gt;0,+(Y44/X44)*100,0)</f>
        <v>-79.01973001221015</v>
      </c>
      <c r="AA44" s="210">
        <f>+AA42-AA43</f>
        <v>8154108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8360014</v>
      </c>
      <c r="D46" s="206">
        <f>SUM(D44:D45)</f>
        <v>0</v>
      </c>
      <c r="E46" s="207">
        <f t="shared" si="5"/>
        <v>8154108</v>
      </c>
      <c r="F46" s="88">
        <f t="shared" si="5"/>
        <v>8154108</v>
      </c>
      <c r="G46" s="88">
        <f t="shared" si="5"/>
        <v>32005225</v>
      </c>
      <c r="H46" s="88">
        <f t="shared" si="5"/>
        <v>-6394089</v>
      </c>
      <c r="I46" s="88">
        <f t="shared" si="5"/>
        <v>-10979937</v>
      </c>
      <c r="J46" s="88">
        <f t="shared" si="5"/>
        <v>14631199</v>
      </c>
      <c r="K46" s="88">
        <f t="shared" si="5"/>
        <v>-6772303</v>
      </c>
      <c r="L46" s="88">
        <f t="shared" si="5"/>
        <v>28112549</v>
      </c>
      <c r="M46" s="88">
        <f t="shared" si="5"/>
        <v>-9373198</v>
      </c>
      <c r="N46" s="88">
        <f t="shared" si="5"/>
        <v>11967048</v>
      </c>
      <c r="O46" s="88">
        <f t="shared" si="5"/>
        <v>-9373198</v>
      </c>
      <c r="P46" s="88">
        <f t="shared" si="5"/>
        <v>2342906</v>
      </c>
      <c r="Q46" s="88">
        <f t="shared" si="5"/>
        <v>0</v>
      </c>
      <c r="R46" s="88">
        <f t="shared" si="5"/>
        <v>-7030292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19567955</v>
      </c>
      <c r="X46" s="88">
        <f t="shared" si="5"/>
        <v>93268366</v>
      </c>
      <c r="Y46" s="88">
        <f t="shared" si="5"/>
        <v>-73700411</v>
      </c>
      <c r="Z46" s="208">
        <f>+IF(X46&lt;&gt;0,+(Y46/X46)*100,0)</f>
        <v>-79.01973001221015</v>
      </c>
      <c r="AA46" s="206">
        <f>SUM(AA44:AA45)</f>
        <v>8154108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8360014</v>
      </c>
      <c r="D48" s="217">
        <f>SUM(D46:D47)</f>
        <v>0</v>
      </c>
      <c r="E48" s="218">
        <f t="shared" si="6"/>
        <v>8154108</v>
      </c>
      <c r="F48" s="219">
        <f t="shared" si="6"/>
        <v>8154108</v>
      </c>
      <c r="G48" s="219">
        <f t="shared" si="6"/>
        <v>32005225</v>
      </c>
      <c r="H48" s="220">
        <f t="shared" si="6"/>
        <v>-6394089</v>
      </c>
      <c r="I48" s="220">
        <f t="shared" si="6"/>
        <v>-10979937</v>
      </c>
      <c r="J48" s="220">
        <f t="shared" si="6"/>
        <v>14631199</v>
      </c>
      <c r="K48" s="220">
        <f t="shared" si="6"/>
        <v>-6772303</v>
      </c>
      <c r="L48" s="220">
        <f t="shared" si="6"/>
        <v>28112549</v>
      </c>
      <c r="M48" s="219">
        <f t="shared" si="6"/>
        <v>-9373198</v>
      </c>
      <c r="N48" s="219">
        <f t="shared" si="6"/>
        <v>11967048</v>
      </c>
      <c r="O48" s="220">
        <f t="shared" si="6"/>
        <v>-9373198</v>
      </c>
      <c r="P48" s="220">
        <f t="shared" si="6"/>
        <v>2342906</v>
      </c>
      <c r="Q48" s="220">
        <f t="shared" si="6"/>
        <v>0</v>
      </c>
      <c r="R48" s="220">
        <f t="shared" si="6"/>
        <v>-7030292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19567955</v>
      </c>
      <c r="X48" s="220">
        <f t="shared" si="6"/>
        <v>93268366</v>
      </c>
      <c r="Y48" s="220">
        <f t="shared" si="6"/>
        <v>-73700411</v>
      </c>
      <c r="Z48" s="221">
        <f>+IF(X48&lt;&gt;0,+(Y48/X48)*100,0)</f>
        <v>-79.01973001221015</v>
      </c>
      <c r="AA48" s="222">
        <f>SUM(AA46:AA47)</f>
        <v>8154108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731000</v>
      </c>
      <c r="F5" s="100">
        <f t="shared" si="0"/>
        <v>731000</v>
      </c>
      <c r="G5" s="100">
        <f t="shared" si="0"/>
        <v>14020</v>
      </c>
      <c r="H5" s="100">
        <f t="shared" si="0"/>
        <v>81309</v>
      </c>
      <c r="I5" s="100">
        <f t="shared" si="0"/>
        <v>2299</v>
      </c>
      <c r="J5" s="100">
        <f t="shared" si="0"/>
        <v>97628</v>
      </c>
      <c r="K5" s="100">
        <f t="shared" si="0"/>
        <v>48631</v>
      </c>
      <c r="L5" s="100">
        <f t="shared" si="0"/>
        <v>29773</v>
      </c>
      <c r="M5" s="100">
        <f t="shared" si="0"/>
        <v>0</v>
      </c>
      <c r="N5" s="100">
        <f t="shared" si="0"/>
        <v>78404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176032</v>
      </c>
      <c r="X5" s="100">
        <f t="shared" si="0"/>
        <v>598086</v>
      </c>
      <c r="Y5" s="100">
        <f t="shared" si="0"/>
        <v>-422054</v>
      </c>
      <c r="Z5" s="137">
        <f>+IF(X5&lt;&gt;0,+(Y5/X5)*100,0)</f>
        <v>-70.56744347802825</v>
      </c>
      <c r="AA5" s="153">
        <f>SUM(AA6:AA8)</f>
        <v>731000</v>
      </c>
    </row>
    <row r="6" spans="1:27" ht="13.5">
      <c r="A6" s="138" t="s">
        <v>75</v>
      </c>
      <c r="B6" s="136"/>
      <c r="C6" s="155"/>
      <c r="D6" s="155"/>
      <c r="E6" s="156">
        <v>331000</v>
      </c>
      <c r="F6" s="60">
        <v>331000</v>
      </c>
      <c r="G6" s="60"/>
      <c r="H6" s="60">
        <v>21692</v>
      </c>
      <c r="I6" s="60"/>
      <c r="J6" s="60">
        <v>21692</v>
      </c>
      <c r="K6" s="60">
        <v>44808</v>
      </c>
      <c r="L6" s="60"/>
      <c r="M6" s="60"/>
      <c r="N6" s="60">
        <v>44808</v>
      </c>
      <c r="O6" s="60"/>
      <c r="P6" s="60"/>
      <c r="Q6" s="60"/>
      <c r="R6" s="60"/>
      <c r="S6" s="60"/>
      <c r="T6" s="60"/>
      <c r="U6" s="60"/>
      <c r="V6" s="60"/>
      <c r="W6" s="60">
        <v>66500</v>
      </c>
      <c r="X6" s="60">
        <v>270819</v>
      </c>
      <c r="Y6" s="60">
        <v>-204319</v>
      </c>
      <c r="Z6" s="140">
        <v>-75.44</v>
      </c>
      <c r="AA6" s="62">
        <v>331000</v>
      </c>
    </row>
    <row r="7" spans="1:27" ht="13.5">
      <c r="A7" s="138" t="s">
        <v>76</v>
      </c>
      <c r="B7" s="136"/>
      <c r="C7" s="157"/>
      <c r="D7" s="157"/>
      <c r="E7" s="158">
        <v>248000</v>
      </c>
      <c r="F7" s="159">
        <v>248000</v>
      </c>
      <c r="G7" s="159">
        <v>14020</v>
      </c>
      <c r="H7" s="159">
        <v>31591</v>
      </c>
      <c r="I7" s="159">
        <v>2299</v>
      </c>
      <c r="J7" s="159">
        <v>47910</v>
      </c>
      <c r="K7" s="159"/>
      <c r="L7" s="159">
        <v>29773</v>
      </c>
      <c r="M7" s="159"/>
      <c r="N7" s="159">
        <v>29773</v>
      </c>
      <c r="O7" s="159"/>
      <c r="P7" s="159"/>
      <c r="Q7" s="159"/>
      <c r="R7" s="159"/>
      <c r="S7" s="159"/>
      <c r="T7" s="159"/>
      <c r="U7" s="159"/>
      <c r="V7" s="159"/>
      <c r="W7" s="159">
        <v>77683</v>
      </c>
      <c r="X7" s="159">
        <v>202905</v>
      </c>
      <c r="Y7" s="159">
        <v>-125222</v>
      </c>
      <c r="Z7" s="141">
        <v>-61.71</v>
      </c>
      <c r="AA7" s="225">
        <v>248000</v>
      </c>
    </row>
    <row r="8" spans="1:27" ht="13.5">
      <c r="A8" s="138" t="s">
        <v>77</v>
      </c>
      <c r="B8" s="136"/>
      <c r="C8" s="155"/>
      <c r="D8" s="155"/>
      <c r="E8" s="156">
        <v>152000</v>
      </c>
      <c r="F8" s="60">
        <v>152000</v>
      </c>
      <c r="G8" s="60"/>
      <c r="H8" s="60">
        <v>28026</v>
      </c>
      <c r="I8" s="60"/>
      <c r="J8" s="60">
        <v>28026</v>
      </c>
      <c r="K8" s="60">
        <v>3823</v>
      </c>
      <c r="L8" s="60"/>
      <c r="M8" s="60"/>
      <c r="N8" s="60">
        <v>3823</v>
      </c>
      <c r="O8" s="60"/>
      <c r="P8" s="60"/>
      <c r="Q8" s="60"/>
      <c r="R8" s="60"/>
      <c r="S8" s="60"/>
      <c r="T8" s="60"/>
      <c r="U8" s="60"/>
      <c r="V8" s="60"/>
      <c r="W8" s="60">
        <v>31849</v>
      </c>
      <c r="X8" s="60">
        <v>124362</v>
      </c>
      <c r="Y8" s="60">
        <v>-92513</v>
      </c>
      <c r="Z8" s="140">
        <v>-74.39</v>
      </c>
      <c r="AA8" s="62">
        <v>152000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235000</v>
      </c>
      <c r="F9" s="100">
        <f t="shared" si="1"/>
        <v>235000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192276</v>
      </c>
      <c r="Y9" s="100">
        <f t="shared" si="1"/>
        <v>-192276</v>
      </c>
      <c r="Z9" s="137">
        <f>+IF(X9&lt;&gt;0,+(Y9/X9)*100,0)</f>
        <v>-100</v>
      </c>
      <c r="AA9" s="102">
        <f>SUM(AA10:AA14)</f>
        <v>235000</v>
      </c>
    </row>
    <row r="10" spans="1:27" ht="13.5">
      <c r="A10" s="138" t="s">
        <v>79</v>
      </c>
      <c r="B10" s="136"/>
      <c r="C10" s="155"/>
      <c r="D10" s="155"/>
      <c r="E10" s="156">
        <v>235000</v>
      </c>
      <c r="F10" s="60">
        <v>235000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192276</v>
      </c>
      <c r="Y10" s="60">
        <v>-192276</v>
      </c>
      <c r="Z10" s="140">
        <v>-100</v>
      </c>
      <c r="AA10" s="62">
        <v>235000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5423000</v>
      </c>
      <c r="F15" s="100">
        <f t="shared" si="2"/>
        <v>5423000</v>
      </c>
      <c r="G15" s="100">
        <f t="shared" si="2"/>
        <v>1047770</v>
      </c>
      <c r="H15" s="100">
        <f t="shared" si="2"/>
        <v>1753315</v>
      </c>
      <c r="I15" s="100">
        <f t="shared" si="2"/>
        <v>6480515</v>
      </c>
      <c r="J15" s="100">
        <f t="shared" si="2"/>
        <v>9281600</v>
      </c>
      <c r="K15" s="100">
        <f t="shared" si="2"/>
        <v>492975</v>
      </c>
      <c r="L15" s="100">
        <f t="shared" si="2"/>
        <v>7889591</v>
      </c>
      <c r="M15" s="100">
        <f t="shared" si="2"/>
        <v>962923</v>
      </c>
      <c r="N15" s="100">
        <f t="shared" si="2"/>
        <v>9345489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18627089</v>
      </c>
      <c r="X15" s="100">
        <f t="shared" si="2"/>
        <v>4437000</v>
      </c>
      <c r="Y15" s="100">
        <f t="shared" si="2"/>
        <v>14190089</v>
      </c>
      <c r="Z15" s="137">
        <f>+IF(X15&lt;&gt;0,+(Y15/X15)*100,0)</f>
        <v>319.8126887536624</v>
      </c>
      <c r="AA15" s="102">
        <f>SUM(AA16:AA18)</f>
        <v>5423000</v>
      </c>
    </row>
    <row r="16" spans="1:27" ht="13.5">
      <c r="A16" s="138" t="s">
        <v>85</v>
      </c>
      <c r="B16" s="136"/>
      <c r="C16" s="155"/>
      <c r="D16" s="155"/>
      <c r="E16" s="156">
        <v>466000</v>
      </c>
      <c r="F16" s="60">
        <v>466000</v>
      </c>
      <c r="G16" s="60"/>
      <c r="H16" s="60"/>
      <c r="I16" s="60">
        <v>264982</v>
      </c>
      <c r="J16" s="60">
        <v>264982</v>
      </c>
      <c r="K16" s="60">
        <v>14681</v>
      </c>
      <c r="L16" s="60"/>
      <c r="M16" s="60"/>
      <c r="N16" s="60">
        <v>14681</v>
      </c>
      <c r="O16" s="60"/>
      <c r="P16" s="60"/>
      <c r="Q16" s="60"/>
      <c r="R16" s="60"/>
      <c r="S16" s="60"/>
      <c r="T16" s="60"/>
      <c r="U16" s="60"/>
      <c r="V16" s="60"/>
      <c r="W16" s="60">
        <v>279663</v>
      </c>
      <c r="X16" s="60">
        <v>381276</v>
      </c>
      <c r="Y16" s="60">
        <v>-101613</v>
      </c>
      <c r="Z16" s="140">
        <v>-26.65</v>
      </c>
      <c r="AA16" s="62">
        <v>466000</v>
      </c>
    </row>
    <row r="17" spans="1:27" ht="13.5">
      <c r="A17" s="138" t="s">
        <v>86</v>
      </c>
      <c r="B17" s="136"/>
      <c r="C17" s="155"/>
      <c r="D17" s="155"/>
      <c r="E17" s="156">
        <v>4957000</v>
      </c>
      <c r="F17" s="60">
        <v>4957000</v>
      </c>
      <c r="G17" s="60">
        <v>1047770</v>
      </c>
      <c r="H17" s="60">
        <v>1753315</v>
      </c>
      <c r="I17" s="60">
        <v>6215533</v>
      </c>
      <c r="J17" s="60">
        <v>9016618</v>
      </c>
      <c r="K17" s="60">
        <v>478294</v>
      </c>
      <c r="L17" s="60">
        <v>7889591</v>
      </c>
      <c r="M17" s="60">
        <v>962923</v>
      </c>
      <c r="N17" s="60">
        <v>9330808</v>
      </c>
      <c r="O17" s="60"/>
      <c r="P17" s="60"/>
      <c r="Q17" s="60"/>
      <c r="R17" s="60"/>
      <c r="S17" s="60"/>
      <c r="T17" s="60"/>
      <c r="U17" s="60"/>
      <c r="V17" s="60"/>
      <c r="W17" s="60">
        <v>18347426</v>
      </c>
      <c r="X17" s="60">
        <v>4055724</v>
      </c>
      <c r="Y17" s="60">
        <v>14291702</v>
      </c>
      <c r="Z17" s="140">
        <v>352.38</v>
      </c>
      <c r="AA17" s="62">
        <v>4957000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6389000</v>
      </c>
      <c r="F25" s="219">
        <f t="shared" si="4"/>
        <v>6389000</v>
      </c>
      <c r="G25" s="219">
        <f t="shared" si="4"/>
        <v>1061790</v>
      </c>
      <c r="H25" s="219">
        <f t="shared" si="4"/>
        <v>1834624</v>
      </c>
      <c r="I25" s="219">
        <f t="shared" si="4"/>
        <v>6482814</v>
      </c>
      <c r="J25" s="219">
        <f t="shared" si="4"/>
        <v>9379228</v>
      </c>
      <c r="K25" s="219">
        <f t="shared" si="4"/>
        <v>541606</v>
      </c>
      <c r="L25" s="219">
        <f t="shared" si="4"/>
        <v>7919364</v>
      </c>
      <c r="M25" s="219">
        <f t="shared" si="4"/>
        <v>962923</v>
      </c>
      <c r="N25" s="219">
        <f t="shared" si="4"/>
        <v>9423893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18803121</v>
      </c>
      <c r="X25" s="219">
        <f t="shared" si="4"/>
        <v>5227362</v>
      </c>
      <c r="Y25" s="219">
        <f t="shared" si="4"/>
        <v>13575759</v>
      </c>
      <c r="Z25" s="231">
        <f>+IF(X25&lt;&gt;0,+(Y25/X25)*100,0)</f>
        <v>259.7057368515898</v>
      </c>
      <c r="AA25" s="232">
        <f>+AA5+AA9+AA15+AA19+AA24</f>
        <v>6389000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4957000</v>
      </c>
      <c r="F28" s="60">
        <v>4957000</v>
      </c>
      <c r="G28" s="60">
        <v>1047770</v>
      </c>
      <c r="H28" s="60">
        <v>1367857</v>
      </c>
      <c r="I28" s="60">
        <v>6215533</v>
      </c>
      <c r="J28" s="60">
        <v>8631160</v>
      </c>
      <c r="K28" s="60">
        <v>478294</v>
      </c>
      <c r="L28" s="60">
        <v>7889591</v>
      </c>
      <c r="M28" s="60">
        <v>785058</v>
      </c>
      <c r="N28" s="60">
        <v>9152943</v>
      </c>
      <c r="O28" s="60"/>
      <c r="P28" s="60"/>
      <c r="Q28" s="60"/>
      <c r="R28" s="60"/>
      <c r="S28" s="60"/>
      <c r="T28" s="60"/>
      <c r="U28" s="60"/>
      <c r="V28" s="60"/>
      <c r="W28" s="60">
        <v>17784103</v>
      </c>
      <c r="X28" s="60"/>
      <c r="Y28" s="60">
        <v>17784103</v>
      </c>
      <c r="Z28" s="140"/>
      <c r="AA28" s="155">
        <v>4957000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>
        <v>466000</v>
      </c>
      <c r="F31" s="60">
        <v>466000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>
        <v>466000</v>
      </c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5423000</v>
      </c>
      <c r="F32" s="77">
        <f t="shared" si="5"/>
        <v>5423000</v>
      </c>
      <c r="G32" s="77">
        <f t="shared" si="5"/>
        <v>1047770</v>
      </c>
      <c r="H32" s="77">
        <f t="shared" si="5"/>
        <v>1367857</v>
      </c>
      <c r="I32" s="77">
        <f t="shared" si="5"/>
        <v>6215533</v>
      </c>
      <c r="J32" s="77">
        <f t="shared" si="5"/>
        <v>8631160</v>
      </c>
      <c r="K32" s="77">
        <f t="shared" si="5"/>
        <v>478294</v>
      </c>
      <c r="L32" s="77">
        <f t="shared" si="5"/>
        <v>7889591</v>
      </c>
      <c r="M32" s="77">
        <f t="shared" si="5"/>
        <v>785058</v>
      </c>
      <c r="N32" s="77">
        <f t="shared" si="5"/>
        <v>9152943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17784103</v>
      </c>
      <c r="X32" s="77">
        <f t="shared" si="5"/>
        <v>0</v>
      </c>
      <c r="Y32" s="77">
        <f t="shared" si="5"/>
        <v>17784103</v>
      </c>
      <c r="Z32" s="212">
        <f>+IF(X32&lt;&gt;0,+(Y32/X32)*100,0)</f>
        <v>0</v>
      </c>
      <c r="AA32" s="79">
        <f>SUM(AA28:AA31)</f>
        <v>5423000</v>
      </c>
    </row>
    <row r="33" spans="1:27" ht="13.5">
      <c r="A33" s="237" t="s">
        <v>51</v>
      </c>
      <c r="B33" s="136" t="s">
        <v>137</v>
      </c>
      <c r="C33" s="155"/>
      <c r="D33" s="155"/>
      <c r="E33" s="156">
        <v>966000</v>
      </c>
      <c r="F33" s="60">
        <v>966000</v>
      </c>
      <c r="G33" s="60">
        <v>14020</v>
      </c>
      <c r="H33" s="60">
        <v>466767</v>
      </c>
      <c r="I33" s="60">
        <v>267281</v>
      </c>
      <c r="J33" s="60">
        <v>748068</v>
      </c>
      <c r="K33" s="60">
        <v>63312</v>
      </c>
      <c r="L33" s="60">
        <v>29773</v>
      </c>
      <c r="M33" s="60">
        <v>177865</v>
      </c>
      <c r="N33" s="60">
        <v>270950</v>
      </c>
      <c r="O33" s="60"/>
      <c r="P33" s="60"/>
      <c r="Q33" s="60"/>
      <c r="R33" s="60"/>
      <c r="S33" s="60"/>
      <c r="T33" s="60"/>
      <c r="U33" s="60"/>
      <c r="V33" s="60"/>
      <c r="W33" s="60">
        <v>1019018</v>
      </c>
      <c r="X33" s="60"/>
      <c r="Y33" s="60">
        <v>1019018</v>
      </c>
      <c r="Z33" s="140"/>
      <c r="AA33" s="62">
        <v>966000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6389000</v>
      </c>
      <c r="F36" s="220">
        <f t="shared" si="6"/>
        <v>6389000</v>
      </c>
      <c r="G36" s="220">
        <f t="shared" si="6"/>
        <v>1061790</v>
      </c>
      <c r="H36" s="220">
        <f t="shared" si="6"/>
        <v>1834624</v>
      </c>
      <c r="I36" s="220">
        <f t="shared" si="6"/>
        <v>6482814</v>
      </c>
      <c r="J36" s="220">
        <f t="shared" si="6"/>
        <v>9379228</v>
      </c>
      <c r="K36" s="220">
        <f t="shared" si="6"/>
        <v>541606</v>
      </c>
      <c r="L36" s="220">
        <f t="shared" si="6"/>
        <v>7919364</v>
      </c>
      <c r="M36" s="220">
        <f t="shared" si="6"/>
        <v>962923</v>
      </c>
      <c r="N36" s="220">
        <f t="shared" si="6"/>
        <v>9423893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18803121</v>
      </c>
      <c r="X36" s="220">
        <f t="shared" si="6"/>
        <v>0</v>
      </c>
      <c r="Y36" s="220">
        <f t="shared" si="6"/>
        <v>18803121</v>
      </c>
      <c r="Z36" s="221">
        <f>+IF(X36&lt;&gt;0,+(Y36/X36)*100,0)</f>
        <v>0</v>
      </c>
      <c r="AA36" s="239">
        <f>SUM(AA32:AA35)</f>
        <v>6389000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16013529</v>
      </c>
      <c r="D6" s="155"/>
      <c r="E6" s="59"/>
      <c r="F6" s="60"/>
      <c r="G6" s="60">
        <v>54463439</v>
      </c>
      <c r="H6" s="60">
        <v>41188247</v>
      </c>
      <c r="I6" s="60">
        <v>32377100</v>
      </c>
      <c r="J6" s="60">
        <v>32377100</v>
      </c>
      <c r="K6" s="60">
        <v>16066869</v>
      </c>
      <c r="L6" s="60">
        <v>56002424</v>
      </c>
      <c r="M6" s="60">
        <v>31110234</v>
      </c>
      <c r="N6" s="60">
        <v>31110234</v>
      </c>
      <c r="O6" s="60">
        <v>31110234</v>
      </c>
      <c r="P6" s="60">
        <v>11291995</v>
      </c>
      <c r="Q6" s="60"/>
      <c r="R6" s="60">
        <v>11291995</v>
      </c>
      <c r="S6" s="60"/>
      <c r="T6" s="60"/>
      <c r="U6" s="60"/>
      <c r="V6" s="60"/>
      <c r="W6" s="60">
        <v>11291995</v>
      </c>
      <c r="X6" s="60"/>
      <c r="Y6" s="60">
        <v>11291995</v>
      </c>
      <c r="Z6" s="140"/>
      <c r="AA6" s="62"/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5134532</v>
      </c>
      <c r="D8" s="155"/>
      <c r="E8" s="59"/>
      <c r="F8" s="60"/>
      <c r="G8" s="60">
        <v>3652097</v>
      </c>
      <c r="H8" s="60">
        <v>4326877</v>
      </c>
      <c r="I8" s="60">
        <v>4703341</v>
      </c>
      <c r="J8" s="60">
        <v>4703341</v>
      </c>
      <c r="K8" s="60">
        <v>4917865</v>
      </c>
      <c r="L8" s="60">
        <v>5257664</v>
      </c>
      <c r="M8" s="60">
        <v>5632517</v>
      </c>
      <c r="N8" s="60">
        <v>5632517</v>
      </c>
      <c r="O8" s="60">
        <v>5632517</v>
      </c>
      <c r="P8" s="60">
        <v>5549969</v>
      </c>
      <c r="Q8" s="60"/>
      <c r="R8" s="60">
        <v>5549969</v>
      </c>
      <c r="S8" s="60"/>
      <c r="T8" s="60"/>
      <c r="U8" s="60"/>
      <c r="V8" s="60"/>
      <c r="W8" s="60">
        <v>5549969</v>
      </c>
      <c r="X8" s="60"/>
      <c r="Y8" s="60">
        <v>5549969</v>
      </c>
      <c r="Z8" s="140"/>
      <c r="AA8" s="62"/>
    </row>
    <row r="9" spans="1:27" ht="13.5">
      <c r="A9" s="249" t="s">
        <v>146</v>
      </c>
      <c r="B9" s="182"/>
      <c r="C9" s="155">
        <v>6361210</v>
      </c>
      <c r="D9" s="155"/>
      <c r="E9" s="59">
        <v>4865251</v>
      </c>
      <c r="F9" s="60">
        <v>4865251</v>
      </c>
      <c r="G9" s="60">
        <v>3165146</v>
      </c>
      <c r="H9" s="60">
        <v>2693618</v>
      </c>
      <c r="I9" s="60">
        <v>2897400</v>
      </c>
      <c r="J9" s="60">
        <v>2897400</v>
      </c>
      <c r="K9" s="60">
        <v>3417788</v>
      </c>
      <c r="L9" s="60">
        <v>-3375836</v>
      </c>
      <c r="M9" s="60">
        <v>-2582724</v>
      </c>
      <c r="N9" s="60">
        <v>-2582724</v>
      </c>
      <c r="O9" s="60">
        <v>-2582724</v>
      </c>
      <c r="P9" s="60">
        <v>-2521372</v>
      </c>
      <c r="Q9" s="60"/>
      <c r="R9" s="60">
        <v>-2521372</v>
      </c>
      <c r="S9" s="60"/>
      <c r="T9" s="60"/>
      <c r="U9" s="60"/>
      <c r="V9" s="60"/>
      <c r="W9" s="60">
        <v>-2521372</v>
      </c>
      <c r="X9" s="60">
        <v>3648938</v>
      </c>
      <c r="Y9" s="60">
        <v>-6170310</v>
      </c>
      <c r="Z9" s="140">
        <v>-169.1</v>
      </c>
      <c r="AA9" s="62">
        <v>4865251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52199652</v>
      </c>
      <c r="D11" s="155"/>
      <c r="E11" s="59"/>
      <c r="F11" s="60"/>
      <c r="G11" s="60">
        <v>51898228</v>
      </c>
      <c r="H11" s="60">
        <v>51898228</v>
      </c>
      <c r="I11" s="60">
        <v>51898228</v>
      </c>
      <c r="J11" s="60">
        <v>51898228</v>
      </c>
      <c r="K11" s="60">
        <v>51898228</v>
      </c>
      <c r="L11" s="60">
        <v>51898228</v>
      </c>
      <c r="M11" s="60">
        <v>51898228</v>
      </c>
      <c r="N11" s="60">
        <v>51898228</v>
      </c>
      <c r="O11" s="60">
        <v>51898228</v>
      </c>
      <c r="P11" s="60">
        <v>51898228</v>
      </c>
      <c r="Q11" s="60"/>
      <c r="R11" s="60">
        <v>51898228</v>
      </c>
      <c r="S11" s="60"/>
      <c r="T11" s="60"/>
      <c r="U11" s="60"/>
      <c r="V11" s="60"/>
      <c r="W11" s="60">
        <v>51898228</v>
      </c>
      <c r="X11" s="60"/>
      <c r="Y11" s="60">
        <v>51898228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79708923</v>
      </c>
      <c r="D12" s="168">
        <f>SUM(D6:D11)</f>
        <v>0</v>
      </c>
      <c r="E12" s="72">
        <f t="shared" si="0"/>
        <v>4865251</v>
      </c>
      <c r="F12" s="73">
        <f t="shared" si="0"/>
        <v>4865251</v>
      </c>
      <c r="G12" s="73">
        <f t="shared" si="0"/>
        <v>113178910</v>
      </c>
      <c r="H12" s="73">
        <f t="shared" si="0"/>
        <v>100106970</v>
      </c>
      <c r="I12" s="73">
        <f t="shared" si="0"/>
        <v>91876069</v>
      </c>
      <c r="J12" s="73">
        <f t="shared" si="0"/>
        <v>91876069</v>
      </c>
      <c r="K12" s="73">
        <f t="shared" si="0"/>
        <v>76300750</v>
      </c>
      <c r="L12" s="73">
        <f t="shared" si="0"/>
        <v>109782480</v>
      </c>
      <c r="M12" s="73">
        <f t="shared" si="0"/>
        <v>86058255</v>
      </c>
      <c r="N12" s="73">
        <f t="shared" si="0"/>
        <v>86058255</v>
      </c>
      <c r="O12" s="73">
        <f t="shared" si="0"/>
        <v>86058255</v>
      </c>
      <c r="P12" s="73">
        <f t="shared" si="0"/>
        <v>66218820</v>
      </c>
      <c r="Q12" s="73">
        <f t="shared" si="0"/>
        <v>0</v>
      </c>
      <c r="R12" s="73">
        <f t="shared" si="0"/>
        <v>66218820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66218820</v>
      </c>
      <c r="X12" s="73">
        <f t="shared" si="0"/>
        <v>3648938</v>
      </c>
      <c r="Y12" s="73">
        <f t="shared" si="0"/>
        <v>62569882</v>
      </c>
      <c r="Z12" s="170">
        <f>+IF(X12&lt;&gt;0,+(Y12/X12)*100,0)</f>
        <v>1714.742261995134</v>
      </c>
      <c r="AA12" s="74">
        <f>SUM(AA6:AA11)</f>
        <v>4865251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71870049</v>
      </c>
      <c r="D17" s="155"/>
      <c r="E17" s="59"/>
      <c r="F17" s="60"/>
      <c r="G17" s="60">
        <v>71870049</v>
      </c>
      <c r="H17" s="60">
        <v>71870049</v>
      </c>
      <c r="I17" s="60">
        <v>71870049</v>
      </c>
      <c r="J17" s="60">
        <v>71870049</v>
      </c>
      <c r="K17" s="60">
        <v>71870049</v>
      </c>
      <c r="L17" s="60">
        <v>71870049</v>
      </c>
      <c r="M17" s="60">
        <v>71870049</v>
      </c>
      <c r="N17" s="60">
        <v>71870049</v>
      </c>
      <c r="O17" s="60">
        <v>71870049</v>
      </c>
      <c r="P17" s="60">
        <v>71870049</v>
      </c>
      <c r="Q17" s="60"/>
      <c r="R17" s="60">
        <v>71870049</v>
      </c>
      <c r="S17" s="60"/>
      <c r="T17" s="60"/>
      <c r="U17" s="60"/>
      <c r="V17" s="60"/>
      <c r="W17" s="60">
        <v>71870049</v>
      </c>
      <c r="X17" s="60"/>
      <c r="Y17" s="60">
        <v>71870049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438487961</v>
      </c>
      <c r="D19" s="155"/>
      <c r="E19" s="59">
        <v>36551749</v>
      </c>
      <c r="F19" s="60">
        <v>36551749</v>
      </c>
      <c r="G19" s="60">
        <v>433631675</v>
      </c>
      <c r="H19" s="60">
        <v>435279504</v>
      </c>
      <c r="I19" s="60">
        <v>442045564</v>
      </c>
      <c r="J19" s="60">
        <v>442045564</v>
      </c>
      <c r="K19" s="60">
        <v>442751733</v>
      </c>
      <c r="L19" s="60">
        <v>445435033</v>
      </c>
      <c r="M19" s="60">
        <v>447578592</v>
      </c>
      <c r="N19" s="60">
        <v>447578592</v>
      </c>
      <c r="O19" s="60">
        <v>447578592</v>
      </c>
      <c r="P19" s="60">
        <v>450429184</v>
      </c>
      <c r="Q19" s="60"/>
      <c r="R19" s="60">
        <v>450429184</v>
      </c>
      <c r="S19" s="60"/>
      <c r="T19" s="60"/>
      <c r="U19" s="60"/>
      <c r="V19" s="60"/>
      <c r="W19" s="60">
        <v>450429184</v>
      </c>
      <c r="X19" s="60">
        <v>27413812</v>
      </c>
      <c r="Y19" s="60">
        <v>423015372</v>
      </c>
      <c r="Z19" s="140">
        <v>1543.07</v>
      </c>
      <c r="AA19" s="62">
        <v>36551749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358564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510716574</v>
      </c>
      <c r="D24" s="168">
        <f>SUM(D15:D23)</f>
        <v>0</v>
      </c>
      <c r="E24" s="76">
        <f t="shared" si="1"/>
        <v>36551749</v>
      </c>
      <c r="F24" s="77">
        <f t="shared" si="1"/>
        <v>36551749</v>
      </c>
      <c r="G24" s="77">
        <f t="shared" si="1"/>
        <v>505501724</v>
      </c>
      <c r="H24" s="77">
        <f t="shared" si="1"/>
        <v>507149553</v>
      </c>
      <c r="I24" s="77">
        <f t="shared" si="1"/>
        <v>513915613</v>
      </c>
      <c r="J24" s="77">
        <f t="shared" si="1"/>
        <v>513915613</v>
      </c>
      <c r="K24" s="77">
        <f t="shared" si="1"/>
        <v>514621782</v>
      </c>
      <c r="L24" s="77">
        <f t="shared" si="1"/>
        <v>517305082</v>
      </c>
      <c r="M24" s="77">
        <f t="shared" si="1"/>
        <v>519448641</v>
      </c>
      <c r="N24" s="77">
        <f t="shared" si="1"/>
        <v>519448641</v>
      </c>
      <c r="O24" s="77">
        <f t="shared" si="1"/>
        <v>519448641</v>
      </c>
      <c r="P24" s="77">
        <f t="shared" si="1"/>
        <v>522299233</v>
      </c>
      <c r="Q24" s="77">
        <f t="shared" si="1"/>
        <v>0</v>
      </c>
      <c r="R24" s="77">
        <f t="shared" si="1"/>
        <v>522299233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522299233</v>
      </c>
      <c r="X24" s="77">
        <f t="shared" si="1"/>
        <v>27413812</v>
      </c>
      <c r="Y24" s="77">
        <f t="shared" si="1"/>
        <v>494885421</v>
      </c>
      <c r="Z24" s="212">
        <f>+IF(X24&lt;&gt;0,+(Y24/X24)*100,0)</f>
        <v>1805.2411718589155</v>
      </c>
      <c r="AA24" s="79">
        <f>SUM(AA15:AA23)</f>
        <v>36551749</v>
      </c>
    </row>
    <row r="25" spans="1:27" ht="13.5">
      <c r="A25" s="250" t="s">
        <v>159</v>
      </c>
      <c r="B25" s="251"/>
      <c r="C25" s="168">
        <f aca="true" t="shared" si="2" ref="C25:Y25">+C12+C24</f>
        <v>590425497</v>
      </c>
      <c r="D25" s="168">
        <f>+D12+D24</f>
        <v>0</v>
      </c>
      <c r="E25" s="72">
        <f t="shared" si="2"/>
        <v>41417000</v>
      </c>
      <c r="F25" s="73">
        <f t="shared" si="2"/>
        <v>41417000</v>
      </c>
      <c r="G25" s="73">
        <f t="shared" si="2"/>
        <v>618680634</v>
      </c>
      <c r="H25" s="73">
        <f t="shared" si="2"/>
        <v>607256523</v>
      </c>
      <c r="I25" s="73">
        <f t="shared" si="2"/>
        <v>605791682</v>
      </c>
      <c r="J25" s="73">
        <f t="shared" si="2"/>
        <v>605791682</v>
      </c>
      <c r="K25" s="73">
        <f t="shared" si="2"/>
        <v>590922532</v>
      </c>
      <c r="L25" s="73">
        <f t="shared" si="2"/>
        <v>627087562</v>
      </c>
      <c r="M25" s="73">
        <f t="shared" si="2"/>
        <v>605506896</v>
      </c>
      <c r="N25" s="73">
        <f t="shared" si="2"/>
        <v>605506896</v>
      </c>
      <c r="O25" s="73">
        <f t="shared" si="2"/>
        <v>605506896</v>
      </c>
      <c r="P25" s="73">
        <f t="shared" si="2"/>
        <v>588518053</v>
      </c>
      <c r="Q25" s="73">
        <f t="shared" si="2"/>
        <v>0</v>
      </c>
      <c r="R25" s="73">
        <f t="shared" si="2"/>
        <v>588518053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588518053</v>
      </c>
      <c r="X25" s="73">
        <f t="shared" si="2"/>
        <v>31062750</v>
      </c>
      <c r="Y25" s="73">
        <f t="shared" si="2"/>
        <v>557455303</v>
      </c>
      <c r="Z25" s="170">
        <f>+IF(X25&lt;&gt;0,+(Y25/X25)*100,0)</f>
        <v>1794.610274363989</v>
      </c>
      <c r="AA25" s="74">
        <f>+AA12+AA24</f>
        <v>41417000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512186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40043338</v>
      </c>
      <c r="D32" s="155"/>
      <c r="E32" s="59">
        <v>41417000</v>
      </c>
      <c r="F32" s="60">
        <v>41417000</v>
      </c>
      <c r="G32" s="60">
        <v>28058626</v>
      </c>
      <c r="H32" s="60">
        <v>23029005</v>
      </c>
      <c r="I32" s="60">
        <v>32956071</v>
      </c>
      <c r="J32" s="60">
        <v>32956071</v>
      </c>
      <c r="K32" s="60">
        <v>24859226</v>
      </c>
      <c r="L32" s="60">
        <v>32911705</v>
      </c>
      <c r="M32" s="60">
        <v>20704237</v>
      </c>
      <c r="N32" s="60">
        <v>20704237</v>
      </c>
      <c r="O32" s="60">
        <v>20704237</v>
      </c>
      <c r="P32" s="60">
        <v>9991101</v>
      </c>
      <c r="Q32" s="60"/>
      <c r="R32" s="60">
        <v>9991101</v>
      </c>
      <c r="S32" s="60"/>
      <c r="T32" s="60"/>
      <c r="U32" s="60"/>
      <c r="V32" s="60"/>
      <c r="W32" s="60">
        <v>9991101</v>
      </c>
      <c r="X32" s="60">
        <v>31062750</v>
      </c>
      <c r="Y32" s="60">
        <v>-21071649</v>
      </c>
      <c r="Z32" s="140">
        <v>-67.84</v>
      </c>
      <c r="AA32" s="62">
        <v>41417000</v>
      </c>
    </row>
    <row r="33" spans="1:27" ht="13.5">
      <c r="A33" s="249" t="s">
        <v>165</v>
      </c>
      <c r="B33" s="182"/>
      <c r="C33" s="155">
        <v>3222227</v>
      </c>
      <c r="D33" s="155"/>
      <c r="E33" s="59"/>
      <c r="F33" s="60"/>
      <c r="G33" s="60">
        <v>3222227</v>
      </c>
      <c r="H33" s="60">
        <v>3222227</v>
      </c>
      <c r="I33" s="60">
        <v>3222227</v>
      </c>
      <c r="J33" s="60">
        <v>3222227</v>
      </c>
      <c r="K33" s="60">
        <v>3222227</v>
      </c>
      <c r="L33" s="60">
        <v>3222227</v>
      </c>
      <c r="M33" s="60">
        <v>3222227</v>
      </c>
      <c r="N33" s="60">
        <v>3222227</v>
      </c>
      <c r="O33" s="60">
        <v>3222227</v>
      </c>
      <c r="P33" s="60">
        <v>3222227</v>
      </c>
      <c r="Q33" s="60"/>
      <c r="R33" s="60">
        <v>3222227</v>
      </c>
      <c r="S33" s="60"/>
      <c r="T33" s="60"/>
      <c r="U33" s="60"/>
      <c r="V33" s="60"/>
      <c r="W33" s="60">
        <v>3222227</v>
      </c>
      <c r="X33" s="60"/>
      <c r="Y33" s="60">
        <v>3222227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43777751</v>
      </c>
      <c r="D34" s="168">
        <f>SUM(D29:D33)</f>
        <v>0</v>
      </c>
      <c r="E34" s="72">
        <f t="shared" si="3"/>
        <v>41417000</v>
      </c>
      <c r="F34" s="73">
        <f t="shared" si="3"/>
        <v>41417000</v>
      </c>
      <c r="G34" s="73">
        <f t="shared" si="3"/>
        <v>31280853</v>
      </c>
      <c r="H34" s="73">
        <f t="shared" si="3"/>
        <v>26251232</v>
      </c>
      <c r="I34" s="73">
        <f t="shared" si="3"/>
        <v>36178298</v>
      </c>
      <c r="J34" s="73">
        <f t="shared" si="3"/>
        <v>36178298</v>
      </c>
      <c r="K34" s="73">
        <f t="shared" si="3"/>
        <v>28081453</v>
      </c>
      <c r="L34" s="73">
        <f t="shared" si="3"/>
        <v>36133932</v>
      </c>
      <c r="M34" s="73">
        <f t="shared" si="3"/>
        <v>23926464</v>
      </c>
      <c r="N34" s="73">
        <f t="shared" si="3"/>
        <v>23926464</v>
      </c>
      <c r="O34" s="73">
        <f t="shared" si="3"/>
        <v>23926464</v>
      </c>
      <c r="P34" s="73">
        <f t="shared" si="3"/>
        <v>13213328</v>
      </c>
      <c r="Q34" s="73">
        <f t="shared" si="3"/>
        <v>0</v>
      </c>
      <c r="R34" s="73">
        <f t="shared" si="3"/>
        <v>13213328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13213328</v>
      </c>
      <c r="X34" s="73">
        <f t="shared" si="3"/>
        <v>31062750</v>
      </c>
      <c r="Y34" s="73">
        <f t="shared" si="3"/>
        <v>-17849422</v>
      </c>
      <c r="Z34" s="170">
        <f>+IF(X34&lt;&gt;0,+(Y34/X34)*100,0)</f>
        <v>-57.46246549323547</v>
      </c>
      <c r="AA34" s="74">
        <f>SUM(AA29:AA33)</f>
        <v>41417000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>
        <v>8484016</v>
      </c>
      <c r="H37" s="60">
        <v>8484016</v>
      </c>
      <c r="I37" s="60">
        <v>8072045</v>
      </c>
      <c r="J37" s="60">
        <v>8072045</v>
      </c>
      <c r="K37" s="60">
        <v>8072045</v>
      </c>
      <c r="L37" s="60">
        <v>8072045</v>
      </c>
      <c r="M37" s="60">
        <v>8072045</v>
      </c>
      <c r="N37" s="60">
        <v>8072045</v>
      </c>
      <c r="O37" s="60">
        <v>8072045</v>
      </c>
      <c r="P37" s="60">
        <v>8072045</v>
      </c>
      <c r="Q37" s="60"/>
      <c r="R37" s="60">
        <v>8072045</v>
      </c>
      <c r="S37" s="60"/>
      <c r="T37" s="60"/>
      <c r="U37" s="60"/>
      <c r="V37" s="60"/>
      <c r="W37" s="60">
        <v>8072045</v>
      </c>
      <c r="X37" s="60"/>
      <c r="Y37" s="60">
        <v>8072045</v>
      </c>
      <c r="Z37" s="140"/>
      <c r="AA37" s="62"/>
    </row>
    <row r="38" spans="1:27" ht="13.5">
      <c r="A38" s="249" t="s">
        <v>165</v>
      </c>
      <c r="B38" s="182"/>
      <c r="C38" s="155">
        <v>7971830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7971830</v>
      </c>
      <c r="D39" s="168">
        <f>SUM(D37:D38)</f>
        <v>0</v>
      </c>
      <c r="E39" s="76">
        <f t="shared" si="4"/>
        <v>0</v>
      </c>
      <c r="F39" s="77">
        <f t="shared" si="4"/>
        <v>0</v>
      </c>
      <c r="G39" s="77">
        <f t="shared" si="4"/>
        <v>8484016</v>
      </c>
      <c r="H39" s="77">
        <f t="shared" si="4"/>
        <v>8484016</v>
      </c>
      <c r="I39" s="77">
        <f t="shared" si="4"/>
        <v>8072045</v>
      </c>
      <c r="J39" s="77">
        <f t="shared" si="4"/>
        <v>8072045</v>
      </c>
      <c r="K39" s="77">
        <f t="shared" si="4"/>
        <v>8072045</v>
      </c>
      <c r="L39" s="77">
        <f t="shared" si="4"/>
        <v>8072045</v>
      </c>
      <c r="M39" s="77">
        <f t="shared" si="4"/>
        <v>8072045</v>
      </c>
      <c r="N39" s="77">
        <f t="shared" si="4"/>
        <v>8072045</v>
      </c>
      <c r="O39" s="77">
        <f t="shared" si="4"/>
        <v>8072045</v>
      </c>
      <c r="P39" s="77">
        <f t="shared" si="4"/>
        <v>8072045</v>
      </c>
      <c r="Q39" s="77">
        <f t="shared" si="4"/>
        <v>0</v>
      </c>
      <c r="R39" s="77">
        <f t="shared" si="4"/>
        <v>8072045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8072045</v>
      </c>
      <c r="X39" s="77">
        <f t="shared" si="4"/>
        <v>0</v>
      </c>
      <c r="Y39" s="77">
        <f t="shared" si="4"/>
        <v>8072045</v>
      </c>
      <c r="Z39" s="212">
        <f>+IF(X39&lt;&gt;0,+(Y39/X39)*100,0)</f>
        <v>0</v>
      </c>
      <c r="AA39" s="79">
        <f>SUM(AA37:AA38)</f>
        <v>0</v>
      </c>
    </row>
    <row r="40" spans="1:27" ht="13.5">
      <c r="A40" s="250" t="s">
        <v>167</v>
      </c>
      <c r="B40" s="251"/>
      <c r="C40" s="168">
        <f aca="true" t="shared" si="5" ref="C40:Y40">+C34+C39</f>
        <v>51749581</v>
      </c>
      <c r="D40" s="168">
        <f>+D34+D39</f>
        <v>0</v>
      </c>
      <c r="E40" s="72">
        <f t="shared" si="5"/>
        <v>41417000</v>
      </c>
      <c r="F40" s="73">
        <f t="shared" si="5"/>
        <v>41417000</v>
      </c>
      <c r="G40" s="73">
        <f t="shared" si="5"/>
        <v>39764869</v>
      </c>
      <c r="H40" s="73">
        <f t="shared" si="5"/>
        <v>34735248</v>
      </c>
      <c r="I40" s="73">
        <f t="shared" si="5"/>
        <v>44250343</v>
      </c>
      <c r="J40" s="73">
        <f t="shared" si="5"/>
        <v>44250343</v>
      </c>
      <c r="K40" s="73">
        <f t="shared" si="5"/>
        <v>36153498</v>
      </c>
      <c r="L40" s="73">
        <f t="shared" si="5"/>
        <v>44205977</v>
      </c>
      <c r="M40" s="73">
        <f t="shared" si="5"/>
        <v>31998509</v>
      </c>
      <c r="N40" s="73">
        <f t="shared" si="5"/>
        <v>31998509</v>
      </c>
      <c r="O40" s="73">
        <f t="shared" si="5"/>
        <v>31998509</v>
      </c>
      <c r="P40" s="73">
        <f t="shared" si="5"/>
        <v>21285373</v>
      </c>
      <c r="Q40" s="73">
        <f t="shared" si="5"/>
        <v>0</v>
      </c>
      <c r="R40" s="73">
        <f t="shared" si="5"/>
        <v>21285373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21285373</v>
      </c>
      <c r="X40" s="73">
        <f t="shared" si="5"/>
        <v>31062750</v>
      </c>
      <c r="Y40" s="73">
        <f t="shared" si="5"/>
        <v>-9777377</v>
      </c>
      <c r="Z40" s="170">
        <f>+IF(X40&lt;&gt;0,+(Y40/X40)*100,0)</f>
        <v>-31.476211861473953</v>
      </c>
      <c r="AA40" s="74">
        <f>+AA34+AA39</f>
        <v>41417000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538675916</v>
      </c>
      <c r="D42" s="257">
        <f>+D25-D40</f>
        <v>0</v>
      </c>
      <c r="E42" s="258">
        <f t="shared" si="6"/>
        <v>0</v>
      </c>
      <c r="F42" s="259">
        <f t="shared" si="6"/>
        <v>0</v>
      </c>
      <c r="G42" s="259">
        <f t="shared" si="6"/>
        <v>578915765</v>
      </c>
      <c r="H42" s="259">
        <f t="shared" si="6"/>
        <v>572521275</v>
      </c>
      <c r="I42" s="259">
        <f t="shared" si="6"/>
        <v>561541339</v>
      </c>
      <c r="J42" s="259">
        <f t="shared" si="6"/>
        <v>561541339</v>
      </c>
      <c r="K42" s="259">
        <f t="shared" si="6"/>
        <v>554769034</v>
      </c>
      <c r="L42" s="259">
        <f t="shared" si="6"/>
        <v>582881585</v>
      </c>
      <c r="M42" s="259">
        <f t="shared" si="6"/>
        <v>573508387</v>
      </c>
      <c r="N42" s="259">
        <f t="shared" si="6"/>
        <v>573508387</v>
      </c>
      <c r="O42" s="259">
        <f t="shared" si="6"/>
        <v>573508387</v>
      </c>
      <c r="P42" s="259">
        <f t="shared" si="6"/>
        <v>567232680</v>
      </c>
      <c r="Q42" s="259">
        <f t="shared" si="6"/>
        <v>0</v>
      </c>
      <c r="R42" s="259">
        <f t="shared" si="6"/>
        <v>567232680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567232680</v>
      </c>
      <c r="X42" s="259">
        <f t="shared" si="6"/>
        <v>0</v>
      </c>
      <c r="Y42" s="259">
        <f t="shared" si="6"/>
        <v>567232680</v>
      </c>
      <c r="Z42" s="260">
        <f>+IF(X42&lt;&gt;0,+(Y42/X42)*100,0)</f>
        <v>0</v>
      </c>
      <c r="AA42" s="261">
        <f>+AA25-AA40</f>
        <v>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538675916</v>
      </c>
      <c r="D45" s="155"/>
      <c r="E45" s="59"/>
      <c r="F45" s="60"/>
      <c r="G45" s="60">
        <v>578915766</v>
      </c>
      <c r="H45" s="60">
        <v>572521275</v>
      </c>
      <c r="I45" s="60">
        <v>561541339</v>
      </c>
      <c r="J45" s="60">
        <v>561541339</v>
      </c>
      <c r="K45" s="60">
        <v>554769036</v>
      </c>
      <c r="L45" s="60">
        <v>582881584</v>
      </c>
      <c r="M45" s="60">
        <v>573508386</v>
      </c>
      <c r="N45" s="60">
        <v>573508386</v>
      </c>
      <c r="O45" s="60">
        <v>573508386</v>
      </c>
      <c r="P45" s="60">
        <v>567232680</v>
      </c>
      <c r="Q45" s="60"/>
      <c r="R45" s="60">
        <v>567232680</v>
      </c>
      <c r="S45" s="60"/>
      <c r="T45" s="60"/>
      <c r="U45" s="60"/>
      <c r="V45" s="60"/>
      <c r="W45" s="60">
        <v>567232680</v>
      </c>
      <c r="X45" s="60"/>
      <c r="Y45" s="60">
        <v>567232680</v>
      </c>
      <c r="Z45" s="139"/>
      <c r="AA45" s="62"/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538675916</v>
      </c>
      <c r="D48" s="217">
        <f>SUM(D45:D47)</f>
        <v>0</v>
      </c>
      <c r="E48" s="264">
        <f t="shared" si="7"/>
        <v>0</v>
      </c>
      <c r="F48" s="219">
        <f t="shared" si="7"/>
        <v>0</v>
      </c>
      <c r="G48" s="219">
        <f t="shared" si="7"/>
        <v>578915766</v>
      </c>
      <c r="H48" s="219">
        <f t="shared" si="7"/>
        <v>572521275</v>
      </c>
      <c r="I48" s="219">
        <f t="shared" si="7"/>
        <v>561541339</v>
      </c>
      <c r="J48" s="219">
        <f t="shared" si="7"/>
        <v>561541339</v>
      </c>
      <c r="K48" s="219">
        <f t="shared" si="7"/>
        <v>554769036</v>
      </c>
      <c r="L48" s="219">
        <f t="shared" si="7"/>
        <v>582881584</v>
      </c>
      <c r="M48" s="219">
        <f t="shared" si="7"/>
        <v>573508386</v>
      </c>
      <c r="N48" s="219">
        <f t="shared" si="7"/>
        <v>573508386</v>
      </c>
      <c r="O48" s="219">
        <f t="shared" si="7"/>
        <v>573508386</v>
      </c>
      <c r="P48" s="219">
        <f t="shared" si="7"/>
        <v>567232680</v>
      </c>
      <c r="Q48" s="219">
        <f t="shared" si="7"/>
        <v>0</v>
      </c>
      <c r="R48" s="219">
        <f t="shared" si="7"/>
        <v>567232680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567232680</v>
      </c>
      <c r="X48" s="219">
        <f t="shared" si="7"/>
        <v>0</v>
      </c>
      <c r="Y48" s="219">
        <f t="shared" si="7"/>
        <v>567232680</v>
      </c>
      <c r="Z48" s="265">
        <f>+IF(X48&lt;&gt;0,+(Y48/X48)*100,0)</f>
        <v>0</v>
      </c>
      <c r="AA48" s="232">
        <f>SUM(AA45:AA47)</f>
        <v>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13492614</v>
      </c>
      <c r="D6" s="155"/>
      <c r="E6" s="59">
        <v>22741174</v>
      </c>
      <c r="F6" s="60">
        <v>22741174</v>
      </c>
      <c r="G6" s="60">
        <v>12995064</v>
      </c>
      <c r="H6" s="60">
        <v>1500031</v>
      </c>
      <c r="I6" s="60">
        <v>1779488</v>
      </c>
      <c r="J6" s="60">
        <v>16274583</v>
      </c>
      <c r="K6" s="60">
        <v>815037</v>
      </c>
      <c r="L6" s="60">
        <v>697488</v>
      </c>
      <c r="M6" s="60">
        <v>739376</v>
      </c>
      <c r="N6" s="60">
        <v>2251901</v>
      </c>
      <c r="O6" s="60">
        <v>640801</v>
      </c>
      <c r="P6" s="60">
        <v>661492</v>
      </c>
      <c r="Q6" s="60"/>
      <c r="R6" s="60">
        <v>1302293</v>
      </c>
      <c r="S6" s="60"/>
      <c r="T6" s="60"/>
      <c r="U6" s="60"/>
      <c r="V6" s="60"/>
      <c r="W6" s="60">
        <v>19828777</v>
      </c>
      <c r="X6" s="60">
        <v>16892872</v>
      </c>
      <c r="Y6" s="60">
        <v>2935905</v>
      </c>
      <c r="Z6" s="140">
        <v>17.38</v>
      </c>
      <c r="AA6" s="62">
        <v>22741174</v>
      </c>
    </row>
    <row r="7" spans="1:27" ht="13.5">
      <c r="A7" s="249" t="s">
        <v>178</v>
      </c>
      <c r="B7" s="182"/>
      <c r="C7" s="155">
        <v>192519971</v>
      </c>
      <c r="D7" s="155"/>
      <c r="E7" s="59">
        <v>118533000</v>
      </c>
      <c r="F7" s="60">
        <v>118533000</v>
      </c>
      <c r="G7" s="60">
        <v>45950104</v>
      </c>
      <c r="H7" s="60">
        <v>413766</v>
      </c>
      <c r="I7" s="60">
        <v>2036007</v>
      </c>
      <c r="J7" s="60">
        <v>48399877</v>
      </c>
      <c r="K7" s="60">
        <v>435093</v>
      </c>
      <c r="L7" s="60">
        <v>37052725</v>
      </c>
      <c r="M7" s="60">
        <v>567283</v>
      </c>
      <c r="N7" s="60">
        <v>38055101</v>
      </c>
      <c r="O7" s="60">
        <v>567283</v>
      </c>
      <c r="P7" s="60">
        <v>1707668</v>
      </c>
      <c r="Q7" s="60"/>
      <c r="R7" s="60">
        <v>2274951</v>
      </c>
      <c r="S7" s="60"/>
      <c r="T7" s="60"/>
      <c r="U7" s="60"/>
      <c r="V7" s="60"/>
      <c r="W7" s="60">
        <v>88729929</v>
      </c>
      <c r="X7" s="60">
        <v>118533000</v>
      </c>
      <c r="Y7" s="60">
        <v>-29803071</v>
      </c>
      <c r="Z7" s="140">
        <v>-25.14</v>
      </c>
      <c r="AA7" s="62">
        <v>118533000</v>
      </c>
    </row>
    <row r="8" spans="1:27" ht="13.5">
      <c r="A8" s="249" t="s">
        <v>179</v>
      </c>
      <c r="B8" s="182"/>
      <c r="C8" s="155"/>
      <c r="D8" s="155"/>
      <c r="E8" s="59">
        <v>44856000</v>
      </c>
      <c r="F8" s="60">
        <v>44856000</v>
      </c>
      <c r="G8" s="60"/>
      <c r="H8" s="60">
        <v>2506493</v>
      </c>
      <c r="I8" s="60"/>
      <c r="J8" s="60">
        <v>2506493</v>
      </c>
      <c r="K8" s="60">
        <v>4545888</v>
      </c>
      <c r="L8" s="60">
        <v>2242224</v>
      </c>
      <c r="M8" s="60">
        <v>1477376</v>
      </c>
      <c r="N8" s="60">
        <v>8265488</v>
      </c>
      <c r="O8" s="60">
        <v>1477376</v>
      </c>
      <c r="P8" s="60">
        <v>6361355</v>
      </c>
      <c r="Q8" s="60"/>
      <c r="R8" s="60">
        <v>7838731</v>
      </c>
      <c r="S8" s="60"/>
      <c r="T8" s="60"/>
      <c r="U8" s="60"/>
      <c r="V8" s="60"/>
      <c r="W8" s="60">
        <v>18610712</v>
      </c>
      <c r="X8" s="60">
        <v>29904000</v>
      </c>
      <c r="Y8" s="60">
        <v>-11293288</v>
      </c>
      <c r="Z8" s="140">
        <v>-37.77</v>
      </c>
      <c r="AA8" s="62">
        <v>44856000</v>
      </c>
    </row>
    <row r="9" spans="1:27" ht="13.5">
      <c r="A9" s="249" t="s">
        <v>180</v>
      </c>
      <c r="B9" s="182"/>
      <c r="C9" s="155">
        <v>1856233</v>
      </c>
      <c r="D9" s="155"/>
      <c r="E9" s="59">
        <v>298562</v>
      </c>
      <c r="F9" s="60">
        <v>298562</v>
      </c>
      <c r="G9" s="60">
        <v>223129</v>
      </c>
      <c r="H9" s="60">
        <v>369282</v>
      </c>
      <c r="I9" s="60">
        <v>149552</v>
      </c>
      <c r="J9" s="60">
        <v>741963</v>
      </c>
      <c r="K9" s="60">
        <v>125522</v>
      </c>
      <c r="L9" s="60">
        <v>162327</v>
      </c>
      <c r="M9" s="60">
        <v>151389</v>
      </c>
      <c r="N9" s="60">
        <v>439238</v>
      </c>
      <c r="O9" s="60">
        <v>151389</v>
      </c>
      <c r="P9" s="60">
        <v>25907</v>
      </c>
      <c r="Q9" s="60"/>
      <c r="R9" s="60">
        <v>177296</v>
      </c>
      <c r="S9" s="60"/>
      <c r="T9" s="60"/>
      <c r="U9" s="60"/>
      <c r="V9" s="60"/>
      <c r="W9" s="60">
        <v>1358497</v>
      </c>
      <c r="X9" s="60">
        <v>217136</v>
      </c>
      <c r="Y9" s="60">
        <v>1141361</v>
      </c>
      <c r="Z9" s="140">
        <v>525.64</v>
      </c>
      <c r="AA9" s="62">
        <v>298562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152102502</v>
      </c>
      <c r="D12" s="155"/>
      <c r="E12" s="59">
        <v>-222939348</v>
      </c>
      <c r="F12" s="60">
        <v>-222939348</v>
      </c>
      <c r="G12" s="60">
        <v>-17173439</v>
      </c>
      <c r="H12" s="60">
        <v>-11040595</v>
      </c>
      <c r="I12" s="60">
        <v>-14944875</v>
      </c>
      <c r="J12" s="60">
        <v>-43158909</v>
      </c>
      <c r="K12" s="60">
        <v>-12693540</v>
      </c>
      <c r="L12" s="60">
        <v>-12039443</v>
      </c>
      <c r="M12" s="60">
        <v>-12306752</v>
      </c>
      <c r="N12" s="60">
        <v>-37039735</v>
      </c>
      <c r="O12" s="60">
        <v>-7512501</v>
      </c>
      <c r="P12" s="60">
        <v>-8819850</v>
      </c>
      <c r="Q12" s="60"/>
      <c r="R12" s="60">
        <v>-16332351</v>
      </c>
      <c r="S12" s="60"/>
      <c r="T12" s="60"/>
      <c r="U12" s="60"/>
      <c r="V12" s="60"/>
      <c r="W12" s="60">
        <v>-96530995</v>
      </c>
      <c r="X12" s="60">
        <v>-167204511</v>
      </c>
      <c r="Y12" s="60">
        <v>70673516</v>
      </c>
      <c r="Z12" s="140">
        <v>-42.27</v>
      </c>
      <c r="AA12" s="62">
        <v>-222939348</v>
      </c>
    </row>
    <row r="13" spans="1:27" ht="13.5">
      <c r="A13" s="249" t="s">
        <v>40</v>
      </c>
      <c r="B13" s="182"/>
      <c r="C13" s="155">
        <v>541296</v>
      </c>
      <c r="D13" s="155"/>
      <c r="E13" s="59">
        <v>-189996</v>
      </c>
      <c r="F13" s="60">
        <v>-189996</v>
      </c>
      <c r="G13" s="60">
        <v>-39</v>
      </c>
      <c r="H13" s="60">
        <v>-143069</v>
      </c>
      <c r="I13" s="60">
        <v>-108</v>
      </c>
      <c r="J13" s="60">
        <v>-143216</v>
      </c>
      <c r="K13" s="60">
        <v>-303</v>
      </c>
      <c r="L13" s="60">
        <v>-2771</v>
      </c>
      <c r="M13" s="60">
        <v>-1874</v>
      </c>
      <c r="N13" s="60">
        <v>-4948</v>
      </c>
      <c r="O13" s="60">
        <v>-1874</v>
      </c>
      <c r="P13" s="60"/>
      <c r="Q13" s="60"/>
      <c r="R13" s="60">
        <v>-1874</v>
      </c>
      <c r="S13" s="60"/>
      <c r="T13" s="60"/>
      <c r="U13" s="60"/>
      <c r="V13" s="60"/>
      <c r="W13" s="60">
        <v>-150038</v>
      </c>
      <c r="X13" s="60">
        <v>-142497</v>
      </c>
      <c r="Y13" s="60">
        <v>-7541</v>
      </c>
      <c r="Z13" s="140">
        <v>5.29</v>
      </c>
      <c r="AA13" s="62">
        <v>-189996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360512616</v>
      </c>
      <c r="D15" s="168">
        <f>SUM(D6:D14)</f>
        <v>0</v>
      </c>
      <c r="E15" s="72">
        <f t="shared" si="0"/>
        <v>-36700608</v>
      </c>
      <c r="F15" s="73">
        <f t="shared" si="0"/>
        <v>-36700608</v>
      </c>
      <c r="G15" s="73">
        <f t="shared" si="0"/>
        <v>41994819</v>
      </c>
      <c r="H15" s="73">
        <f t="shared" si="0"/>
        <v>-6394092</v>
      </c>
      <c r="I15" s="73">
        <f t="shared" si="0"/>
        <v>-10979936</v>
      </c>
      <c r="J15" s="73">
        <f t="shared" si="0"/>
        <v>24620791</v>
      </c>
      <c r="K15" s="73">
        <f t="shared" si="0"/>
        <v>-6772303</v>
      </c>
      <c r="L15" s="73">
        <f t="shared" si="0"/>
        <v>28112550</v>
      </c>
      <c r="M15" s="73">
        <f t="shared" si="0"/>
        <v>-9373202</v>
      </c>
      <c r="N15" s="73">
        <f t="shared" si="0"/>
        <v>11967045</v>
      </c>
      <c r="O15" s="73">
        <f t="shared" si="0"/>
        <v>-4677526</v>
      </c>
      <c r="P15" s="73">
        <f t="shared" si="0"/>
        <v>-63428</v>
      </c>
      <c r="Q15" s="73">
        <f t="shared" si="0"/>
        <v>0</v>
      </c>
      <c r="R15" s="73">
        <f t="shared" si="0"/>
        <v>-4740954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31846882</v>
      </c>
      <c r="X15" s="73">
        <f t="shared" si="0"/>
        <v>-1800000</v>
      </c>
      <c r="Y15" s="73">
        <f t="shared" si="0"/>
        <v>33646882</v>
      </c>
      <c r="Z15" s="170">
        <f>+IF(X15&lt;&gt;0,+(Y15/X15)*100,0)</f>
        <v>-1869.2712222222224</v>
      </c>
      <c r="AA15" s="74">
        <f>SUM(AA6:AA14)</f>
        <v>-36700608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>
        <v>98575</v>
      </c>
      <c r="P19" s="159">
        <v>89006</v>
      </c>
      <c r="Q19" s="60"/>
      <c r="R19" s="159">
        <v>187581</v>
      </c>
      <c r="S19" s="159"/>
      <c r="T19" s="60"/>
      <c r="U19" s="159"/>
      <c r="V19" s="159"/>
      <c r="W19" s="159">
        <v>187581</v>
      </c>
      <c r="X19" s="60"/>
      <c r="Y19" s="159">
        <v>187581</v>
      </c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47220713</v>
      </c>
      <c r="D24" s="155"/>
      <c r="E24" s="59"/>
      <c r="F24" s="60"/>
      <c r="G24" s="60">
        <v>-1061790</v>
      </c>
      <c r="H24" s="60">
        <v>-1834624</v>
      </c>
      <c r="I24" s="60">
        <v>-6482814</v>
      </c>
      <c r="J24" s="60">
        <v>-9379228</v>
      </c>
      <c r="K24" s="60">
        <v>-541606</v>
      </c>
      <c r="L24" s="60">
        <v>-7919364</v>
      </c>
      <c r="M24" s="60">
        <v>-962923</v>
      </c>
      <c r="N24" s="60">
        <v>-9423893</v>
      </c>
      <c r="O24" s="60"/>
      <c r="P24" s="60"/>
      <c r="Q24" s="60"/>
      <c r="R24" s="60"/>
      <c r="S24" s="60"/>
      <c r="T24" s="60"/>
      <c r="U24" s="60"/>
      <c r="V24" s="60"/>
      <c r="W24" s="60">
        <v>-18803121</v>
      </c>
      <c r="X24" s="60"/>
      <c r="Y24" s="60">
        <v>-18803121</v>
      </c>
      <c r="Z24" s="140"/>
      <c r="AA24" s="62"/>
    </row>
    <row r="25" spans="1:27" ht="13.5">
      <c r="A25" s="250" t="s">
        <v>191</v>
      </c>
      <c r="B25" s="251"/>
      <c r="C25" s="168">
        <f aca="true" t="shared" si="1" ref="C25:Y25">SUM(C19:C24)</f>
        <v>47220713</v>
      </c>
      <c r="D25" s="168">
        <f>SUM(D19:D24)</f>
        <v>0</v>
      </c>
      <c r="E25" s="72">
        <f t="shared" si="1"/>
        <v>0</v>
      </c>
      <c r="F25" s="73">
        <f t="shared" si="1"/>
        <v>0</v>
      </c>
      <c r="G25" s="73">
        <f t="shared" si="1"/>
        <v>-1061790</v>
      </c>
      <c r="H25" s="73">
        <f t="shared" si="1"/>
        <v>-1834624</v>
      </c>
      <c r="I25" s="73">
        <f t="shared" si="1"/>
        <v>-6482814</v>
      </c>
      <c r="J25" s="73">
        <f t="shared" si="1"/>
        <v>-9379228</v>
      </c>
      <c r="K25" s="73">
        <f t="shared" si="1"/>
        <v>-541606</v>
      </c>
      <c r="L25" s="73">
        <f t="shared" si="1"/>
        <v>-7919364</v>
      </c>
      <c r="M25" s="73">
        <f t="shared" si="1"/>
        <v>-962923</v>
      </c>
      <c r="N25" s="73">
        <f t="shared" si="1"/>
        <v>-9423893</v>
      </c>
      <c r="O25" s="73">
        <f t="shared" si="1"/>
        <v>98575</v>
      </c>
      <c r="P25" s="73">
        <f t="shared" si="1"/>
        <v>89006</v>
      </c>
      <c r="Q25" s="73">
        <f t="shared" si="1"/>
        <v>0</v>
      </c>
      <c r="R25" s="73">
        <f t="shared" si="1"/>
        <v>187581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-18615540</v>
      </c>
      <c r="X25" s="73">
        <f t="shared" si="1"/>
        <v>0</v>
      </c>
      <c r="Y25" s="73">
        <f t="shared" si="1"/>
        <v>-18615540</v>
      </c>
      <c r="Z25" s="170">
        <f>+IF(X25&lt;&gt;0,+(Y25/X25)*100,0)</f>
        <v>0</v>
      </c>
      <c r="AA25" s="74">
        <f>SUM(AA19:AA24)</f>
        <v>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407733329</v>
      </c>
      <c r="D36" s="153">
        <f>+D15+D25+D34</f>
        <v>0</v>
      </c>
      <c r="E36" s="99">
        <f t="shared" si="3"/>
        <v>-36700608</v>
      </c>
      <c r="F36" s="100">
        <f t="shared" si="3"/>
        <v>-36700608</v>
      </c>
      <c r="G36" s="100">
        <f t="shared" si="3"/>
        <v>40933029</v>
      </c>
      <c r="H36" s="100">
        <f t="shared" si="3"/>
        <v>-8228716</v>
      </c>
      <c r="I36" s="100">
        <f t="shared" si="3"/>
        <v>-17462750</v>
      </c>
      <c r="J36" s="100">
        <f t="shared" si="3"/>
        <v>15241563</v>
      </c>
      <c r="K36" s="100">
        <f t="shared" si="3"/>
        <v>-7313909</v>
      </c>
      <c r="L36" s="100">
        <f t="shared" si="3"/>
        <v>20193186</v>
      </c>
      <c r="M36" s="100">
        <f t="shared" si="3"/>
        <v>-10336125</v>
      </c>
      <c r="N36" s="100">
        <f t="shared" si="3"/>
        <v>2543152</v>
      </c>
      <c r="O36" s="100">
        <f t="shared" si="3"/>
        <v>-4578951</v>
      </c>
      <c r="P36" s="100">
        <f t="shared" si="3"/>
        <v>25578</v>
      </c>
      <c r="Q36" s="100">
        <f t="shared" si="3"/>
        <v>0</v>
      </c>
      <c r="R36" s="100">
        <f t="shared" si="3"/>
        <v>-4553373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13231342</v>
      </c>
      <c r="X36" s="100">
        <f t="shared" si="3"/>
        <v>-1800000</v>
      </c>
      <c r="Y36" s="100">
        <f t="shared" si="3"/>
        <v>15031342</v>
      </c>
      <c r="Z36" s="137">
        <f>+IF(X36&lt;&gt;0,+(Y36/X36)*100,0)</f>
        <v>-835.0745555555555</v>
      </c>
      <c r="AA36" s="102">
        <f>+AA15+AA25+AA34</f>
        <v>-36700608</v>
      </c>
    </row>
    <row r="37" spans="1:27" ht="13.5">
      <c r="A37" s="249" t="s">
        <v>199</v>
      </c>
      <c r="B37" s="182"/>
      <c r="C37" s="153">
        <v>8009220</v>
      </c>
      <c r="D37" s="153"/>
      <c r="E37" s="99"/>
      <c r="F37" s="100"/>
      <c r="G37" s="100">
        <v>3070668</v>
      </c>
      <c r="H37" s="100">
        <v>44003697</v>
      </c>
      <c r="I37" s="100">
        <v>35774981</v>
      </c>
      <c r="J37" s="100">
        <v>3070668</v>
      </c>
      <c r="K37" s="100">
        <v>18312231</v>
      </c>
      <c r="L37" s="100">
        <v>10998322</v>
      </c>
      <c r="M37" s="100">
        <v>31191508</v>
      </c>
      <c r="N37" s="100">
        <v>18312231</v>
      </c>
      <c r="O37" s="100">
        <v>20855383</v>
      </c>
      <c r="P37" s="100">
        <v>16276432</v>
      </c>
      <c r="Q37" s="100"/>
      <c r="R37" s="100">
        <v>20855383</v>
      </c>
      <c r="S37" s="100"/>
      <c r="T37" s="100"/>
      <c r="U37" s="100"/>
      <c r="V37" s="100"/>
      <c r="W37" s="100">
        <v>3070668</v>
      </c>
      <c r="X37" s="100"/>
      <c r="Y37" s="100">
        <v>3070668</v>
      </c>
      <c r="Z37" s="137"/>
      <c r="AA37" s="102"/>
    </row>
    <row r="38" spans="1:27" ht="13.5">
      <c r="A38" s="269" t="s">
        <v>200</v>
      </c>
      <c r="B38" s="256"/>
      <c r="C38" s="257">
        <v>415742549</v>
      </c>
      <c r="D38" s="257"/>
      <c r="E38" s="258">
        <v>-36700608</v>
      </c>
      <c r="F38" s="259">
        <v>-36700608</v>
      </c>
      <c r="G38" s="259">
        <v>44003697</v>
      </c>
      <c r="H38" s="259">
        <v>35774981</v>
      </c>
      <c r="I38" s="259">
        <v>18312231</v>
      </c>
      <c r="J38" s="259">
        <v>18312231</v>
      </c>
      <c r="K38" s="259">
        <v>10998322</v>
      </c>
      <c r="L38" s="259">
        <v>31191508</v>
      </c>
      <c r="M38" s="259">
        <v>20855383</v>
      </c>
      <c r="N38" s="259">
        <v>20855383</v>
      </c>
      <c r="O38" s="259">
        <v>16276432</v>
      </c>
      <c r="P38" s="259">
        <v>16302010</v>
      </c>
      <c r="Q38" s="259"/>
      <c r="R38" s="259">
        <v>16302010</v>
      </c>
      <c r="S38" s="259"/>
      <c r="T38" s="259"/>
      <c r="U38" s="259"/>
      <c r="V38" s="259"/>
      <c r="W38" s="259">
        <v>16302010</v>
      </c>
      <c r="X38" s="259">
        <v>-1800000</v>
      </c>
      <c r="Y38" s="259">
        <v>18102010</v>
      </c>
      <c r="Z38" s="260">
        <v>-1005.67</v>
      </c>
      <c r="AA38" s="261">
        <v>-36700608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731000</v>
      </c>
      <c r="F5" s="106">
        <f t="shared" si="0"/>
        <v>731000</v>
      </c>
      <c r="G5" s="106">
        <f t="shared" si="0"/>
        <v>1061790</v>
      </c>
      <c r="H5" s="106">
        <f t="shared" si="0"/>
        <v>1834624</v>
      </c>
      <c r="I5" s="106">
        <f t="shared" si="0"/>
        <v>6482814</v>
      </c>
      <c r="J5" s="106">
        <f t="shared" si="0"/>
        <v>9379228</v>
      </c>
      <c r="K5" s="106">
        <f t="shared" si="0"/>
        <v>541606</v>
      </c>
      <c r="L5" s="106">
        <f t="shared" si="0"/>
        <v>7919364</v>
      </c>
      <c r="M5" s="106">
        <f t="shared" si="0"/>
        <v>962923</v>
      </c>
      <c r="N5" s="106">
        <f t="shared" si="0"/>
        <v>9423893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18803121</v>
      </c>
      <c r="X5" s="106">
        <f t="shared" si="0"/>
        <v>548250</v>
      </c>
      <c r="Y5" s="106">
        <f t="shared" si="0"/>
        <v>18254871</v>
      </c>
      <c r="Z5" s="201">
        <f>+IF(X5&lt;&gt;0,+(Y5/X5)*100,0)</f>
        <v>3329.661833105335</v>
      </c>
      <c r="AA5" s="199">
        <f>SUM(AA11:AA18)</f>
        <v>731000</v>
      </c>
    </row>
    <row r="6" spans="1:27" ht="13.5">
      <c r="A6" s="291" t="s">
        <v>204</v>
      </c>
      <c r="B6" s="142"/>
      <c r="C6" s="62"/>
      <c r="D6" s="156"/>
      <c r="E6" s="60"/>
      <c r="F6" s="60"/>
      <c r="G6" s="60">
        <v>1047770</v>
      </c>
      <c r="H6" s="60">
        <v>1314979</v>
      </c>
      <c r="I6" s="60">
        <v>1149523</v>
      </c>
      <c r="J6" s="60">
        <v>3512272</v>
      </c>
      <c r="K6" s="60">
        <v>15280</v>
      </c>
      <c r="L6" s="60">
        <v>1703065</v>
      </c>
      <c r="M6" s="60">
        <v>83509</v>
      </c>
      <c r="N6" s="60">
        <v>1801854</v>
      </c>
      <c r="O6" s="60"/>
      <c r="P6" s="60"/>
      <c r="Q6" s="60"/>
      <c r="R6" s="60"/>
      <c r="S6" s="60"/>
      <c r="T6" s="60"/>
      <c r="U6" s="60"/>
      <c r="V6" s="60"/>
      <c r="W6" s="60">
        <v>5314126</v>
      </c>
      <c r="X6" s="60"/>
      <c r="Y6" s="60">
        <v>5314126</v>
      </c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>
        <v>5420638</v>
      </c>
      <c r="M7" s="60">
        <v>381986</v>
      </c>
      <c r="N7" s="60">
        <v>5802624</v>
      </c>
      <c r="O7" s="60"/>
      <c r="P7" s="60"/>
      <c r="Q7" s="60"/>
      <c r="R7" s="60"/>
      <c r="S7" s="60"/>
      <c r="T7" s="60"/>
      <c r="U7" s="60"/>
      <c r="V7" s="60"/>
      <c r="W7" s="60">
        <v>5802624</v>
      </c>
      <c r="X7" s="60"/>
      <c r="Y7" s="60">
        <v>5802624</v>
      </c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>
        <v>316298</v>
      </c>
      <c r="I10" s="60"/>
      <c r="J10" s="60">
        <v>316298</v>
      </c>
      <c r="K10" s="60"/>
      <c r="L10" s="60">
        <v>765888</v>
      </c>
      <c r="M10" s="60">
        <v>177865</v>
      </c>
      <c r="N10" s="60">
        <v>943753</v>
      </c>
      <c r="O10" s="60"/>
      <c r="P10" s="60"/>
      <c r="Q10" s="60"/>
      <c r="R10" s="60"/>
      <c r="S10" s="60"/>
      <c r="T10" s="60"/>
      <c r="U10" s="60"/>
      <c r="V10" s="60"/>
      <c r="W10" s="60">
        <v>1260051</v>
      </c>
      <c r="X10" s="60"/>
      <c r="Y10" s="60">
        <v>1260051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0</v>
      </c>
      <c r="F11" s="295">
        <f t="shared" si="1"/>
        <v>0</v>
      </c>
      <c r="G11" s="295">
        <f t="shared" si="1"/>
        <v>1047770</v>
      </c>
      <c r="H11" s="295">
        <f t="shared" si="1"/>
        <v>1631277</v>
      </c>
      <c r="I11" s="295">
        <f t="shared" si="1"/>
        <v>1149523</v>
      </c>
      <c r="J11" s="295">
        <f t="shared" si="1"/>
        <v>3828570</v>
      </c>
      <c r="K11" s="295">
        <f t="shared" si="1"/>
        <v>15280</v>
      </c>
      <c r="L11" s="295">
        <f t="shared" si="1"/>
        <v>7889591</v>
      </c>
      <c r="M11" s="295">
        <f t="shared" si="1"/>
        <v>643360</v>
      </c>
      <c r="N11" s="295">
        <f t="shared" si="1"/>
        <v>8548231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12376801</v>
      </c>
      <c r="X11" s="295">
        <f t="shared" si="1"/>
        <v>0</v>
      </c>
      <c r="Y11" s="295">
        <f t="shared" si="1"/>
        <v>12376801</v>
      </c>
      <c r="Z11" s="296">
        <f>+IF(X11&lt;&gt;0,+(Y11/X11)*100,0)</f>
        <v>0</v>
      </c>
      <c r="AA11" s="297">
        <f>SUM(AA6:AA10)</f>
        <v>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>
        <v>52878</v>
      </c>
      <c r="I12" s="60">
        <v>264982</v>
      </c>
      <c r="J12" s="60">
        <v>317860</v>
      </c>
      <c r="K12" s="60">
        <v>455614</v>
      </c>
      <c r="L12" s="60"/>
      <c r="M12" s="60">
        <v>319563</v>
      </c>
      <c r="N12" s="60">
        <v>775177</v>
      </c>
      <c r="O12" s="60"/>
      <c r="P12" s="60"/>
      <c r="Q12" s="60"/>
      <c r="R12" s="60"/>
      <c r="S12" s="60"/>
      <c r="T12" s="60"/>
      <c r="U12" s="60"/>
      <c r="V12" s="60"/>
      <c r="W12" s="60">
        <v>1093037</v>
      </c>
      <c r="X12" s="60"/>
      <c r="Y12" s="60">
        <v>1093037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731000</v>
      </c>
      <c r="F15" s="60">
        <v>731000</v>
      </c>
      <c r="G15" s="60">
        <v>14020</v>
      </c>
      <c r="H15" s="60">
        <v>150469</v>
      </c>
      <c r="I15" s="60">
        <v>5068309</v>
      </c>
      <c r="J15" s="60">
        <v>5232798</v>
      </c>
      <c r="K15" s="60">
        <v>70712</v>
      </c>
      <c r="L15" s="60">
        <v>29773</v>
      </c>
      <c r="M15" s="60"/>
      <c r="N15" s="60">
        <v>100485</v>
      </c>
      <c r="O15" s="60"/>
      <c r="P15" s="60"/>
      <c r="Q15" s="60"/>
      <c r="R15" s="60"/>
      <c r="S15" s="60"/>
      <c r="T15" s="60"/>
      <c r="U15" s="60"/>
      <c r="V15" s="60"/>
      <c r="W15" s="60">
        <v>5333283</v>
      </c>
      <c r="X15" s="60">
        <v>548250</v>
      </c>
      <c r="Y15" s="60">
        <v>4785033</v>
      </c>
      <c r="Z15" s="140">
        <v>872.78</v>
      </c>
      <c r="AA15" s="155">
        <v>731000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5658000</v>
      </c>
      <c r="F20" s="100">
        <f t="shared" si="2"/>
        <v>5658000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4243500</v>
      </c>
      <c r="Y20" s="100">
        <f t="shared" si="2"/>
        <v>-4243500</v>
      </c>
      <c r="Z20" s="137">
        <f>+IF(X20&lt;&gt;0,+(Y20/X20)*100,0)</f>
        <v>-100</v>
      </c>
      <c r="AA20" s="153">
        <f>SUM(AA26:AA33)</f>
        <v>5658000</v>
      </c>
    </row>
    <row r="21" spans="1:27" ht="13.5">
      <c r="A21" s="291" t="s">
        <v>204</v>
      </c>
      <c r="B21" s="142"/>
      <c r="C21" s="62"/>
      <c r="D21" s="156"/>
      <c r="E21" s="60">
        <v>4957000</v>
      </c>
      <c r="F21" s="60">
        <v>4957000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3717750</v>
      </c>
      <c r="Y21" s="60">
        <v>-3717750</v>
      </c>
      <c r="Z21" s="140">
        <v>-100</v>
      </c>
      <c r="AA21" s="155">
        <v>4957000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4957000</v>
      </c>
      <c r="F26" s="295">
        <f t="shared" si="3"/>
        <v>4957000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3717750</v>
      </c>
      <c r="Y26" s="295">
        <f t="shared" si="3"/>
        <v>-3717750</v>
      </c>
      <c r="Z26" s="296">
        <f>+IF(X26&lt;&gt;0,+(Y26/X26)*100,0)</f>
        <v>-100</v>
      </c>
      <c r="AA26" s="297">
        <f>SUM(AA21:AA25)</f>
        <v>4957000</v>
      </c>
    </row>
    <row r="27" spans="1:27" ht="13.5">
      <c r="A27" s="298" t="s">
        <v>210</v>
      </c>
      <c r="B27" s="147"/>
      <c r="C27" s="62"/>
      <c r="D27" s="156"/>
      <c r="E27" s="60">
        <v>466000</v>
      </c>
      <c r="F27" s="60">
        <v>466000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349500</v>
      </c>
      <c r="Y27" s="60">
        <v>-349500</v>
      </c>
      <c r="Z27" s="140">
        <v>-100</v>
      </c>
      <c r="AA27" s="155">
        <v>466000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235000</v>
      </c>
      <c r="F30" s="60">
        <v>235000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176250</v>
      </c>
      <c r="Y30" s="60">
        <v>-176250</v>
      </c>
      <c r="Z30" s="140">
        <v>-100</v>
      </c>
      <c r="AA30" s="155">
        <v>235000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4957000</v>
      </c>
      <c r="F36" s="60">
        <f t="shared" si="4"/>
        <v>4957000</v>
      </c>
      <c r="G36" s="60">
        <f t="shared" si="4"/>
        <v>1047770</v>
      </c>
      <c r="H36" s="60">
        <f t="shared" si="4"/>
        <v>1314979</v>
      </c>
      <c r="I36" s="60">
        <f t="shared" si="4"/>
        <v>1149523</v>
      </c>
      <c r="J36" s="60">
        <f t="shared" si="4"/>
        <v>3512272</v>
      </c>
      <c r="K36" s="60">
        <f t="shared" si="4"/>
        <v>15280</v>
      </c>
      <c r="L36" s="60">
        <f t="shared" si="4"/>
        <v>1703065</v>
      </c>
      <c r="M36" s="60">
        <f t="shared" si="4"/>
        <v>83509</v>
      </c>
      <c r="N36" s="60">
        <f t="shared" si="4"/>
        <v>1801854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5314126</v>
      </c>
      <c r="X36" s="60">
        <f t="shared" si="4"/>
        <v>3717750</v>
      </c>
      <c r="Y36" s="60">
        <f t="shared" si="4"/>
        <v>1596376</v>
      </c>
      <c r="Z36" s="140">
        <f aca="true" t="shared" si="5" ref="Z36:Z49">+IF(X36&lt;&gt;0,+(Y36/X36)*100,0)</f>
        <v>42.93930468697465</v>
      </c>
      <c r="AA36" s="155">
        <f>AA6+AA21</f>
        <v>4957000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5420638</v>
      </c>
      <c r="M37" s="60">
        <f t="shared" si="4"/>
        <v>381986</v>
      </c>
      <c r="N37" s="60">
        <f t="shared" si="4"/>
        <v>5802624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5802624</v>
      </c>
      <c r="X37" s="60">
        <f t="shared" si="4"/>
        <v>0</v>
      </c>
      <c r="Y37" s="60">
        <f t="shared" si="4"/>
        <v>5802624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316298</v>
      </c>
      <c r="I40" s="60">
        <f t="shared" si="4"/>
        <v>0</v>
      </c>
      <c r="J40" s="60">
        <f t="shared" si="4"/>
        <v>316298</v>
      </c>
      <c r="K40" s="60">
        <f t="shared" si="4"/>
        <v>0</v>
      </c>
      <c r="L40" s="60">
        <f t="shared" si="4"/>
        <v>765888</v>
      </c>
      <c r="M40" s="60">
        <f t="shared" si="4"/>
        <v>177865</v>
      </c>
      <c r="N40" s="60">
        <f t="shared" si="4"/>
        <v>943753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1260051</v>
      </c>
      <c r="X40" s="60">
        <f t="shared" si="4"/>
        <v>0</v>
      </c>
      <c r="Y40" s="60">
        <f t="shared" si="4"/>
        <v>1260051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4957000</v>
      </c>
      <c r="F41" s="295">
        <f t="shared" si="6"/>
        <v>4957000</v>
      </c>
      <c r="G41" s="295">
        <f t="shared" si="6"/>
        <v>1047770</v>
      </c>
      <c r="H41" s="295">
        <f t="shared" si="6"/>
        <v>1631277</v>
      </c>
      <c r="I41" s="295">
        <f t="shared" si="6"/>
        <v>1149523</v>
      </c>
      <c r="J41" s="295">
        <f t="shared" si="6"/>
        <v>3828570</v>
      </c>
      <c r="K41" s="295">
        <f t="shared" si="6"/>
        <v>15280</v>
      </c>
      <c r="L41" s="295">
        <f t="shared" si="6"/>
        <v>7889591</v>
      </c>
      <c r="M41" s="295">
        <f t="shared" si="6"/>
        <v>643360</v>
      </c>
      <c r="N41" s="295">
        <f t="shared" si="6"/>
        <v>8548231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12376801</v>
      </c>
      <c r="X41" s="295">
        <f t="shared" si="6"/>
        <v>3717750</v>
      </c>
      <c r="Y41" s="295">
        <f t="shared" si="6"/>
        <v>8659051</v>
      </c>
      <c r="Z41" s="296">
        <f t="shared" si="5"/>
        <v>232.91106179813056</v>
      </c>
      <c r="AA41" s="297">
        <f>SUM(AA36:AA40)</f>
        <v>4957000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466000</v>
      </c>
      <c r="F42" s="54">
        <f t="shared" si="7"/>
        <v>466000</v>
      </c>
      <c r="G42" s="54">
        <f t="shared" si="7"/>
        <v>0</v>
      </c>
      <c r="H42" s="54">
        <f t="shared" si="7"/>
        <v>52878</v>
      </c>
      <c r="I42" s="54">
        <f t="shared" si="7"/>
        <v>264982</v>
      </c>
      <c r="J42" s="54">
        <f t="shared" si="7"/>
        <v>317860</v>
      </c>
      <c r="K42" s="54">
        <f t="shared" si="7"/>
        <v>455614</v>
      </c>
      <c r="L42" s="54">
        <f t="shared" si="7"/>
        <v>0</v>
      </c>
      <c r="M42" s="54">
        <f t="shared" si="7"/>
        <v>319563</v>
      </c>
      <c r="N42" s="54">
        <f t="shared" si="7"/>
        <v>775177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1093037</v>
      </c>
      <c r="X42" s="54">
        <f t="shared" si="7"/>
        <v>349500</v>
      </c>
      <c r="Y42" s="54">
        <f t="shared" si="7"/>
        <v>743537</v>
      </c>
      <c r="Z42" s="184">
        <f t="shared" si="5"/>
        <v>212.74306151645206</v>
      </c>
      <c r="AA42" s="130">
        <f aca="true" t="shared" si="8" ref="AA42:AA48">AA12+AA27</f>
        <v>466000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966000</v>
      </c>
      <c r="F45" s="54">
        <f t="shared" si="7"/>
        <v>966000</v>
      </c>
      <c r="G45" s="54">
        <f t="shared" si="7"/>
        <v>14020</v>
      </c>
      <c r="H45" s="54">
        <f t="shared" si="7"/>
        <v>150469</v>
      </c>
      <c r="I45" s="54">
        <f t="shared" si="7"/>
        <v>5068309</v>
      </c>
      <c r="J45" s="54">
        <f t="shared" si="7"/>
        <v>5232798</v>
      </c>
      <c r="K45" s="54">
        <f t="shared" si="7"/>
        <v>70712</v>
      </c>
      <c r="L45" s="54">
        <f t="shared" si="7"/>
        <v>29773</v>
      </c>
      <c r="M45" s="54">
        <f t="shared" si="7"/>
        <v>0</v>
      </c>
      <c r="N45" s="54">
        <f t="shared" si="7"/>
        <v>100485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5333283</v>
      </c>
      <c r="X45" s="54">
        <f t="shared" si="7"/>
        <v>724500</v>
      </c>
      <c r="Y45" s="54">
        <f t="shared" si="7"/>
        <v>4608783</v>
      </c>
      <c r="Z45" s="184">
        <f t="shared" si="5"/>
        <v>636.1329192546583</v>
      </c>
      <c r="AA45" s="130">
        <f t="shared" si="8"/>
        <v>966000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6389000</v>
      </c>
      <c r="F49" s="220">
        <f t="shared" si="9"/>
        <v>6389000</v>
      </c>
      <c r="G49" s="220">
        <f t="shared" si="9"/>
        <v>1061790</v>
      </c>
      <c r="H49" s="220">
        <f t="shared" si="9"/>
        <v>1834624</v>
      </c>
      <c r="I49" s="220">
        <f t="shared" si="9"/>
        <v>6482814</v>
      </c>
      <c r="J49" s="220">
        <f t="shared" si="9"/>
        <v>9379228</v>
      </c>
      <c r="K49" s="220">
        <f t="shared" si="9"/>
        <v>541606</v>
      </c>
      <c r="L49" s="220">
        <f t="shared" si="9"/>
        <v>7919364</v>
      </c>
      <c r="M49" s="220">
        <f t="shared" si="9"/>
        <v>962923</v>
      </c>
      <c r="N49" s="220">
        <f t="shared" si="9"/>
        <v>9423893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18803121</v>
      </c>
      <c r="X49" s="220">
        <f t="shared" si="9"/>
        <v>4791750</v>
      </c>
      <c r="Y49" s="220">
        <f t="shared" si="9"/>
        <v>14011371</v>
      </c>
      <c r="Z49" s="221">
        <f t="shared" si="5"/>
        <v>292.40613554546877</v>
      </c>
      <c r="AA49" s="222">
        <f>SUM(AA41:AA48)</f>
        <v>6389000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6691000</v>
      </c>
      <c r="F51" s="54">
        <f t="shared" si="10"/>
        <v>6691000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5018250</v>
      </c>
      <c r="Y51" s="54">
        <f t="shared" si="10"/>
        <v>-5018250</v>
      </c>
      <c r="Z51" s="184">
        <f>+IF(X51&lt;&gt;0,+(Y51/X51)*100,0)</f>
        <v>-100</v>
      </c>
      <c r="AA51" s="130">
        <f>SUM(AA57:AA61)</f>
        <v>6691000</v>
      </c>
    </row>
    <row r="52" spans="1:27" ht="13.5">
      <c r="A52" s="310" t="s">
        <v>204</v>
      </c>
      <c r="B52" s="142"/>
      <c r="C52" s="62"/>
      <c r="D52" s="156"/>
      <c r="E52" s="60">
        <v>1535000</v>
      </c>
      <c r="F52" s="60">
        <v>1535000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1151250</v>
      </c>
      <c r="Y52" s="60">
        <v>-1151250</v>
      </c>
      <c r="Z52" s="140">
        <v>-100</v>
      </c>
      <c r="AA52" s="155">
        <v>1535000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2875000</v>
      </c>
      <c r="F56" s="60">
        <v>2875000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2156250</v>
      </c>
      <c r="Y56" s="60">
        <v>-2156250</v>
      </c>
      <c r="Z56" s="140">
        <v>-100</v>
      </c>
      <c r="AA56" s="155">
        <v>2875000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4410000</v>
      </c>
      <c r="F57" s="295">
        <f t="shared" si="11"/>
        <v>4410000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3307500</v>
      </c>
      <c r="Y57" s="295">
        <f t="shared" si="11"/>
        <v>-3307500</v>
      </c>
      <c r="Z57" s="296">
        <f>+IF(X57&lt;&gt;0,+(Y57/X57)*100,0)</f>
        <v>-100</v>
      </c>
      <c r="AA57" s="297">
        <f>SUM(AA52:AA56)</f>
        <v>4410000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2281000</v>
      </c>
      <c r="F61" s="60">
        <v>2281000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1710750</v>
      </c>
      <c r="Y61" s="60">
        <v>-1710750</v>
      </c>
      <c r="Z61" s="140">
        <v>-100</v>
      </c>
      <c r="AA61" s="155">
        <v>2281000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6691183</v>
      </c>
      <c r="F68" s="60"/>
      <c r="G68" s="60">
        <v>384578</v>
      </c>
      <c r="H68" s="60">
        <v>322024</v>
      </c>
      <c r="I68" s="60">
        <v>85513</v>
      </c>
      <c r="J68" s="60">
        <v>792115</v>
      </c>
      <c r="K68" s="60">
        <v>507361</v>
      </c>
      <c r="L68" s="60">
        <v>218119</v>
      </c>
      <c r="M68" s="60">
        <v>105148</v>
      </c>
      <c r="N68" s="60">
        <v>830628</v>
      </c>
      <c r="O68" s="60">
        <v>23688</v>
      </c>
      <c r="P68" s="60">
        <v>78870</v>
      </c>
      <c r="Q68" s="60"/>
      <c r="R68" s="60">
        <v>102558</v>
      </c>
      <c r="S68" s="60"/>
      <c r="T68" s="60"/>
      <c r="U68" s="60"/>
      <c r="V68" s="60"/>
      <c r="W68" s="60">
        <v>1725301</v>
      </c>
      <c r="X68" s="60"/>
      <c r="Y68" s="60">
        <v>1725301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6691183</v>
      </c>
      <c r="F69" s="220">
        <f t="shared" si="12"/>
        <v>0</v>
      </c>
      <c r="G69" s="220">
        <f t="shared" si="12"/>
        <v>384578</v>
      </c>
      <c r="H69" s="220">
        <f t="shared" si="12"/>
        <v>322024</v>
      </c>
      <c r="I69" s="220">
        <f t="shared" si="12"/>
        <v>85513</v>
      </c>
      <c r="J69" s="220">
        <f t="shared" si="12"/>
        <v>792115</v>
      </c>
      <c r="K69" s="220">
        <f t="shared" si="12"/>
        <v>507361</v>
      </c>
      <c r="L69" s="220">
        <f t="shared" si="12"/>
        <v>218119</v>
      </c>
      <c r="M69" s="220">
        <f t="shared" si="12"/>
        <v>105148</v>
      </c>
      <c r="N69" s="220">
        <f t="shared" si="12"/>
        <v>830628</v>
      </c>
      <c r="O69" s="220">
        <f t="shared" si="12"/>
        <v>23688</v>
      </c>
      <c r="P69" s="220">
        <f t="shared" si="12"/>
        <v>78870</v>
      </c>
      <c r="Q69" s="220">
        <f t="shared" si="12"/>
        <v>0</v>
      </c>
      <c r="R69" s="220">
        <f t="shared" si="12"/>
        <v>102558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1725301</v>
      </c>
      <c r="X69" s="220">
        <f t="shared" si="12"/>
        <v>0</v>
      </c>
      <c r="Y69" s="220">
        <f t="shared" si="12"/>
        <v>1725301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1047770</v>
      </c>
      <c r="H5" s="356">
        <f t="shared" si="0"/>
        <v>1631277</v>
      </c>
      <c r="I5" s="356">
        <f t="shared" si="0"/>
        <v>1149523</v>
      </c>
      <c r="J5" s="358">
        <f t="shared" si="0"/>
        <v>3828570</v>
      </c>
      <c r="K5" s="358">
        <f t="shared" si="0"/>
        <v>15280</v>
      </c>
      <c r="L5" s="356">
        <f t="shared" si="0"/>
        <v>7889591</v>
      </c>
      <c r="M5" s="356">
        <f t="shared" si="0"/>
        <v>643360</v>
      </c>
      <c r="N5" s="358">
        <f t="shared" si="0"/>
        <v>8548231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12376801</v>
      </c>
      <c r="X5" s="356">
        <f t="shared" si="0"/>
        <v>0</v>
      </c>
      <c r="Y5" s="358">
        <f t="shared" si="0"/>
        <v>12376801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1047770</v>
      </c>
      <c r="H6" s="60">
        <f t="shared" si="1"/>
        <v>1314979</v>
      </c>
      <c r="I6" s="60">
        <f t="shared" si="1"/>
        <v>1149523</v>
      </c>
      <c r="J6" s="59">
        <f t="shared" si="1"/>
        <v>3512272</v>
      </c>
      <c r="K6" s="59">
        <f t="shared" si="1"/>
        <v>15280</v>
      </c>
      <c r="L6" s="60">
        <f t="shared" si="1"/>
        <v>1703065</v>
      </c>
      <c r="M6" s="60">
        <f t="shared" si="1"/>
        <v>83509</v>
      </c>
      <c r="N6" s="59">
        <f t="shared" si="1"/>
        <v>1801854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5314126</v>
      </c>
      <c r="X6" s="60">
        <f t="shared" si="1"/>
        <v>0</v>
      </c>
      <c r="Y6" s="59">
        <f t="shared" si="1"/>
        <v>5314126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>
        <v>1047770</v>
      </c>
      <c r="H7" s="60">
        <v>1314979</v>
      </c>
      <c r="I7" s="60">
        <v>1149523</v>
      </c>
      <c r="J7" s="59">
        <v>3512272</v>
      </c>
      <c r="K7" s="59">
        <v>15280</v>
      </c>
      <c r="L7" s="60">
        <v>1703065</v>
      </c>
      <c r="M7" s="60">
        <v>83509</v>
      </c>
      <c r="N7" s="59">
        <v>1801854</v>
      </c>
      <c r="O7" s="59"/>
      <c r="P7" s="60"/>
      <c r="Q7" s="60"/>
      <c r="R7" s="59"/>
      <c r="S7" s="59"/>
      <c r="T7" s="60"/>
      <c r="U7" s="60"/>
      <c r="V7" s="59"/>
      <c r="W7" s="59">
        <v>5314126</v>
      </c>
      <c r="X7" s="60"/>
      <c r="Y7" s="59">
        <v>5314126</v>
      </c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5420638</v>
      </c>
      <c r="M8" s="60">
        <f t="shared" si="2"/>
        <v>381986</v>
      </c>
      <c r="N8" s="59">
        <f t="shared" si="2"/>
        <v>5802624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5802624</v>
      </c>
      <c r="X8" s="60">
        <f t="shared" si="2"/>
        <v>0</v>
      </c>
      <c r="Y8" s="59">
        <f t="shared" si="2"/>
        <v>5802624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>
        <v>5420638</v>
      </c>
      <c r="M9" s="60">
        <v>381986</v>
      </c>
      <c r="N9" s="59">
        <v>5802624</v>
      </c>
      <c r="O9" s="59"/>
      <c r="P9" s="60"/>
      <c r="Q9" s="60"/>
      <c r="R9" s="59"/>
      <c r="S9" s="59"/>
      <c r="T9" s="60"/>
      <c r="U9" s="60"/>
      <c r="V9" s="59"/>
      <c r="W9" s="59">
        <v>5802624</v>
      </c>
      <c r="X9" s="60"/>
      <c r="Y9" s="59">
        <v>5802624</v>
      </c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316298</v>
      </c>
      <c r="I15" s="60">
        <f t="shared" si="5"/>
        <v>0</v>
      </c>
      <c r="J15" s="59">
        <f t="shared" si="5"/>
        <v>316298</v>
      </c>
      <c r="K15" s="59">
        <f t="shared" si="5"/>
        <v>0</v>
      </c>
      <c r="L15" s="60">
        <f t="shared" si="5"/>
        <v>765888</v>
      </c>
      <c r="M15" s="60">
        <f t="shared" si="5"/>
        <v>177865</v>
      </c>
      <c r="N15" s="59">
        <f t="shared" si="5"/>
        <v>943753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1260051</v>
      </c>
      <c r="X15" s="60">
        <f t="shared" si="5"/>
        <v>0</v>
      </c>
      <c r="Y15" s="59">
        <f t="shared" si="5"/>
        <v>1260051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>
        <v>765888</v>
      </c>
      <c r="M17" s="60"/>
      <c r="N17" s="59">
        <v>765888</v>
      </c>
      <c r="O17" s="59"/>
      <c r="P17" s="60"/>
      <c r="Q17" s="60"/>
      <c r="R17" s="59"/>
      <c r="S17" s="59"/>
      <c r="T17" s="60"/>
      <c r="U17" s="60"/>
      <c r="V17" s="59"/>
      <c r="W17" s="59">
        <v>765888</v>
      </c>
      <c r="X17" s="60"/>
      <c r="Y17" s="59">
        <v>765888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>
        <v>316298</v>
      </c>
      <c r="I20" s="60"/>
      <c r="J20" s="59">
        <v>316298</v>
      </c>
      <c r="K20" s="59"/>
      <c r="L20" s="60"/>
      <c r="M20" s="60">
        <v>177865</v>
      </c>
      <c r="N20" s="59">
        <v>177865</v>
      </c>
      <c r="O20" s="59"/>
      <c r="P20" s="60"/>
      <c r="Q20" s="60"/>
      <c r="R20" s="59"/>
      <c r="S20" s="59"/>
      <c r="T20" s="60"/>
      <c r="U20" s="60"/>
      <c r="V20" s="59"/>
      <c r="W20" s="59">
        <v>494163</v>
      </c>
      <c r="X20" s="60"/>
      <c r="Y20" s="59">
        <v>494163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52878</v>
      </c>
      <c r="I22" s="343">
        <f t="shared" si="6"/>
        <v>264982</v>
      </c>
      <c r="J22" s="345">
        <f t="shared" si="6"/>
        <v>317860</v>
      </c>
      <c r="K22" s="345">
        <f t="shared" si="6"/>
        <v>455614</v>
      </c>
      <c r="L22" s="343">
        <f t="shared" si="6"/>
        <v>0</v>
      </c>
      <c r="M22" s="343">
        <f t="shared" si="6"/>
        <v>319563</v>
      </c>
      <c r="N22" s="345">
        <f t="shared" si="6"/>
        <v>775177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1093037</v>
      </c>
      <c r="X22" s="343">
        <f t="shared" si="6"/>
        <v>0</v>
      </c>
      <c r="Y22" s="345">
        <f t="shared" si="6"/>
        <v>1093037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>
        <v>52878</v>
      </c>
      <c r="I24" s="60"/>
      <c r="J24" s="59">
        <v>52878</v>
      </c>
      <c r="K24" s="59">
        <v>455614</v>
      </c>
      <c r="L24" s="60"/>
      <c r="M24" s="60">
        <v>319563</v>
      </c>
      <c r="N24" s="59">
        <v>775177</v>
      </c>
      <c r="O24" s="59"/>
      <c r="P24" s="60"/>
      <c r="Q24" s="60"/>
      <c r="R24" s="59"/>
      <c r="S24" s="59"/>
      <c r="T24" s="60"/>
      <c r="U24" s="60"/>
      <c r="V24" s="59"/>
      <c r="W24" s="59">
        <v>828055</v>
      </c>
      <c r="X24" s="60"/>
      <c r="Y24" s="59">
        <v>828055</v>
      </c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264982</v>
      </c>
      <c r="J32" s="59">
        <v>264982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264982</v>
      </c>
      <c r="X32" s="60"/>
      <c r="Y32" s="59">
        <v>264982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731000</v>
      </c>
      <c r="F40" s="345">
        <f t="shared" si="9"/>
        <v>731000</v>
      </c>
      <c r="G40" s="345">
        <f t="shared" si="9"/>
        <v>14020</v>
      </c>
      <c r="H40" s="343">
        <f t="shared" si="9"/>
        <v>150469</v>
      </c>
      <c r="I40" s="343">
        <f t="shared" si="9"/>
        <v>5068309</v>
      </c>
      <c r="J40" s="345">
        <f t="shared" si="9"/>
        <v>5232798</v>
      </c>
      <c r="K40" s="345">
        <f t="shared" si="9"/>
        <v>70712</v>
      </c>
      <c r="L40" s="343">
        <f t="shared" si="9"/>
        <v>29773</v>
      </c>
      <c r="M40" s="343">
        <f t="shared" si="9"/>
        <v>0</v>
      </c>
      <c r="N40" s="345">
        <f t="shared" si="9"/>
        <v>100485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5333283</v>
      </c>
      <c r="X40" s="343">
        <f t="shared" si="9"/>
        <v>548250</v>
      </c>
      <c r="Y40" s="345">
        <f t="shared" si="9"/>
        <v>4785033</v>
      </c>
      <c r="Z40" s="336">
        <f>+IF(X40&lt;&gt;0,+(Y40/X40)*100,0)</f>
        <v>872.7830369357046</v>
      </c>
      <c r="AA40" s="350">
        <f>SUM(AA41:AA49)</f>
        <v>731000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>
        <v>69160</v>
      </c>
      <c r="I43" s="305">
        <v>5066010</v>
      </c>
      <c r="J43" s="370">
        <v>5135170</v>
      </c>
      <c r="K43" s="370">
        <v>7400</v>
      </c>
      <c r="L43" s="305"/>
      <c r="M43" s="305"/>
      <c r="N43" s="370">
        <v>7400</v>
      </c>
      <c r="O43" s="370"/>
      <c r="P43" s="305"/>
      <c r="Q43" s="305"/>
      <c r="R43" s="370"/>
      <c r="S43" s="370"/>
      <c r="T43" s="305"/>
      <c r="U43" s="305"/>
      <c r="V43" s="370"/>
      <c r="W43" s="370">
        <v>5142570</v>
      </c>
      <c r="X43" s="305"/>
      <c r="Y43" s="370">
        <v>5142570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731000</v>
      </c>
      <c r="F44" s="53">
        <v>731000</v>
      </c>
      <c r="G44" s="53">
        <v>14020</v>
      </c>
      <c r="H44" s="54">
        <v>81309</v>
      </c>
      <c r="I44" s="54">
        <v>2299</v>
      </c>
      <c r="J44" s="53">
        <v>97628</v>
      </c>
      <c r="K44" s="53">
        <v>63312</v>
      </c>
      <c r="L44" s="54">
        <v>29773</v>
      </c>
      <c r="M44" s="54"/>
      <c r="N44" s="53">
        <v>93085</v>
      </c>
      <c r="O44" s="53"/>
      <c r="P44" s="54"/>
      <c r="Q44" s="54"/>
      <c r="R44" s="53"/>
      <c r="S44" s="53"/>
      <c r="T44" s="54"/>
      <c r="U44" s="54"/>
      <c r="V44" s="53"/>
      <c r="W44" s="53">
        <v>190713</v>
      </c>
      <c r="X44" s="54">
        <v>548250</v>
      </c>
      <c r="Y44" s="53">
        <v>-357537</v>
      </c>
      <c r="Z44" s="94">
        <v>-65.21</v>
      </c>
      <c r="AA44" s="95">
        <v>731000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731000</v>
      </c>
      <c r="F60" s="264">
        <f t="shared" si="14"/>
        <v>731000</v>
      </c>
      <c r="G60" s="264">
        <f t="shared" si="14"/>
        <v>1061790</v>
      </c>
      <c r="H60" s="219">
        <f t="shared" si="14"/>
        <v>1834624</v>
      </c>
      <c r="I60" s="219">
        <f t="shared" si="14"/>
        <v>6482814</v>
      </c>
      <c r="J60" s="264">
        <f t="shared" si="14"/>
        <v>9379228</v>
      </c>
      <c r="K60" s="264">
        <f t="shared" si="14"/>
        <v>541606</v>
      </c>
      <c r="L60" s="219">
        <f t="shared" si="14"/>
        <v>7919364</v>
      </c>
      <c r="M60" s="219">
        <f t="shared" si="14"/>
        <v>962923</v>
      </c>
      <c r="N60" s="264">
        <f t="shared" si="14"/>
        <v>9423893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18803121</v>
      </c>
      <c r="X60" s="219">
        <f t="shared" si="14"/>
        <v>548250</v>
      </c>
      <c r="Y60" s="264">
        <f t="shared" si="14"/>
        <v>18254871</v>
      </c>
      <c r="Z60" s="337">
        <f>+IF(X60&lt;&gt;0,+(Y60/X60)*100,0)</f>
        <v>3329.661833105335</v>
      </c>
      <c r="AA60" s="232">
        <f>+AA57+AA54+AA51+AA40+AA37+AA34+AA22+AA5</f>
        <v>731000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4957000</v>
      </c>
      <c r="F5" s="358">
        <f t="shared" si="0"/>
        <v>4957000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3717750</v>
      </c>
      <c r="Y5" s="358">
        <f t="shared" si="0"/>
        <v>-3717750</v>
      </c>
      <c r="Z5" s="359">
        <f>+IF(X5&lt;&gt;0,+(Y5/X5)*100,0)</f>
        <v>-100</v>
      </c>
      <c r="AA5" s="360">
        <f>+AA6+AA8+AA11+AA13+AA15</f>
        <v>4957000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4957000</v>
      </c>
      <c r="F6" s="59">
        <f t="shared" si="1"/>
        <v>4957000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3717750</v>
      </c>
      <c r="Y6" s="59">
        <f t="shared" si="1"/>
        <v>-3717750</v>
      </c>
      <c r="Z6" s="61">
        <f>+IF(X6&lt;&gt;0,+(Y6/X6)*100,0)</f>
        <v>-100</v>
      </c>
      <c r="AA6" s="62">
        <f t="shared" si="1"/>
        <v>4957000</v>
      </c>
    </row>
    <row r="7" spans="1:27" ht="13.5">
      <c r="A7" s="291" t="s">
        <v>228</v>
      </c>
      <c r="B7" s="142"/>
      <c r="C7" s="60"/>
      <c r="D7" s="340"/>
      <c r="E7" s="60">
        <v>4957000</v>
      </c>
      <c r="F7" s="59">
        <v>4957000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3717750</v>
      </c>
      <c r="Y7" s="59">
        <v>-3717750</v>
      </c>
      <c r="Z7" s="61">
        <v>-100</v>
      </c>
      <c r="AA7" s="62">
        <v>4957000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466000</v>
      </c>
      <c r="F22" s="345">
        <f t="shared" si="6"/>
        <v>466000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349500</v>
      </c>
      <c r="Y22" s="345">
        <f t="shared" si="6"/>
        <v>-349500</v>
      </c>
      <c r="Z22" s="336">
        <f>+IF(X22&lt;&gt;0,+(Y22/X22)*100,0)</f>
        <v>-100</v>
      </c>
      <c r="AA22" s="350">
        <f>SUM(AA23:AA32)</f>
        <v>466000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466000</v>
      </c>
      <c r="F32" s="59">
        <v>466000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349500</v>
      </c>
      <c r="Y32" s="59">
        <v>-349500</v>
      </c>
      <c r="Z32" s="61">
        <v>-100</v>
      </c>
      <c r="AA32" s="62">
        <v>466000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235000</v>
      </c>
      <c r="F40" s="345">
        <f t="shared" si="9"/>
        <v>235000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176250</v>
      </c>
      <c r="Y40" s="345">
        <f t="shared" si="9"/>
        <v>-176250</v>
      </c>
      <c r="Z40" s="336">
        <f>+IF(X40&lt;&gt;0,+(Y40/X40)*100,0)</f>
        <v>-100</v>
      </c>
      <c r="AA40" s="350">
        <f>SUM(AA41:AA49)</f>
        <v>235000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235000</v>
      </c>
      <c r="F49" s="53">
        <v>235000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176250</v>
      </c>
      <c r="Y49" s="53">
        <v>-176250</v>
      </c>
      <c r="Z49" s="94">
        <v>-100</v>
      </c>
      <c r="AA49" s="95">
        <v>235000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5658000</v>
      </c>
      <c r="F60" s="264">
        <f t="shared" si="14"/>
        <v>5658000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4243500</v>
      </c>
      <c r="Y60" s="264">
        <f t="shared" si="14"/>
        <v>-4243500</v>
      </c>
      <c r="Z60" s="337">
        <f>+IF(X60&lt;&gt;0,+(Y60/X60)*100,0)</f>
        <v>-100</v>
      </c>
      <c r="AA60" s="232">
        <f>+AA57+AA54+AA51+AA40+AA37+AA34+AA22+AA5</f>
        <v>5658000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2015-05-07T12:57:04Z</dcterms:created>
  <dcterms:modified xsi:type="dcterms:W3CDTF">2015-05-07T12:57:10Z</dcterms:modified>
  <cp:category/>
  <cp:version/>
  <cp:contentType/>
  <cp:contentStatus/>
</cp:coreProperties>
</file>