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<sst xmlns="http://schemas.openxmlformats.org/spreadsheetml/2006/main" count="855" uniqueCount="302">
  <si>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Elundini(EC141)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</si>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</sst>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13353637</v>
      </c>
      <c r="C5" s="19">
        <v>0</v>
      </c>
      <c r="D5" s="59">
        <v>14428006</v>
      </c>
      <c r="E5" s="60">
        <v>14428006</v>
      </c>
      <c r="F5" s="60">
        <v>16429563</v>
      </c>
      <c r="G5" s="60">
        <v>16425563</v>
      </c>
      <c r="H5" s="60">
        <v>-150</v>
      </c>
      <c r="I5" s="60">
        <v>32854976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32854976</v>
      </c>
      <c r="W5" s="60">
        <v>10821006</v>
      </c>
      <c r="X5" s="60">
        <v>22033970</v>
      </c>
      <c r="Y5" s="61">
        <v>203.62</v>
      </c>
      <c r="Z5" s="62">
        <v>14428006</v>
      </c>
    </row>
    <row r="6" spans="1:26" ht="13.5">
      <c r="A6" s="58" t="s">
        <v>32</v>
      </c>
      <c r="B6" s="19">
        <v>19074169</v>
      </c>
      <c r="C6" s="19">
        <v>0</v>
      </c>
      <c r="D6" s="59">
        <v>25067429</v>
      </c>
      <c r="E6" s="60">
        <v>25359656</v>
      </c>
      <c r="F6" s="60">
        <v>2078342</v>
      </c>
      <c r="G6" s="60">
        <v>703098</v>
      </c>
      <c r="H6" s="60">
        <v>3160954</v>
      </c>
      <c r="I6" s="60">
        <v>5942394</v>
      </c>
      <c r="J6" s="60">
        <v>3212748</v>
      </c>
      <c r="K6" s="60">
        <v>2100064</v>
      </c>
      <c r="L6" s="60">
        <v>3273860</v>
      </c>
      <c r="M6" s="60">
        <v>8586672</v>
      </c>
      <c r="N6" s="60">
        <v>1505758</v>
      </c>
      <c r="O6" s="60">
        <v>3733591</v>
      </c>
      <c r="P6" s="60">
        <v>-1027333</v>
      </c>
      <c r="Q6" s="60">
        <v>4212016</v>
      </c>
      <c r="R6" s="60">
        <v>0</v>
      </c>
      <c r="S6" s="60">
        <v>0</v>
      </c>
      <c r="T6" s="60">
        <v>0</v>
      </c>
      <c r="U6" s="60">
        <v>0</v>
      </c>
      <c r="V6" s="60">
        <v>18741082</v>
      </c>
      <c r="W6" s="60">
        <v>18800082</v>
      </c>
      <c r="X6" s="60">
        <v>-59000</v>
      </c>
      <c r="Y6" s="61">
        <v>-0.31</v>
      </c>
      <c r="Z6" s="62">
        <v>25359656</v>
      </c>
    </row>
    <row r="7" spans="1:26" ht="13.5">
      <c r="A7" s="58" t="s">
        <v>33</v>
      </c>
      <c r="B7" s="19">
        <v>1591740</v>
      </c>
      <c r="C7" s="19">
        <v>0</v>
      </c>
      <c r="D7" s="59">
        <v>1957000</v>
      </c>
      <c r="E7" s="60">
        <v>850000</v>
      </c>
      <c r="F7" s="60">
        <v>17822</v>
      </c>
      <c r="G7" s="60">
        <v>22889</v>
      </c>
      <c r="H7" s="60">
        <v>4708</v>
      </c>
      <c r="I7" s="60">
        <v>45419</v>
      </c>
      <c r="J7" s="60">
        <v>5011</v>
      </c>
      <c r="K7" s="60">
        <v>388530</v>
      </c>
      <c r="L7" s="60">
        <v>8590</v>
      </c>
      <c r="M7" s="60">
        <v>402131</v>
      </c>
      <c r="N7" s="60">
        <v>7957</v>
      </c>
      <c r="O7" s="60">
        <v>8991</v>
      </c>
      <c r="P7" s="60">
        <v>576765</v>
      </c>
      <c r="Q7" s="60">
        <v>593713</v>
      </c>
      <c r="R7" s="60">
        <v>0</v>
      </c>
      <c r="S7" s="60">
        <v>0</v>
      </c>
      <c r="T7" s="60">
        <v>0</v>
      </c>
      <c r="U7" s="60">
        <v>0</v>
      </c>
      <c r="V7" s="60">
        <v>1041263</v>
      </c>
      <c r="W7" s="60">
        <v>1467945</v>
      </c>
      <c r="X7" s="60">
        <v>-426682</v>
      </c>
      <c r="Y7" s="61">
        <v>-29.07</v>
      </c>
      <c r="Z7" s="62">
        <v>850000</v>
      </c>
    </row>
    <row r="8" spans="1:26" ht="13.5">
      <c r="A8" s="58" t="s">
        <v>34</v>
      </c>
      <c r="B8" s="19">
        <v>96147645</v>
      </c>
      <c r="C8" s="19">
        <v>0</v>
      </c>
      <c r="D8" s="59">
        <v>106731000</v>
      </c>
      <c r="E8" s="60">
        <v>135740339</v>
      </c>
      <c r="F8" s="60">
        <v>40327000</v>
      </c>
      <c r="G8" s="60">
        <v>40327000</v>
      </c>
      <c r="H8" s="60">
        <v>0</v>
      </c>
      <c r="I8" s="60">
        <v>80654000</v>
      </c>
      <c r="J8" s="60">
        <v>0</v>
      </c>
      <c r="K8" s="60">
        <v>33959000</v>
      </c>
      <c r="L8" s="60">
        <v>17791</v>
      </c>
      <c r="M8" s="60">
        <v>33976791</v>
      </c>
      <c r="N8" s="60">
        <v>0</v>
      </c>
      <c r="O8" s="60">
        <v>0</v>
      </c>
      <c r="P8" s="60">
        <v>28418968</v>
      </c>
      <c r="Q8" s="60">
        <v>28418968</v>
      </c>
      <c r="R8" s="60">
        <v>0</v>
      </c>
      <c r="S8" s="60">
        <v>0</v>
      </c>
      <c r="T8" s="60">
        <v>0</v>
      </c>
      <c r="U8" s="60">
        <v>0</v>
      </c>
      <c r="V8" s="60">
        <v>143049759</v>
      </c>
      <c r="W8" s="60">
        <v>80048250</v>
      </c>
      <c r="X8" s="60">
        <v>63001509</v>
      </c>
      <c r="Y8" s="61">
        <v>78.7</v>
      </c>
      <c r="Z8" s="62">
        <v>135740339</v>
      </c>
    </row>
    <row r="9" spans="1:26" ht="13.5">
      <c r="A9" s="58" t="s">
        <v>35</v>
      </c>
      <c r="B9" s="19">
        <v>8570121</v>
      </c>
      <c r="C9" s="19">
        <v>0</v>
      </c>
      <c r="D9" s="59">
        <v>50841764</v>
      </c>
      <c r="E9" s="60">
        <v>18007319</v>
      </c>
      <c r="F9" s="60">
        <v>198820</v>
      </c>
      <c r="G9" s="60">
        <v>196514</v>
      </c>
      <c r="H9" s="60">
        <v>766584</v>
      </c>
      <c r="I9" s="60">
        <v>1161918</v>
      </c>
      <c r="J9" s="60">
        <v>570349</v>
      </c>
      <c r="K9" s="60">
        <v>555529</v>
      </c>
      <c r="L9" s="60">
        <v>1257398</v>
      </c>
      <c r="M9" s="60">
        <v>2383276</v>
      </c>
      <c r="N9" s="60">
        <v>1887291</v>
      </c>
      <c r="O9" s="60">
        <v>607552</v>
      </c>
      <c r="P9" s="60">
        <v>1787932</v>
      </c>
      <c r="Q9" s="60">
        <v>4282775</v>
      </c>
      <c r="R9" s="60">
        <v>0</v>
      </c>
      <c r="S9" s="60">
        <v>0</v>
      </c>
      <c r="T9" s="60">
        <v>0</v>
      </c>
      <c r="U9" s="60">
        <v>0</v>
      </c>
      <c r="V9" s="60">
        <v>7827969</v>
      </c>
      <c r="W9" s="60">
        <v>38131362</v>
      </c>
      <c r="X9" s="60">
        <v>-30303393</v>
      </c>
      <c r="Y9" s="61">
        <v>-79.47</v>
      </c>
      <c r="Z9" s="62">
        <v>18007319</v>
      </c>
    </row>
    <row r="10" spans="1:26" ht="25.5">
      <c r="A10" s="63" t="s">
        <v>277</v>
      </c>
      <c r="B10" s="64">
        <f>SUM(B5:B9)</f>
        <v>138737312</v>
      </c>
      <c r="C10" s="64">
        <f>SUM(C5:C9)</f>
        <v>0</v>
      </c>
      <c r="D10" s="65">
        <f aca="true" t="shared" si="0" ref="D10:Z10">SUM(D5:D9)</f>
        <v>199025199</v>
      </c>
      <c r="E10" s="66">
        <f t="shared" si="0"/>
        <v>194385320</v>
      </c>
      <c r="F10" s="66">
        <f t="shared" si="0"/>
        <v>59051547</v>
      </c>
      <c r="G10" s="66">
        <f t="shared" si="0"/>
        <v>57675064</v>
      </c>
      <c r="H10" s="66">
        <f t="shared" si="0"/>
        <v>3932096</v>
      </c>
      <c r="I10" s="66">
        <f t="shared" si="0"/>
        <v>120658707</v>
      </c>
      <c r="J10" s="66">
        <f t="shared" si="0"/>
        <v>3788108</v>
      </c>
      <c r="K10" s="66">
        <f t="shared" si="0"/>
        <v>37003123</v>
      </c>
      <c r="L10" s="66">
        <f t="shared" si="0"/>
        <v>4557639</v>
      </c>
      <c r="M10" s="66">
        <f t="shared" si="0"/>
        <v>45348870</v>
      </c>
      <c r="N10" s="66">
        <f t="shared" si="0"/>
        <v>3401006</v>
      </c>
      <c r="O10" s="66">
        <f t="shared" si="0"/>
        <v>4350134</v>
      </c>
      <c r="P10" s="66">
        <f t="shared" si="0"/>
        <v>29756332</v>
      </c>
      <c r="Q10" s="66">
        <f t="shared" si="0"/>
        <v>37507472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203515049</v>
      </c>
      <c r="W10" s="66">
        <f t="shared" si="0"/>
        <v>149268645</v>
      </c>
      <c r="X10" s="66">
        <f t="shared" si="0"/>
        <v>54246404</v>
      </c>
      <c r="Y10" s="67">
        <f>+IF(W10&lt;&gt;0,(X10/W10)*100,0)</f>
        <v>36.34145938686588</v>
      </c>
      <c r="Z10" s="68">
        <f t="shared" si="0"/>
        <v>194385320</v>
      </c>
    </row>
    <row r="11" spans="1:26" ht="13.5">
      <c r="A11" s="58" t="s">
        <v>37</v>
      </c>
      <c r="B11" s="19">
        <v>57616608</v>
      </c>
      <c r="C11" s="19">
        <v>0</v>
      </c>
      <c r="D11" s="59">
        <v>59458000</v>
      </c>
      <c r="E11" s="60">
        <v>60201079</v>
      </c>
      <c r="F11" s="60">
        <v>4502021</v>
      </c>
      <c r="G11" s="60">
        <v>5240816</v>
      </c>
      <c r="H11" s="60">
        <v>5260328</v>
      </c>
      <c r="I11" s="60">
        <v>15003165</v>
      </c>
      <c r="J11" s="60">
        <v>5023858</v>
      </c>
      <c r="K11" s="60">
        <v>5061698</v>
      </c>
      <c r="L11" s="60">
        <v>5167117</v>
      </c>
      <c r="M11" s="60">
        <v>15252673</v>
      </c>
      <c r="N11" s="60">
        <v>4236407</v>
      </c>
      <c r="O11" s="60">
        <v>5339402</v>
      </c>
      <c r="P11" s="60">
        <v>6201433</v>
      </c>
      <c r="Q11" s="60">
        <v>15777242</v>
      </c>
      <c r="R11" s="60">
        <v>0</v>
      </c>
      <c r="S11" s="60">
        <v>0</v>
      </c>
      <c r="T11" s="60">
        <v>0</v>
      </c>
      <c r="U11" s="60">
        <v>0</v>
      </c>
      <c r="V11" s="60">
        <v>46033080</v>
      </c>
      <c r="W11" s="60">
        <v>44593812</v>
      </c>
      <c r="X11" s="60">
        <v>1439268</v>
      </c>
      <c r="Y11" s="61">
        <v>3.23</v>
      </c>
      <c r="Z11" s="62">
        <v>60201079</v>
      </c>
    </row>
    <row r="12" spans="1:26" ht="13.5">
      <c r="A12" s="58" t="s">
        <v>38</v>
      </c>
      <c r="B12" s="19">
        <v>9482893</v>
      </c>
      <c r="C12" s="19">
        <v>0</v>
      </c>
      <c r="D12" s="59">
        <v>11877146</v>
      </c>
      <c r="E12" s="60">
        <v>11877146</v>
      </c>
      <c r="F12" s="60">
        <v>860701</v>
      </c>
      <c r="G12" s="60">
        <v>1694698</v>
      </c>
      <c r="H12" s="60">
        <v>842580</v>
      </c>
      <c r="I12" s="60">
        <v>3397979</v>
      </c>
      <c r="J12" s="60">
        <v>845451</v>
      </c>
      <c r="K12" s="60">
        <v>845827</v>
      </c>
      <c r="L12" s="60">
        <v>829629</v>
      </c>
      <c r="M12" s="60">
        <v>2520907</v>
      </c>
      <c r="N12" s="60">
        <v>828947</v>
      </c>
      <c r="O12" s="60">
        <v>596320</v>
      </c>
      <c r="P12" s="60">
        <v>837984</v>
      </c>
      <c r="Q12" s="60">
        <v>2263251</v>
      </c>
      <c r="R12" s="60">
        <v>0</v>
      </c>
      <c r="S12" s="60">
        <v>0</v>
      </c>
      <c r="T12" s="60">
        <v>0</v>
      </c>
      <c r="U12" s="60">
        <v>0</v>
      </c>
      <c r="V12" s="60">
        <v>8182137</v>
      </c>
      <c r="W12" s="60">
        <v>8907858</v>
      </c>
      <c r="X12" s="60">
        <v>-725721</v>
      </c>
      <c r="Y12" s="61">
        <v>-8.15</v>
      </c>
      <c r="Z12" s="62">
        <v>11877146</v>
      </c>
    </row>
    <row r="13" spans="1:26" ht="13.5">
      <c r="A13" s="58" t="s">
        <v>278</v>
      </c>
      <c r="B13" s="19">
        <v>31093214</v>
      </c>
      <c r="C13" s="19">
        <v>0</v>
      </c>
      <c r="D13" s="59">
        <v>32220000</v>
      </c>
      <c r="E13" s="60">
        <v>32239690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24164766</v>
      </c>
      <c r="X13" s="60">
        <v>-24164766</v>
      </c>
      <c r="Y13" s="61">
        <v>-100</v>
      </c>
      <c r="Z13" s="62">
        <v>32239690</v>
      </c>
    </row>
    <row r="14" spans="1:26" ht="13.5">
      <c r="A14" s="58" t="s">
        <v>40</v>
      </c>
      <c r="B14" s="19">
        <v>621077</v>
      </c>
      <c r="C14" s="19">
        <v>0</v>
      </c>
      <c r="D14" s="59">
        <v>869109</v>
      </c>
      <c r="E14" s="60">
        <v>89109</v>
      </c>
      <c r="F14" s="60">
        <v>0</v>
      </c>
      <c r="G14" s="60">
        <v>0</v>
      </c>
      <c r="H14" s="60">
        <v>3188</v>
      </c>
      <c r="I14" s="60">
        <v>3188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3188</v>
      </c>
      <c r="W14" s="60">
        <v>651834</v>
      </c>
      <c r="X14" s="60">
        <v>-648646</v>
      </c>
      <c r="Y14" s="61">
        <v>-99.51</v>
      </c>
      <c r="Z14" s="62">
        <v>89109</v>
      </c>
    </row>
    <row r="15" spans="1:26" ht="13.5">
      <c r="A15" s="58" t="s">
        <v>41</v>
      </c>
      <c r="B15" s="19">
        <v>22940879</v>
      </c>
      <c r="C15" s="19">
        <v>0</v>
      </c>
      <c r="D15" s="59">
        <v>28751370</v>
      </c>
      <c r="E15" s="60">
        <v>28277246</v>
      </c>
      <c r="F15" s="60">
        <v>1773820</v>
      </c>
      <c r="G15" s="60">
        <v>68154</v>
      </c>
      <c r="H15" s="60">
        <v>1609698</v>
      </c>
      <c r="I15" s="60">
        <v>3451672</v>
      </c>
      <c r="J15" s="60">
        <v>1650732</v>
      </c>
      <c r="K15" s="60">
        <v>1583057</v>
      </c>
      <c r="L15" s="60">
        <v>1464849</v>
      </c>
      <c r="M15" s="60">
        <v>4698638</v>
      </c>
      <c r="N15" s="60">
        <v>1615517</v>
      </c>
      <c r="O15" s="60">
        <v>1248787</v>
      </c>
      <c r="P15" s="60">
        <v>996196</v>
      </c>
      <c r="Q15" s="60">
        <v>3860500</v>
      </c>
      <c r="R15" s="60">
        <v>0</v>
      </c>
      <c r="S15" s="60">
        <v>0</v>
      </c>
      <c r="T15" s="60">
        <v>0</v>
      </c>
      <c r="U15" s="60">
        <v>0</v>
      </c>
      <c r="V15" s="60">
        <v>12010810</v>
      </c>
      <c r="W15" s="60">
        <v>21563532</v>
      </c>
      <c r="X15" s="60">
        <v>-9552722</v>
      </c>
      <c r="Y15" s="61">
        <v>-44.3</v>
      </c>
      <c r="Z15" s="62">
        <v>28277246</v>
      </c>
    </row>
    <row r="16" spans="1:26" ht="13.5">
      <c r="A16" s="69" t="s">
        <v>42</v>
      </c>
      <c r="B16" s="19">
        <v>263158</v>
      </c>
      <c r="C16" s="19">
        <v>0</v>
      </c>
      <c r="D16" s="59">
        <v>0</v>
      </c>
      <c r="E16" s="60">
        <v>0</v>
      </c>
      <c r="F16" s="60">
        <v>0</v>
      </c>
      <c r="G16" s="60">
        <v>92900</v>
      </c>
      <c r="H16" s="60">
        <v>354086</v>
      </c>
      <c r="I16" s="60">
        <v>446986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446986</v>
      </c>
      <c r="W16" s="60"/>
      <c r="X16" s="60">
        <v>446986</v>
      </c>
      <c r="Y16" s="61">
        <v>0</v>
      </c>
      <c r="Z16" s="62">
        <v>0</v>
      </c>
    </row>
    <row r="17" spans="1:26" ht="13.5">
      <c r="A17" s="58" t="s">
        <v>43</v>
      </c>
      <c r="B17" s="19">
        <v>54062868</v>
      </c>
      <c r="C17" s="19">
        <v>0</v>
      </c>
      <c r="D17" s="59">
        <v>61255136</v>
      </c>
      <c r="E17" s="60">
        <v>64581822</v>
      </c>
      <c r="F17" s="60">
        <v>4145965</v>
      </c>
      <c r="G17" s="60">
        <v>5300495</v>
      </c>
      <c r="H17" s="60">
        <v>6048017</v>
      </c>
      <c r="I17" s="60">
        <v>15494477</v>
      </c>
      <c r="J17" s="60">
        <v>5190045</v>
      </c>
      <c r="K17" s="60">
        <v>5221943</v>
      </c>
      <c r="L17" s="60">
        <v>4941694</v>
      </c>
      <c r="M17" s="60">
        <v>15353682</v>
      </c>
      <c r="N17" s="60">
        <v>2736652</v>
      </c>
      <c r="O17" s="60">
        <v>3121624</v>
      </c>
      <c r="P17" s="60">
        <v>2205821</v>
      </c>
      <c r="Q17" s="60">
        <v>8064097</v>
      </c>
      <c r="R17" s="60">
        <v>0</v>
      </c>
      <c r="S17" s="60">
        <v>0</v>
      </c>
      <c r="T17" s="60">
        <v>0</v>
      </c>
      <c r="U17" s="60">
        <v>0</v>
      </c>
      <c r="V17" s="60">
        <v>38912256</v>
      </c>
      <c r="W17" s="60">
        <v>45941229</v>
      </c>
      <c r="X17" s="60">
        <v>-7028973</v>
      </c>
      <c r="Y17" s="61">
        <v>-15.3</v>
      </c>
      <c r="Z17" s="62">
        <v>64581822</v>
      </c>
    </row>
    <row r="18" spans="1:26" ht="13.5">
      <c r="A18" s="70" t="s">
        <v>44</v>
      </c>
      <c r="B18" s="71">
        <f>SUM(B11:B17)</f>
        <v>176080697</v>
      </c>
      <c r="C18" s="71">
        <f>SUM(C11:C17)</f>
        <v>0</v>
      </c>
      <c r="D18" s="72">
        <f aca="true" t="shared" si="1" ref="D18:Z18">SUM(D11:D17)</f>
        <v>194430761</v>
      </c>
      <c r="E18" s="73">
        <f t="shared" si="1"/>
        <v>197266092</v>
      </c>
      <c r="F18" s="73">
        <f t="shared" si="1"/>
        <v>11282507</v>
      </c>
      <c r="G18" s="73">
        <f t="shared" si="1"/>
        <v>12397063</v>
      </c>
      <c r="H18" s="73">
        <f t="shared" si="1"/>
        <v>14117897</v>
      </c>
      <c r="I18" s="73">
        <f t="shared" si="1"/>
        <v>37797467</v>
      </c>
      <c r="J18" s="73">
        <f t="shared" si="1"/>
        <v>12710086</v>
      </c>
      <c r="K18" s="73">
        <f t="shared" si="1"/>
        <v>12712525</v>
      </c>
      <c r="L18" s="73">
        <f t="shared" si="1"/>
        <v>12403289</v>
      </c>
      <c r="M18" s="73">
        <f t="shared" si="1"/>
        <v>37825900</v>
      </c>
      <c r="N18" s="73">
        <f t="shared" si="1"/>
        <v>9417523</v>
      </c>
      <c r="O18" s="73">
        <f t="shared" si="1"/>
        <v>10306133</v>
      </c>
      <c r="P18" s="73">
        <f t="shared" si="1"/>
        <v>10241434</v>
      </c>
      <c r="Q18" s="73">
        <f t="shared" si="1"/>
        <v>29965090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105588457</v>
      </c>
      <c r="W18" s="73">
        <f t="shared" si="1"/>
        <v>145823031</v>
      </c>
      <c r="X18" s="73">
        <f t="shared" si="1"/>
        <v>-40234574</v>
      </c>
      <c r="Y18" s="67">
        <f>+IF(W18&lt;&gt;0,(X18/W18)*100,0)</f>
        <v>-27.591371352032862</v>
      </c>
      <c r="Z18" s="74">
        <f t="shared" si="1"/>
        <v>197266092</v>
      </c>
    </row>
    <row r="19" spans="1:26" ht="13.5">
      <c r="A19" s="70" t="s">
        <v>45</v>
      </c>
      <c r="B19" s="75">
        <f>+B10-B18</f>
        <v>-37343385</v>
      </c>
      <c r="C19" s="75">
        <f>+C10-C18</f>
        <v>0</v>
      </c>
      <c r="D19" s="76">
        <f aca="true" t="shared" si="2" ref="D19:Z19">+D10-D18</f>
        <v>4594438</v>
      </c>
      <c r="E19" s="77">
        <f t="shared" si="2"/>
        <v>-2880772</v>
      </c>
      <c r="F19" s="77">
        <f t="shared" si="2"/>
        <v>47769040</v>
      </c>
      <c r="G19" s="77">
        <f t="shared" si="2"/>
        <v>45278001</v>
      </c>
      <c r="H19" s="77">
        <f t="shared" si="2"/>
        <v>-10185801</v>
      </c>
      <c r="I19" s="77">
        <f t="shared" si="2"/>
        <v>82861240</v>
      </c>
      <c r="J19" s="77">
        <f t="shared" si="2"/>
        <v>-8921978</v>
      </c>
      <c r="K19" s="77">
        <f t="shared" si="2"/>
        <v>24290598</v>
      </c>
      <c r="L19" s="77">
        <f t="shared" si="2"/>
        <v>-7845650</v>
      </c>
      <c r="M19" s="77">
        <f t="shared" si="2"/>
        <v>7522970</v>
      </c>
      <c r="N19" s="77">
        <f t="shared" si="2"/>
        <v>-6016517</v>
      </c>
      <c r="O19" s="77">
        <f t="shared" si="2"/>
        <v>-5955999</v>
      </c>
      <c r="P19" s="77">
        <f t="shared" si="2"/>
        <v>19514898</v>
      </c>
      <c r="Q19" s="77">
        <f t="shared" si="2"/>
        <v>7542382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97926592</v>
      </c>
      <c r="W19" s="77">
        <f>IF(E10=E18,0,W10-W18)</f>
        <v>3445614</v>
      </c>
      <c r="X19" s="77">
        <f t="shared" si="2"/>
        <v>94480978</v>
      </c>
      <c r="Y19" s="78">
        <f>+IF(W19&lt;&gt;0,(X19/W19)*100,0)</f>
        <v>2742.0650717114568</v>
      </c>
      <c r="Z19" s="79">
        <f t="shared" si="2"/>
        <v>-2880772</v>
      </c>
    </row>
    <row r="20" spans="1:26" ht="13.5">
      <c r="A20" s="58" t="s">
        <v>46</v>
      </c>
      <c r="B20" s="19">
        <v>28184458</v>
      </c>
      <c r="C20" s="19">
        <v>0</v>
      </c>
      <c r="D20" s="59">
        <v>34661000</v>
      </c>
      <c r="E20" s="60">
        <v>54764067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12946631</v>
      </c>
      <c r="M20" s="60">
        <v>12946631</v>
      </c>
      <c r="N20" s="60">
        <v>0</v>
      </c>
      <c r="O20" s="60">
        <v>0</v>
      </c>
      <c r="P20" s="60">
        <v>6341437</v>
      </c>
      <c r="Q20" s="60">
        <v>6341437</v>
      </c>
      <c r="R20" s="60">
        <v>0</v>
      </c>
      <c r="S20" s="60">
        <v>0</v>
      </c>
      <c r="T20" s="60">
        <v>0</v>
      </c>
      <c r="U20" s="60">
        <v>0</v>
      </c>
      <c r="V20" s="60">
        <v>19288068</v>
      </c>
      <c r="W20" s="60">
        <v>34661000</v>
      </c>
      <c r="X20" s="60">
        <v>-15372932</v>
      </c>
      <c r="Y20" s="61">
        <v>-44.35</v>
      </c>
      <c r="Z20" s="62">
        <v>54764067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-9158927</v>
      </c>
      <c r="C22" s="86">
        <f>SUM(C19:C21)</f>
        <v>0</v>
      </c>
      <c r="D22" s="87">
        <f aca="true" t="shared" si="3" ref="D22:Z22">SUM(D19:D21)</f>
        <v>39255438</v>
      </c>
      <c r="E22" s="88">
        <f t="shared" si="3"/>
        <v>51883295</v>
      </c>
      <c r="F22" s="88">
        <f t="shared" si="3"/>
        <v>47769040</v>
      </c>
      <c r="G22" s="88">
        <f t="shared" si="3"/>
        <v>45278001</v>
      </c>
      <c r="H22" s="88">
        <f t="shared" si="3"/>
        <v>-10185801</v>
      </c>
      <c r="I22" s="88">
        <f t="shared" si="3"/>
        <v>82861240</v>
      </c>
      <c r="J22" s="88">
        <f t="shared" si="3"/>
        <v>-8921978</v>
      </c>
      <c r="K22" s="88">
        <f t="shared" si="3"/>
        <v>24290598</v>
      </c>
      <c r="L22" s="88">
        <f t="shared" si="3"/>
        <v>5100981</v>
      </c>
      <c r="M22" s="88">
        <f t="shared" si="3"/>
        <v>20469601</v>
      </c>
      <c r="N22" s="88">
        <f t="shared" si="3"/>
        <v>-6016517</v>
      </c>
      <c r="O22" s="88">
        <f t="shared" si="3"/>
        <v>-5955999</v>
      </c>
      <c r="P22" s="88">
        <f t="shared" si="3"/>
        <v>25856335</v>
      </c>
      <c r="Q22" s="88">
        <f t="shared" si="3"/>
        <v>13883819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117214660</v>
      </c>
      <c r="W22" s="88">
        <f t="shared" si="3"/>
        <v>38106614</v>
      </c>
      <c r="X22" s="88">
        <f t="shared" si="3"/>
        <v>79108046</v>
      </c>
      <c r="Y22" s="89">
        <f>+IF(W22&lt;&gt;0,(X22/W22)*100,0)</f>
        <v>207.59662876371016</v>
      </c>
      <c r="Z22" s="90">
        <f t="shared" si="3"/>
        <v>51883295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-9158927</v>
      </c>
      <c r="C24" s="75">
        <f>SUM(C22:C23)</f>
        <v>0</v>
      </c>
      <c r="D24" s="76">
        <f aca="true" t="shared" si="4" ref="D24:Z24">SUM(D22:D23)</f>
        <v>39255438</v>
      </c>
      <c r="E24" s="77">
        <f t="shared" si="4"/>
        <v>51883295</v>
      </c>
      <c r="F24" s="77">
        <f t="shared" si="4"/>
        <v>47769040</v>
      </c>
      <c r="G24" s="77">
        <f t="shared" si="4"/>
        <v>45278001</v>
      </c>
      <c r="H24" s="77">
        <f t="shared" si="4"/>
        <v>-10185801</v>
      </c>
      <c r="I24" s="77">
        <f t="shared" si="4"/>
        <v>82861240</v>
      </c>
      <c r="J24" s="77">
        <f t="shared" si="4"/>
        <v>-8921978</v>
      </c>
      <c r="K24" s="77">
        <f t="shared" si="4"/>
        <v>24290598</v>
      </c>
      <c r="L24" s="77">
        <f t="shared" si="4"/>
        <v>5100981</v>
      </c>
      <c r="M24" s="77">
        <f t="shared" si="4"/>
        <v>20469601</v>
      </c>
      <c r="N24" s="77">
        <f t="shared" si="4"/>
        <v>-6016517</v>
      </c>
      <c r="O24" s="77">
        <f t="shared" si="4"/>
        <v>-5955999</v>
      </c>
      <c r="P24" s="77">
        <f t="shared" si="4"/>
        <v>25856335</v>
      </c>
      <c r="Q24" s="77">
        <f t="shared" si="4"/>
        <v>13883819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117214660</v>
      </c>
      <c r="W24" s="77">
        <f t="shared" si="4"/>
        <v>38106614</v>
      </c>
      <c r="X24" s="77">
        <f t="shared" si="4"/>
        <v>79108046</v>
      </c>
      <c r="Y24" s="78">
        <f>+IF(W24&lt;&gt;0,(X24/W24)*100,0)</f>
        <v>207.59662876371016</v>
      </c>
      <c r="Z24" s="79">
        <f t="shared" si="4"/>
        <v>51883295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36436790</v>
      </c>
      <c r="C27" s="22">
        <v>0</v>
      </c>
      <c r="D27" s="99">
        <v>38533718</v>
      </c>
      <c r="E27" s="100">
        <v>51384289</v>
      </c>
      <c r="F27" s="100">
        <v>464170</v>
      </c>
      <c r="G27" s="100">
        <v>1184856</v>
      </c>
      <c r="H27" s="100">
        <v>3165697</v>
      </c>
      <c r="I27" s="100">
        <v>4814723</v>
      </c>
      <c r="J27" s="100">
        <v>2367381</v>
      </c>
      <c r="K27" s="100">
        <v>3306246</v>
      </c>
      <c r="L27" s="100">
        <v>3512449</v>
      </c>
      <c r="M27" s="100">
        <v>9186076</v>
      </c>
      <c r="N27" s="100">
        <v>2744257</v>
      </c>
      <c r="O27" s="100">
        <v>5061801</v>
      </c>
      <c r="P27" s="100">
        <v>3888078</v>
      </c>
      <c r="Q27" s="100">
        <v>11694136</v>
      </c>
      <c r="R27" s="100">
        <v>0</v>
      </c>
      <c r="S27" s="100">
        <v>0</v>
      </c>
      <c r="T27" s="100">
        <v>0</v>
      </c>
      <c r="U27" s="100">
        <v>0</v>
      </c>
      <c r="V27" s="100">
        <v>25694935</v>
      </c>
      <c r="W27" s="100">
        <v>38538217</v>
      </c>
      <c r="X27" s="100">
        <v>-12843282</v>
      </c>
      <c r="Y27" s="101">
        <v>-33.33</v>
      </c>
      <c r="Z27" s="102">
        <v>51384289</v>
      </c>
    </row>
    <row r="28" spans="1:26" ht="13.5">
      <c r="A28" s="103" t="s">
        <v>46</v>
      </c>
      <c r="B28" s="19">
        <v>0</v>
      </c>
      <c r="C28" s="19">
        <v>0</v>
      </c>
      <c r="D28" s="59">
        <v>32704167</v>
      </c>
      <c r="E28" s="60">
        <v>40587469</v>
      </c>
      <c r="F28" s="60">
        <v>457338</v>
      </c>
      <c r="G28" s="60">
        <v>1037131</v>
      </c>
      <c r="H28" s="60">
        <v>2831386</v>
      </c>
      <c r="I28" s="60">
        <v>4325855</v>
      </c>
      <c r="J28" s="60">
        <v>1742957</v>
      </c>
      <c r="K28" s="60">
        <v>3025130</v>
      </c>
      <c r="L28" s="60">
        <v>3328638</v>
      </c>
      <c r="M28" s="60">
        <v>8096725</v>
      </c>
      <c r="N28" s="60">
        <v>0</v>
      </c>
      <c r="O28" s="60">
        <v>4049365</v>
      </c>
      <c r="P28" s="60">
        <v>2288283</v>
      </c>
      <c r="Q28" s="60">
        <v>6337648</v>
      </c>
      <c r="R28" s="60">
        <v>0</v>
      </c>
      <c r="S28" s="60">
        <v>0</v>
      </c>
      <c r="T28" s="60">
        <v>0</v>
      </c>
      <c r="U28" s="60">
        <v>0</v>
      </c>
      <c r="V28" s="60">
        <v>18760228</v>
      </c>
      <c r="W28" s="60">
        <v>30440602</v>
      </c>
      <c r="X28" s="60">
        <v>-11680374</v>
      </c>
      <c r="Y28" s="61">
        <v>-38.37</v>
      </c>
      <c r="Z28" s="62">
        <v>40587469</v>
      </c>
    </row>
    <row r="29" spans="1:26" ht="13.5">
      <c r="A29" s="58" t="s">
        <v>282</v>
      </c>
      <c r="B29" s="19">
        <v>36436790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5829551</v>
      </c>
      <c r="E31" s="60">
        <v>10796820</v>
      </c>
      <c r="F31" s="60">
        <v>6832</v>
      </c>
      <c r="G31" s="60">
        <v>147725</v>
      </c>
      <c r="H31" s="60">
        <v>334311</v>
      </c>
      <c r="I31" s="60">
        <v>488868</v>
      </c>
      <c r="J31" s="60">
        <v>624424</v>
      </c>
      <c r="K31" s="60">
        <v>281116</v>
      </c>
      <c r="L31" s="60">
        <v>183811</v>
      </c>
      <c r="M31" s="60">
        <v>1089351</v>
      </c>
      <c r="N31" s="60">
        <v>2744257</v>
      </c>
      <c r="O31" s="60">
        <v>1012436</v>
      </c>
      <c r="P31" s="60">
        <v>1599795</v>
      </c>
      <c r="Q31" s="60">
        <v>5356488</v>
      </c>
      <c r="R31" s="60">
        <v>0</v>
      </c>
      <c r="S31" s="60">
        <v>0</v>
      </c>
      <c r="T31" s="60">
        <v>0</v>
      </c>
      <c r="U31" s="60">
        <v>0</v>
      </c>
      <c r="V31" s="60">
        <v>6934707</v>
      </c>
      <c r="W31" s="60">
        <v>8097615</v>
      </c>
      <c r="X31" s="60">
        <v>-1162908</v>
      </c>
      <c r="Y31" s="61">
        <v>-14.36</v>
      </c>
      <c r="Z31" s="62">
        <v>10796820</v>
      </c>
    </row>
    <row r="32" spans="1:26" ht="13.5">
      <c r="A32" s="70" t="s">
        <v>54</v>
      </c>
      <c r="B32" s="22">
        <f>SUM(B28:B31)</f>
        <v>36436790</v>
      </c>
      <c r="C32" s="22">
        <f>SUM(C28:C31)</f>
        <v>0</v>
      </c>
      <c r="D32" s="99">
        <f aca="true" t="shared" si="5" ref="D32:Z32">SUM(D28:D31)</f>
        <v>38533718</v>
      </c>
      <c r="E32" s="100">
        <f t="shared" si="5"/>
        <v>51384289</v>
      </c>
      <c r="F32" s="100">
        <f t="shared" si="5"/>
        <v>464170</v>
      </c>
      <c r="G32" s="100">
        <f t="shared" si="5"/>
        <v>1184856</v>
      </c>
      <c r="H32" s="100">
        <f t="shared" si="5"/>
        <v>3165697</v>
      </c>
      <c r="I32" s="100">
        <f t="shared" si="5"/>
        <v>4814723</v>
      </c>
      <c r="J32" s="100">
        <f t="shared" si="5"/>
        <v>2367381</v>
      </c>
      <c r="K32" s="100">
        <f t="shared" si="5"/>
        <v>3306246</v>
      </c>
      <c r="L32" s="100">
        <f t="shared" si="5"/>
        <v>3512449</v>
      </c>
      <c r="M32" s="100">
        <f t="shared" si="5"/>
        <v>9186076</v>
      </c>
      <c r="N32" s="100">
        <f t="shared" si="5"/>
        <v>2744257</v>
      </c>
      <c r="O32" s="100">
        <f t="shared" si="5"/>
        <v>5061801</v>
      </c>
      <c r="P32" s="100">
        <f t="shared" si="5"/>
        <v>3888078</v>
      </c>
      <c r="Q32" s="100">
        <f t="shared" si="5"/>
        <v>11694136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25694935</v>
      </c>
      <c r="W32" s="100">
        <f t="shared" si="5"/>
        <v>38538217</v>
      </c>
      <c r="X32" s="100">
        <f t="shared" si="5"/>
        <v>-12843282</v>
      </c>
      <c r="Y32" s="101">
        <f>+IF(W32&lt;&gt;0,(X32/W32)*100,0)</f>
        <v>-33.32609290149568</v>
      </c>
      <c r="Z32" s="102">
        <f t="shared" si="5"/>
        <v>51384289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46119572</v>
      </c>
      <c r="C35" s="19">
        <v>0</v>
      </c>
      <c r="D35" s="59">
        <v>37219000</v>
      </c>
      <c r="E35" s="60">
        <v>70663000</v>
      </c>
      <c r="F35" s="60">
        <v>98187392</v>
      </c>
      <c r="G35" s="60">
        <v>38538429</v>
      </c>
      <c r="H35" s="60">
        <v>38538429</v>
      </c>
      <c r="I35" s="60">
        <v>38538429</v>
      </c>
      <c r="J35" s="60">
        <v>69161314</v>
      </c>
      <c r="K35" s="60">
        <v>88456239</v>
      </c>
      <c r="L35" s="60">
        <v>60033000</v>
      </c>
      <c r="M35" s="60">
        <v>60033000</v>
      </c>
      <c r="N35" s="60">
        <v>63585146</v>
      </c>
      <c r="O35" s="60">
        <v>62513492</v>
      </c>
      <c r="P35" s="60">
        <v>105802175</v>
      </c>
      <c r="Q35" s="60">
        <v>105802175</v>
      </c>
      <c r="R35" s="60">
        <v>0</v>
      </c>
      <c r="S35" s="60">
        <v>0</v>
      </c>
      <c r="T35" s="60">
        <v>0</v>
      </c>
      <c r="U35" s="60">
        <v>0</v>
      </c>
      <c r="V35" s="60">
        <v>105802175</v>
      </c>
      <c r="W35" s="60">
        <v>52997250</v>
      </c>
      <c r="X35" s="60">
        <v>52804925</v>
      </c>
      <c r="Y35" s="61">
        <v>99.64</v>
      </c>
      <c r="Z35" s="62">
        <v>70663000</v>
      </c>
    </row>
    <row r="36" spans="1:26" ht="13.5">
      <c r="A36" s="58" t="s">
        <v>57</v>
      </c>
      <c r="B36" s="19">
        <v>346791398</v>
      </c>
      <c r="C36" s="19">
        <v>0</v>
      </c>
      <c r="D36" s="59">
        <v>364288000</v>
      </c>
      <c r="E36" s="60">
        <v>364288000</v>
      </c>
      <c r="F36" s="60">
        <v>352538850</v>
      </c>
      <c r="G36" s="60">
        <v>1649026</v>
      </c>
      <c r="H36" s="60">
        <v>1649026</v>
      </c>
      <c r="I36" s="60">
        <v>1649026</v>
      </c>
      <c r="J36" s="60">
        <v>352538850</v>
      </c>
      <c r="K36" s="60">
        <v>352538000</v>
      </c>
      <c r="L36" s="60">
        <v>346791000</v>
      </c>
      <c r="M36" s="60">
        <v>346791000</v>
      </c>
      <c r="N36" s="60">
        <v>122388401</v>
      </c>
      <c r="O36" s="60">
        <v>353658401</v>
      </c>
      <c r="P36" s="60">
        <v>346791401</v>
      </c>
      <c r="Q36" s="60">
        <v>346791401</v>
      </c>
      <c r="R36" s="60">
        <v>0</v>
      </c>
      <c r="S36" s="60">
        <v>0</v>
      </c>
      <c r="T36" s="60">
        <v>0</v>
      </c>
      <c r="U36" s="60">
        <v>0</v>
      </c>
      <c r="V36" s="60">
        <v>346791401</v>
      </c>
      <c r="W36" s="60">
        <v>273216000</v>
      </c>
      <c r="X36" s="60">
        <v>73575401</v>
      </c>
      <c r="Y36" s="61">
        <v>26.93</v>
      </c>
      <c r="Z36" s="62">
        <v>364288000</v>
      </c>
    </row>
    <row r="37" spans="1:26" ht="13.5">
      <c r="A37" s="58" t="s">
        <v>58</v>
      </c>
      <c r="B37" s="19">
        <v>48440108</v>
      </c>
      <c r="C37" s="19">
        <v>0</v>
      </c>
      <c r="D37" s="59">
        <v>24682000</v>
      </c>
      <c r="E37" s="60">
        <v>24682000</v>
      </c>
      <c r="F37" s="60">
        <v>41787193</v>
      </c>
      <c r="G37" s="60">
        <v>797767</v>
      </c>
      <c r="H37" s="60">
        <v>797767</v>
      </c>
      <c r="I37" s="60">
        <v>797767</v>
      </c>
      <c r="J37" s="60">
        <v>81374889</v>
      </c>
      <c r="K37" s="60">
        <v>53317696</v>
      </c>
      <c r="L37" s="60">
        <v>31885000</v>
      </c>
      <c r="M37" s="60">
        <v>31885000</v>
      </c>
      <c r="N37" s="60">
        <v>61966646</v>
      </c>
      <c r="O37" s="60">
        <v>59326763</v>
      </c>
      <c r="P37" s="60">
        <v>57049588</v>
      </c>
      <c r="Q37" s="60">
        <v>57049588</v>
      </c>
      <c r="R37" s="60">
        <v>0</v>
      </c>
      <c r="S37" s="60">
        <v>0</v>
      </c>
      <c r="T37" s="60">
        <v>0</v>
      </c>
      <c r="U37" s="60">
        <v>0</v>
      </c>
      <c r="V37" s="60">
        <v>57049588</v>
      </c>
      <c r="W37" s="60">
        <v>18511500</v>
      </c>
      <c r="X37" s="60">
        <v>38538088</v>
      </c>
      <c r="Y37" s="61">
        <v>208.18</v>
      </c>
      <c r="Z37" s="62">
        <v>24682000</v>
      </c>
    </row>
    <row r="38" spans="1:26" ht="13.5">
      <c r="A38" s="58" t="s">
        <v>59</v>
      </c>
      <c r="B38" s="19">
        <v>9301664</v>
      </c>
      <c r="C38" s="19">
        <v>0</v>
      </c>
      <c r="D38" s="59">
        <v>10157000</v>
      </c>
      <c r="E38" s="60">
        <v>10157000</v>
      </c>
      <c r="F38" s="60">
        <v>7325601</v>
      </c>
      <c r="G38" s="60">
        <v>-37872</v>
      </c>
      <c r="H38" s="60">
        <v>-37872</v>
      </c>
      <c r="I38" s="60">
        <v>-37872</v>
      </c>
      <c r="J38" s="60">
        <v>7325601</v>
      </c>
      <c r="K38" s="60">
        <v>0</v>
      </c>
      <c r="L38" s="60">
        <v>7675000</v>
      </c>
      <c r="M38" s="60">
        <v>7675000</v>
      </c>
      <c r="N38" s="60">
        <v>0</v>
      </c>
      <c r="O38" s="60">
        <v>5516947</v>
      </c>
      <c r="P38" s="60">
        <v>5516947</v>
      </c>
      <c r="Q38" s="60">
        <v>5516947</v>
      </c>
      <c r="R38" s="60">
        <v>0</v>
      </c>
      <c r="S38" s="60">
        <v>0</v>
      </c>
      <c r="T38" s="60">
        <v>0</v>
      </c>
      <c r="U38" s="60">
        <v>0</v>
      </c>
      <c r="V38" s="60">
        <v>5516947</v>
      </c>
      <c r="W38" s="60">
        <v>7617750</v>
      </c>
      <c r="X38" s="60">
        <v>-2100803</v>
      </c>
      <c r="Y38" s="61">
        <v>-27.58</v>
      </c>
      <c r="Z38" s="62">
        <v>10157000</v>
      </c>
    </row>
    <row r="39" spans="1:26" ht="13.5">
      <c r="A39" s="58" t="s">
        <v>60</v>
      </c>
      <c r="B39" s="19">
        <v>335169198</v>
      </c>
      <c r="C39" s="19">
        <v>0</v>
      </c>
      <c r="D39" s="59">
        <v>366668000</v>
      </c>
      <c r="E39" s="60">
        <v>400112000</v>
      </c>
      <c r="F39" s="60">
        <v>401613448</v>
      </c>
      <c r="G39" s="60">
        <v>39427560</v>
      </c>
      <c r="H39" s="60">
        <v>39427560</v>
      </c>
      <c r="I39" s="60">
        <v>39427560</v>
      </c>
      <c r="J39" s="60">
        <v>332999674</v>
      </c>
      <c r="K39" s="60">
        <v>387676543</v>
      </c>
      <c r="L39" s="60">
        <v>367264000</v>
      </c>
      <c r="M39" s="60">
        <v>367264000</v>
      </c>
      <c r="N39" s="60">
        <v>124006901</v>
      </c>
      <c r="O39" s="60">
        <v>351328183</v>
      </c>
      <c r="P39" s="60">
        <v>390027041</v>
      </c>
      <c r="Q39" s="60">
        <v>390027041</v>
      </c>
      <c r="R39" s="60">
        <v>0</v>
      </c>
      <c r="S39" s="60">
        <v>0</v>
      </c>
      <c r="T39" s="60">
        <v>0</v>
      </c>
      <c r="U39" s="60">
        <v>0</v>
      </c>
      <c r="V39" s="60">
        <v>390027041</v>
      </c>
      <c r="W39" s="60">
        <v>300084000</v>
      </c>
      <c r="X39" s="60">
        <v>89943041</v>
      </c>
      <c r="Y39" s="61">
        <v>29.97</v>
      </c>
      <c r="Z39" s="62">
        <v>400112000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38332983</v>
      </c>
      <c r="C42" s="19">
        <v>0</v>
      </c>
      <c r="D42" s="59">
        <v>-6955021</v>
      </c>
      <c r="E42" s="60">
        <v>41087000</v>
      </c>
      <c r="F42" s="60">
        <v>42855599</v>
      </c>
      <c r="G42" s="60">
        <v>-7321656</v>
      </c>
      <c r="H42" s="60">
        <v>-9296799</v>
      </c>
      <c r="I42" s="60">
        <v>26237144</v>
      </c>
      <c r="J42" s="60">
        <v>-6979508</v>
      </c>
      <c r="K42" s="60">
        <v>24408871</v>
      </c>
      <c r="L42" s="60">
        <v>-9162018</v>
      </c>
      <c r="M42" s="60">
        <v>8267345</v>
      </c>
      <c r="N42" s="60">
        <v>4686074</v>
      </c>
      <c r="O42" s="60">
        <v>-743929</v>
      </c>
      <c r="P42" s="60">
        <v>41162215</v>
      </c>
      <c r="Q42" s="60">
        <v>45104360</v>
      </c>
      <c r="R42" s="60">
        <v>0</v>
      </c>
      <c r="S42" s="60">
        <v>0</v>
      </c>
      <c r="T42" s="60">
        <v>0</v>
      </c>
      <c r="U42" s="60">
        <v>0</v>
      </c>
      <c r="V42" s="60">
        <v>79608849</v>
      </c>
      <c r="W42" s="60">
        <v>68455000</v>
      </c>
      <c r="X42" s="60">
        <v>11153849</v>
      </c>
      <c r="Y42" s="61">
        <v>16.29</v>
      </c>
      <c r="Z42" s="62">
        <v>41087000</v>
      </c>
    </row>
    <row r="43" spans="1:26" ht="13.5">
      <c r="A43" s="58" t="s">
        <v>63</v>
      </c>
      <c r="B43" s="19">
        <v>-35924016</v>
      </c>
      <c r="C43" s="19">
        <v>0</v>
      </c>
      <c r="D43" s="59">
        <v>-38534004</v>
      </c>
      <c r="E43" s="60">
        <v>-40587000</v>
      </c>
      <c r="F43" s="60">
        <v>-464170</v>
      </c>
      <c r="G43" s="60">
        <v>-1184856</v>
      </c>
      <c r="H43" s="60">
        <v>-4636000</v>
      </c>
      <c r="I43" s="60">
        <v>-6285026</v>
      </c>
      <c r="J43" s="60">
        <v>-2367380</v>
      </c>
      <c r="K43" s="60">
        <v>-3306247</v>
      </c>
      <c r="L43" s="60">
        <v>-3512449</v>
      </c>
      <c r="M43" s="60">
        <v>-9186076</v>
      </c>
      <c r="N43" s="60">
        <v>-2744257</v>
      </c>
      <c r="O43" s="60">
        <v>-5061801</v>
      </c>
      <c r="P43" s="60">
        <v>-3888078</v>
      </c>
      <c r="Q43" s="60">
        <v>-11694136</v>
      </c>
      <c r="R43" s="60">
        <v>0</v>
      </c>
      <c r="S43" s="60">
        <v>0</v>
      </c>
      <c r="T43" s="60">
        <v>0</v>
      </c>
      <c r="U43" s="60">
        <v>0</v>
      </c>
      <c r="V43" s="60">
        <v>-27165238</v>
      </c>
      <c r="W43" s="60">
        <v>-30438000</v>
      </c>
      <c r="X43" s="60">
        <v>3272762</v>
      </c>
      <c r="Y43" s="61">
        <v>-10.75</v>
      </c>
      <c r="Z43" s="62">
        <v>-40587000</v>
      </c>
    </row>
    <row r="44" spans="1:26" ht="13.5">
      <c r="A44" s="58" t="s">
        <v>64</v>
      </c>
      <c r="B44" s="19">
        <v>-136906</v>
      </c>
      <c r="C44" s="19">
        <v>0</v>
      </c>
      <c r="D44" s="59">
        <v>-69000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24232608</v>
      </c>
      <c r="C45" s="22">
        <v>0</v>
      </c>
      <c r="D45" s="99">
        <v>-9333025</v>
      </c>
      <c r="E45" s="100">
        <v>500000</v>
      </c>
      <c r="F45" s="100">
        <v>67828691</v>
      </c>
      <c r="G45" s="100">
        <v>59322179</v>
      </c>
      <c r="H45" s="100">
        <v>45389380</v>
      </c>
      <c r="I45" s="100">
        <v>45389380</v>
      </c>
      <c r="J45" s="100">
        <v>36042492</v>
      </c>
      <c r="K45" s="100">
        <v>57145116</v>
      </c>
      <c r="L45" s="100">
        <v>44470649</v>
      </c>
      <c r="M45" s="100">
        <v>44470649</v>
      </c>
      <c r="N45" s="100">
        <v>46412466</v>
      </c>
      <c r="O45" s="100">
        <v>40606736</v>
      </c>
      <c r="P45" s="100">
        <v>77880873</v>
      </c>
      <c r="Q45" s="100">
        <v>77880873</v>
      </c>
      <c r="R45" s="100">
        <v>0</v>
      </c>
      <c r="S45" s="100">
        <v>0</v>
      </c>
      <c r="T45" s="100">
        <v>0</v>
      </c>
      <c r="U45" s="100">
        <v>0</v>
      </c>
      <c r="V45" s="100">
        <v>77880873</v>
      </c>
      <c r="W45" s="100">
        <v>38017000</v>
      </c>
      <c r="X45" s="100">
        <v>39863873</v>
      </c>
      <c r="Y45" s="101">
        <v>104.86</v>
      </c>
      <c r="Z45" s="102">
        <v>500000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1064645</v>
      </c>
      <c r="C49" s="52">
        <v>0</v>
      </c>
      <c r="D49" s="129">
        <v>1572781</v>
      </c>
      <c r="E49" s="54">
        <v>715553</v>
      </c>
      <c r="F49" s="54">
        <v>0</v>
      </c>
      <c r="G49" s="54">
        <v>0</v>
      </c>
      <c r="H49" s="54">
        <v>0</v>
      </c>
      <c r="I49" s="54">
        <v>640531</v>
      </c>
      <c r="J49" s="54">
        <v>0</v>
      </c>
      <c r="K49" s="54">
        <v>0</v>
      </c>
      <c r="L49" s="54">
        <v>0</v>
      </c>
      <c r="M49" s="54">
        <v>27190807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31184317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1634380</v>
      </c>
      <c r="C51" s="52">
        <v>0</v>
      </c>
      <c r="D51" s="129">
        <v>283190</v>
      </c>
      <c r="E51" s="54">
        <v>-784</v>
      </c>
      <c r="F51" s="54">
        <v>0</v>
      </c>
      <c r="G51" s="54">
        <v>0</v>
      </c>
      <c r="H51" s="54">
        <v>0</v>
      </c>
      <c r="I51" s="54">
        <v>-10606</v>
      </c>
      <c r="J51" s="54">
        <v>0</v>
      </c>
      <c r="K51" s="54">
        <v>0</v>
      </c>
      <c r="L51" s="54">
        <v>0</v>
      </c>
      <c r="M51" s="54">
        <v>4410</v>
      </c>
      <c r="N51" s="54">
        <v>0</v>
      </c>
      <c r="O51" s="54">
        <v>0</v>
      </c>
      <c r="P51" s="54">
        <v>0</v>
      </c>
      <c r="Q51" s="54">
        <v>33279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2686989</v>
      </c>
      <c r="X51" s="54">
        <v>4630858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60.15146474657115</v>
      </c>
      <c r="E58" s="7">
        <f t="shared" si="6"/>
        <v>59.7127467666298</v>
      </c>
      <c r="F58" s="7">
        <f t="shared" si="6"/>
        <v>4.660605636555026</v>
      </c>
      <c r="G58" s="7">
        <f t="shared" si="6"/>
        <v>10.682215081932094</v>
      </c>
      <c r="H58" s="7">
        <f t="shared" si="6"/>
        <v>51.76902556004316</v>
      </c>
      <c r="I58" s="7">
        <f t="shared" si="6"/>
        <v>11.266496701900861</v>
      </c>
      <c r="J58" s="7">
        <f t="shared" si="6"/>
        <v>113.37102148876788</v>
      </c>
      <c r="K58" s="7">
        <f t="shared" si="6"/>
        <v>52.13951639201462</v>
      </c>
      <c r="L58" s="7">
        <f t="shared" si="6"/>
        <v>43.07360098693476</v>
      </c>
      <c r="M58" s="7">
        <f t="shared" si="6"/>
        <v>71.44243563973225</v>
      </c>
      <c r="N58" s="7">
        <f t="shared" si="6"/>
        <v>88.1761469265005</v>
      </c>
      <c r="O58" s="7">
        <f t="shared" si="6"/>
        <v>67.56524668275698</v>
      </c>
      <c r="P58" s="7">
        <f t="shared" si="6"/>
        <v>-696.4393250208739</v>
      </c>
      <c r="Q58" s="7">
        <f t="shared" si="6"/>
        <v>252.3588041640003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42.07642639919556</v>
      </c>
      <c r="W58" s="7">
        <f t="shared" si="6"/>
        <v>60.13634586682517</v>
      </c>
      <c r="X58" s="7">
        <f t="shared" si="6"/>
        <v>0</v>
      </c>
      <c r="Y58" s="7">
        <f t="shared" si="6"/>
        <v>0</v>
      </c>
      <c r="Z58" s="8">
        <f t="shared" si="6"/>
        <v>59.7127467666298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69.45633374424712</v>
      </c>
      <c r="E59" s="10">
        <f t="shared" si="7"/>
        <v>69.4482661013587</v>
      </c>
      <c r="F59" s="10">
        <f t="shared" si="7"/>
        <v>1.8508708965661473</v>
      </c>
      <c r="G59" s="10">
        <f t="shared" si="7"/>
        <v>4.357104837137089</v>
      </c>
      <c r="H59" s="10">
        <f t="shared" si="7"/>
        <v>-565588.6666666666</v>
      </c>
      <c r="I59" s="10">
        <f t="shared" si="7"/>
        <v>5.686054982965137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42.11120105520698</v>
      </c>
      <c r="W59" s="10">
        <f t="shared" si="7"/>
        <v>69.44825647449045</v>
      </c>
      <c r="X59" s="10">
        <f t="shared" si="7"/>
        <v>0</v>
      </c>
      <c r="Y59" s="10">
        <f t="shared" si="7"/>
        <v>0</v>
      </c>
      <c r="Z59" s="11">
        <f t="shared" si="7"/>
        <v>69.4482661013587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52.35270039061445</v>
      </c>
      <c r="E60" s="13">
        <f t="shared" si="7"/>
        <v>51.71994446612367</v>
      </c>
      <c r="F60" s="13">
        <f t="shared" si="7"/>
        <v>27.1293175040489</v>
      </c>
      <c r="G60" s="13">
        <f t="shared" si="7"/>
        <v>162.03345764032895</v>
      </c>
      <c r="H60" s="13">
        <f t="shared" si="7"/>
        <v>27.007447751533242</v>
      </c>
      <c r="I60" s="13">
        <f t="shared" si="7"/>
        <v>43.026211321565015</v>
      </c>
      <c r="J60" s="13">
        <f t="shared" si="7"/>
        <v>34.01079076230069</v>
      </c>
      <c r="K60" s="13">
        <f t="shared" si="7"/>
        <v>30.196746384872082</v>
      </c>
      <c r="L60" s="13">
        <f t="shared" si="7"/>
        <v>29.188297605884184</v>
      </c>
      <c r="M60" s="13">
        <f t="shared" si="7"/>
        <v>31.239297366896047</v>
      </c>
      <c r="N60" s="13">
        <f t="shared" si="7"/>
        <v>57.65554624315461</v>
      </c>
      <c r="O60" s="13">
        <f t="shared" si="7"/>
        <v>29.94173705689777</v>
      </c>
      <c r="P60" s="13">
        <f t="shared" si="7"/>
        <v>-111.41606470346032</v>
      </c>
      <c r="Q60" s="13">
        <f t="shared" si="7"/>
        <v>74.32709182491234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44.660559086182964</v>
      </c>
      <c r="W60" s="13">
        <f t="shared" si="7"/>
        <v>52.32423986235805</v>
      </c>
      <c r="X60" s="13">
        <f t="shared" si="7"/>
        <v>0</v>
      </c>
      <c r="Y60" s="13">
        <f t="shared" si="7"/>
        <v>0</v>
      </c>
      <c r="Z60" s="14">
        <f t="shared" si="7"/>
        <v>51.71994446612367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34.530661783450775</v>
      </c>
      <c r="E61" s="13">
        <f t="shared" si="7"/>
        <v>34.05113421116223</v>
      </c>
      <c r="F61" s="13">
        <f t="shared" si="7"/>
        <v>28.384275895820117</v>
      </c>
      <c r="G61" s="13">
        <f t="shared" si="7"/>
        <v>0</v>
      </c>
      <c r="H61" s="13">
        <f t="shared" si="7"/>
        <v>26.83896502951747</v>
      </c>
      <c r="I61" s="13">
        <f t="shared" si="7"/>
        <v>49.82751309926379</v>
      </c>
      <c r="J61" s="13">
        <f t="shared" si="7"/>
        <v>36.068747971310735</v>
      </c>
      <c r="K61" s="13">
        <f t="shared" si="7"/>
        <v>19.724112439325527</v>
      </c>
      <c r="L61" s="13">
        <f t="shared" si="7"/>
        <v>34.62734065013365</v>
      </c>
      <c r="M61" s="13">
        <f t="shared" si="7"/>
        <v>30.299522823593655</v>
      </c>
      <c r="N61" s="13">
        <f t="shared" si="7"/>
        <v>0</v>
      </c>
      <c r="O61" s="13">
        <f t="shared" si="7"/>
        <v>0</v>
      </c>
      <c r="P61" s="13">
        <f t="shared" si="7"/>
        <v>27.804788568060573</v>
      </c>
      <c r="Q61" s="13">
        <f t="shared" si="7"/>
        <v>77.48218270173392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44.78695047111954</v>
      </c>
      <c r="W61" s="13">
        <f t="shared" si="7"/>
        <v>34.53022749597628</v>
      </c>
      <c r="X61" s="13">
        <f t="shared" si="7"/>
        <v>0</v>
      </c>
      <c r="Y61" s="13">
        <f t="shared" si="7"/>
        <v>0</v>
      </c>
      <c r="Z61" s="14">
        <f t="shared" si="7"/>
        <v>34.05113421116223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26.49787040622212</v>
      </c>
      <c r="I62" s="13">
        <f t="shared" si="7"/>
        <v>47.58187653410466</v>
      </c>
      <c r="J62" s="13">
        <f t="shared" si="7"/>
        <v>31.02649249773586</v>
      </c>
      <c r="K62" s="13">
        <f t="shared" si="7"/>
        <v>27.437242791269878</v>
      </c>
      <c r="L62" s="13">
        <f t="shared" si="7"/>
        <v>20.617309040994574</v>
      </c>
      <c r="M62" s="13">
        <f t="shared" si="7"/>
        <v>26.288254313285837</v>
      </c>
      <c r="N62" s="13">
        <f t="shared" si="7"/>
        <v>0</v>
      </c>
      <c r="O62" s="13">
        <f t="shared" si="7"/>
        <v>12.147958159569068</v>
      </c>
      <c r="P62" s="13">
        <f t="shared" si="7"/>
        <v>-13.056857827714852</v>
      </c>
      <c r="Q62" s="13">
        <f t="shared" si="7"/>
        <v>-546.0743612242492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62.33890656036408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60.15443198646076</v>
      </c>
      <c r="I63" s="13">
        <f t="shared" si="7"/>
        <v>134.65199915379733</v>
      </c>
      <c r="J63" s="13">
        <f t="shared" si="7"/>
        <v>88.41892479721604</v>
      </c>
      <c r="K63" s="13">
        <f t="shared" si="7"/>
        <v>-1.6065288063187295</v>
      </c>
      <c r="L63" s="13">
        <f t="shared" si="7"/>
        <v>49.06597188083768</v>
      </c>
      <c r="M63" s="13">
        <f t="shared" si="7"/>
        <v>-10.87705248957037</v>
      </c>
      <c r="N63" s="13">
        <f t="shared" si="7"/>
        <v>0</v>
      </c>
      <c r="O63" s="13">
        <f t="shared" si="7"/>
        <v>74.39785673412058</v>
      </c>
      <c r="P63" s="13">
        <f t="shared" si="7"/>
        <v>11.58528867823659</v>
      </c>
      <c r="Q63" s="13">
        <f t="shared" si="7"/>
        <v>21.34968395951441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6366.907824222937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28.040188235294117</v>
      </c>
      <c r="E64" s="13">
        <f t="shared" si="7"/>
        <v>27.951448240293992</v>
      </c>
      <c r="F64" s="13">
        <f t="shared" si="7"/>
        <v>32.34875131152808</v>
      </c>
      <c r="G64" s="13">
        <f t="shared" si="7"/>
        <v>12.855249197124724</v>
      </c>
      <c r="H64" s="13">
        <f t="shared" si="7"/>
        <v>25.978362533077835</v>
      </c>
      <c r="I64" s="13">
        <f t="shared" si="7"/>
        <v>21.007488571479392</v>
      </c>
      <c r="J64" s="13">
        <f t="shared" si="7"/>
        <v>29.03353124405487</v>
      </c>
      <c r="K64" s="13">
        <f t="shared" si="7"/>
        <v>21.803539471067808</v>
      </c>
      <c r="L64" s="13">
        <f t="shared" si="7"/>
        <v>30.157472263408145</v>
      </c>
      <c r="M64" s="13">
        <f t="shared" si="7"/>
        <v>26.998563815535974</v>
      </c>
      <c r="N64" s="13">
        <f t="shared" si="7"/>
        <v>0</v>
      </c>
      <c r="O64" s="13">
        <f t="shared" si="7"/>
        <v>29.100308300260608</v>
      </c>
      <c r="P64" s="13">
        <f t="shared" si="7"/>
        <v>28.29321700259248</v>
      </c>
      <c r="Q64" s="13">
        <f t="shared" si="7"/>
        <v>44.53911113885688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28.243600780405725</v>
      </c>
      <c r="W64" s="13">
        <f t="shared" si="7"/>
        <v>27.95141535803222</v>
      </c>
      <c r="X64" s="13">
        <f t="shared" si="7"/>
        <v>0</v>
      </c>
      <c r="Y64" s="13">
        <f t="shared" si="7"/>
        <v>0</v>
      </c>
      <c r="Z64" s="14">
        <f t="shared" si="7"/>
        <v>27.951448240293992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10.381814342012461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10.381814342012461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94.33939935246175</v>
      </c>
      <c r="E66" s="16">
        <f t="shared" si="7"/>
        <v>94.45126716534554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94.45147806515143</v>
      </c>
      <c r="X66" s="16">
        <f t="shared" si="7"/>
        <v>0</v>
      </c>
      <c r="Y66" s="16">
        <f t="shared" si="7"/>
        <v>0</v>
      </c>
      <c r="Z66" s="17">
        <f t="shared" si="7"/>
        <v>94.45126716534554</v>
      </c>
    </row>
    <row r="67" spans="1:26" ht="13.5" hidden="1">
      <c r="A67" s="41" t="s">
        <v>285</v>
      </c>
      <c r="B67" s="24">
        <v>34215207</v>
      </c>
      <c r="C67" s="24"/>
      <c r="D67" s="25">
        <v>41286835</v>
      </c>
      <c r="E67" s="26">
        <v>41579062</v>
      </c>
      <c r="F67" s="26">
        <v>18622687</v>
      </c>
      <c r="G67" s="26">
        <v>17364685</v>
      </c>
      <c r="H67" s="26">
        <v>3287827</v>
      </c>
      <c r="I67" s="26">
        <v>39275199</v>
      </c>
      <c r="J67" s="26">
        <v>3343933</v>
      </c>
      <c r="K67" s="26">
        <v>2238590</v>
      </c>
      <c r="L67" s="26">
        <v>3419071</v>
      </c>
      <c r="M67" s="26">
        <v>9001594</v>
      </c>
      <c r="N67" s="26">
        <v>1654596</v>
      </c>
      <c r="O67" s="26">
        <v>3885983</v>
      </c>
      <c r="P67" s="26">
        <v>-1043173</v>
      </c>
      <c r="Q67" s="26">
        <v>4497406</v>
      </c>
      <c r="R67" s="26"/>
      <c r="S67" s="26"/>
      <c r="T67" s="26"/>
      <c r="U67" s="26"/>
      <c r="V67" s="26">
        <v>52774199</v>
      </c>
      <c r="W67" s="26">
        <v>30964635</v>
      </c>
      <c r="X67" s="26"/>
      <c r="Y67" s="25"/>
      <c r="Z67" s="27">
        <v>41579062</v>
      </c>
    </row>
    <row r="68" spans="1:26" ht="13.5" hidden="1">
      <c r="A68" s="37" t="s">
        <v>31</v>
      </c>
      <c r="B68" s="19">
        <v>13353637</v>
      </c>
      <c r="C68" s="19"/>
      <c r="D68" s="20">
        <v>14428006</v>
      </c>
      <c r="E68" s="21">
        <v>14428006</v>
      </c>
      <c r="F68" s="21">
        <v>16429563</v>
      </c>
      <c r="G68" s="21">
        <v>16425563</v>
      </c>
      <c r="H68" s="21">
        <v>-150</v>
      </c>
      <c r="I68" s="21">
        <v>32854976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32854976</v>
      </c>
      <c r="W68" s="21">
        <v>10821006</v>
      </c>
      <c r="X68" s="21"/>
      <c r="Y68" s="20"/>
      <c r="Z68" s="23">
        <v>14428006</v>
      </c>
    </row>
    <row r="69" spans="1:26" ht="13.5" hidden="1">
      <c r="A69" s="38" t="s">
        <v>32</v>
      </c>
      <c r="B69" s="19">
        <v>19074169</v>
      </c>
      <c r="C69" s="19"/>
      <c r="D69" s="20">
        <v>25067429</v>
      </c>
      <c r="E69" s="21">
        <v>25359656</v>
      </c>
      <c r="F69" s="21">
        <v>2078342</v>
      </c>
      <c r="G69" s="21">
        <v>703098</v>
      </c>
      <c r="H69" s="21">
        <v>3160954</v>
      </c>
      <c r="I69" s="21">
        <v>5942394</v>
      </c>
      <c r="J69" s="21">
        <v>3212748</v>
      </c>
      <c r="K69" s="21">
        <v>2100064</v>
      </c>
      <c r="L69" s="21">
        <v>3273860</v>
      </c>
      <c r="M69" s="21">
        <v>8586672</v>
      </c>
      <c r="N69" s="21">
        <v>1505758</v>
      </c>
      <c r="O69" s="21">
        <v>3733591</v>
      </c>
      <c r="P69" s="21">
        <v>-1027333</v>
      </c>
      <c r="Q69" s="21">
        <v>4212016</v>
      </c>
      <c r="R69" s="21"/>
      <c r="S69" s="21"/>
      <c r="T69" s="21"/>
      <c r="U69" s="21"/>
      <c r="V69" s="21">
        <v>18741082</v>
      </c>
      <c r="W69" s="21">
        <v>18800082</v>
      </c>
      <c r="X69" s="21"/>
      <c r="Y69" s="20"/>
      <c r="Z69" s="23">
        <v>25359656</v>
      </c>
    </row>
    <row r="70" spans="1:26" ht="13.5" hidden="1">
      <c r="A70" s="39" t="s">
        <v>103</v>
      </c>
      <c r="B70" s="19">
        <v>15090389</v>
      </c>
      <c r="C70" s="19"/>
      <c r="D70" s="20">
        <v>20817429</v>
      </c>
      <c r="E70" s="21">
        <v>21109429</v>
      </c>
      <c r="F70" s="21">
        <v>1585642</v>
      </c>
      <c r="G70" s="21"/>
      <c r="H70" s="21">
        <v>1525029</v>
      </c>
      <c r="I70" s="21">
        <v>3110671</v>
      </c>
      <c r="J70" s="21">
        <v>1595858</v>
      </c>
      <c r="K70" s="21">
        <v>1558316</v>
      </c>
      <c r="L70" s="21">
        <v>1680516</v>
      </c>
      <c r="M70" s="21">
        <v>4834690</v>
      </c>
      <c r="N70" s="21"/>
      <c r="O70" s="21"/>
      <c r="P70" s="21">
        <v>1662710</v>
      </c>
      <c r="Q70" s="21">
        <v>1662710</v>
      </c>
      <c r="R70" s="21"/>
      <c r="S70" s="21"/>
      <c r="T70" s="21"/>
      <c r="U70" s="21"/>
      <c r="V70" s="21">
        <v>9608071</v>
      </c>
      <c r="W70" s="21">
        <v>15612408</v>
      </c>
      <c r="X70" s="21"/>
      <c r="Y70" s="20"/>
      <c r="Z70" s="23">
        <v>21109429</v>
      </c>
    </row>
    <row r="71" spans="1:26" ht="13.5" hidden="1">
      <c r="A71" s="39" t="s">
        <v>104</v>
      </c>
      <c r="B71" s="19"/>
      <c r="C71" s="19"/>
      <c r="D71" s="20"/>
      <c r="E71" s="21"/>
      <c r="F71" s="21">
        <v>141011</v>
      </c>
      <c r="G71" s="21"/>
      <c r="H71" s="21">
        <v>1247421</v>
      </c>
      <c r="I71" s="21">
        <v>1388432</v>
      </c>
      <c r="J71" s="21">
        <v>1225630</v>
      </c>
      <c r="K71" s="21">
        <v>871374</v>
      </c>
      <c r="L71" s="21">
        <v>1200598</v>
      </c>
      <c r="M71" s="21">
        <v>3297602</v>
      </c>
      <c r="N71" s="21"/>
      <c r="O71" s="21">
        <v>3342891</v>
      </c>
      <c r="P71" s="21">
        <v>-3571962</v>
      </c>
      <c r="Q71" s="21">
        <v>-229071</v>
      </c>
      <c r="R71" s="21"/>
      <c r="S71" s="21"/>
      <c r="T71" s="21"/>
      <c r="U71" s="21"/>
      <c r="V71" s="21">
        <v>4456963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>
        <v>37816</v>
      </c>
      <c r="I72" s="21">
        <v>37816</v>
      </c>
      <c r="J72" s="21">
        <v>39081</v>
      </c>
      <c r="K72" s="21">
        <v>-681656</v>
      </c>
      <c r="L72" s="21">
        <v>40684</v>
      </c>
      <c r="M72" s="21">
        <v>-601891</v>
      </c>
      <c r="N72" s="21"/>
      <c r="O72" s="21">
        <v>38446</v>
      </c>
      <c r="P72" s="21">
        <v>529361</v>
      </c>
      <c r="Q72" s="21">
        <v>567807</v>
      </c>
      <c r="R72" s="21"/>
      <c r="S72" s="21"/>
      <c r="T72" s="21"/>
      <c r="U72" s="21"/>
      <c r="V72" s="21">
        <v>3732</v>
      </c>
      <c r="W72" s="21"/>
      <c r="X72" s="21"/>
      <c r="Y72" s="20"/>
      <c r="Z72" s="23"/>
    </row>
    <row r="73" spans="1:26" ht="13.5" hidden="1">
      <c r="A73" s="39" t="s">
        <v>106</v>
      </c>
      <c r="B73" s="19">
        <v>3983780</v>
      </c>
      <c r="C73" s="19"/>
      <c r="D73" s="20">
        <v>4250000</v>
      </c>
      <c r="E73" s="21">
        <v>4250227</v>
      </c>
      <c r="F73" s="21">
        <v>351689</v>
      </c>
      <c r="G73" s="21">
        <v>703098</v>
      </c>
      <c r="H73" s="21">
        <v>350688</v>
      </c>
      <c r="I73" s="21">
        <v>1405475</v>
      </c>
      <c r="J73" s="21">
        <v>352179</v>
      </c>
      <c r="K73" s="21">
        <v>352030</v>
      </c>
      <c r="L73" s="21">
        <v>352062</v>
      </c>
      <c r="M73" s="21">
        <v>1056271</v>
      </c>
      <c r="N73" s="21"/>
      <c r="O73" s="21">
        <v>352254</v>
      </c>
      <c r="P73" s="21">
        <v>352558</v>
      </c>
      <c r="Q73" s="21">
        <v>704812</v>
      </c>
      <c r="R73" s="21"/>
      <c r="S73" s="21"/>
      <c r="T73" s="21"/>
      <c r="U73" s="21"/>
      <c r="V73" s="21">
        <v>3166558</v>
      </c>
      <c r="W73" s="21">
        <v>3187674</v>
      </c>
      <c r="X73" s="21"/>
      <c r="Y73" s="20"/>
      <c r="Z73" s="23">
        <v>4250227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1505758</v>
      </c>
      <c r="O74" s="21"/>
      <c r="P74" s="21"/>
      <c r="Q74" s="21">
        <v>1505758</v>
      </c>
      <c r="R74" s="21"/>
      <c r="S74" s="21"/>
      <c r="T74" s="21"/>
      <c r="U74" s="21"/>
      <c r="V74" s="21">
        <v>1505758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1787401</v>
      </c>
      <c r="C75" s="28"/>
      <c r="D75" s="29">
        <v>1791400</v>
      </c>
      <c r="E75" s="30">
        <v>1791400</v>
      </c>
      <c r="F75" s="30">
        <v>114782</v>
      </c>
      <c r="G75" s="30">
        <v>236024</v>
      </c>
      <c r="H75" s="30">
        <v>127023</v>
      </c>
      <c r="I75" s="30">
        <v>477829</v>
      </c>
      <c r="J75" s="30">
        <v>131185</v>
      </c>
      <c r="K75" s="30">
        <v>138526</v>
      </c>
      <c r="L75" s="30">
        <v>145211</v>
      </c>
      <c r="M75" s="30">
        <v>414922</v>
      </c>
      <c r="N75" s="30">
        <v>148838</v>
      </c>
      <c r="O75" s="30">
        <v>152392</v>
      </c>
      <c r="P75" s="30">
        <v>-15840</v>
      </c>
      <c r="Q75" s="30">
        <v>285390</v>
      </c>
      <c r="R75" s="30"/>
      <c r="S75" s="30"/>
      <c r="T75" s="30"/>
      <c r="U75" s="30"/>
      <c r="V75" s="30">
        <v>1178141</v>
      </c>
      <c r="W75" s="30">
        <v>1343547</v>
      </c>
      <c r="X75" s="30"/>
      <c r="Y75" s="29"/>
      <c r="Z75" s="31">
        <v>1791400</v>
      </c>
    </row>
    <row r="76" spans="1:26" ht="13.5" hidden="1">
      <c r="A76" s="42" t="s">
        <v>286</v>
      </c>
      <c r="B76" s="32">
        <v>34215207</v>
      </c>
      <c r="C76" s="32"/>
      <c r="D76" s="33">
        <v>24834636</v>
      </c>
      <c r="E76" s="34">
        <v>24828000</v>
      </c>
      <c r="F76" s="34">
        <v>867930</v>
      </c>
      <c r="G76" s="34">
        <v>1854933</v>
      </c>
      <c r="H76" s="34">
        <v>1702076</v>
      </c>
      <c r="I76" s="34">
        <v>4424939</v>
      </c>
      <c r="J76" s="34">
        <v>3791051</v>
      </c>
      <c r="K76" s="34">
        <v>1167190</v>
      </c>
      <c r="L76" s="34">
        <v>1472717</v>
      </c>
      <c r="M76" s="34">
        <v>6430958</v>
      </c>
      <c r="N76" s="34">
        <v>1458959</v>
      </c>
      <c r="O76" s="34">
        <v>2625574</v>
      </c>
      <c r="P76" s="34">
        <v>7265067</v>
      </c>
      <c r="Q76" s="34">
        <v>11349600</v>
      </c>
      <c r="R76" s="34"/>
      <c r="S76" s="34"/>
      <c r="T76" s="34"/>
      <c r="U76" s="34"/>
      <c r="V76" s="34">
        <v>22205497</v>
      </c>
      <c r="W76" s="34">
        <v>18621000</v>
      </c>
      <c r="X76" s="34"/>
      <c r="Y76" s="33"/>
      <c r="Z76" s="35">
        <v>24828000</v>
      </c>
    </row>
    <row r="77" spans="1:26" ht="13.5" hidden="1">
      <c r="A77" s="37" t="s">
        <v>31</v>
      </c>
      <c r="B77" s="19">
        <v>13353637</v>
      </c>
      <c r="C77" s="19"/>
      <c r="D77" s="20">
        <v>10021164</v>
      </c>
      <c r="E77" s="21">
        <v>10020000</v>
      </c>
      <c r="F77" s="21">
        <v>304090</v>
      </c>
      <c r="G77" s="21">
        <v>715679</v>
      </c>
      <c r="H77" s="21">
        <v>848383</v>
      </c>
      <c r="I77" s="21">
        <v>1868152</v>
      </c>
      <c r="J77" s="21">
        <v>2698370</v>
      </c>
      <c r="K77" s="21">
        <v>533039</v>
      </c>
      <c r="L77" s="21">
        <v>517133</v>
      </c>
      <c r="M77" s="21">
        <v>3748542</v>
      </c>
      <c r="N77" s="21">
        <v>590806</v>
      </c>
      <c r="O77" s="21">
        <v>1507672</v>
      </c>
      <c r="P77" s="21">
        <v>6120453</v>
      </c>
      <c r="Q77" s="21">
        <v>8218931</v>
      </c>
      <c r="R77" s="21"/>
      <c r="S77" s="21"/>
      <c r="T77" s="21"/>
      <c r="U77" s="21"/>
      <c r="V77" s="21">
        <v>13835625</v>
      </c>
      <c r="W77" s="21">
        <v>7515000</v>
      </c>
      <c r="X77" s="21"/>
      <c r="Y77" s="20"/>
      <c r="Z77" s="23">
        <v>10020000</v>
      </c>
    </row>
    <row r="78" spans="1:26" ht="13.5" hidden="1">
      <c r="A78" s="38" t="s">
        <v>32</v>
      </c>
      <c r="B78" s="19">
        <v>19074169</v>
      </c>
      <c r="C78" s="19"/>
      <c r="D78" s="20">
        <v>13123476</v>
      </c>
      <c r="E78" s="21">
        <v>13116000</v>
      </c>
      <c r="F78" s="21">
        <v>563840</v>
      </c>
      <c r="G78" s="21">
        <v>1139254</v>
      </c>
      <c r="H78" s="21">
        <v>853693</v>
      </c>
      <c r="I78" s="21">
        <v>2556787</v>
      </c>
      <c r="J78" s="21">
        <v>1092681</v>
      </c>
      <c r="K78" s="21">
        <v>634151</v>
      </c>
      <c r="L78" s="21">
        <v>955584</v>
      </c>
      <c r="M78" s="21">
        <v>2682416</v>
      </c>
      <c r="N78" s="21">
        <v>868153</v>
      </c>
      <c r="O78" s="21">
        <v>1117902</v>
      </c>
      <c r="P78" s="21">
        <v>1144614</v>
      </c>
      <c r="Q78" s="21">
        <v>3130669</v>
      </c>
      <c r="R78" s="21"/>
      <c r="S78" s="21"/>
      <c r="T78" s="21"/>
      <c r="U78" s="21"/>
      <c r="V78" s="21">
        <v>8369872</v>
      </c>
      <c r="W78" s="21">
        <v>9837000</v>
      </c>
      <c r="X78" s="21"/>
      <c r="Y78" s="20"/>
      <c r="Z78" s="23">
        <v>13116000</v>
      </c>
    </row>
    <row r="79" spans="1:26" ht="13.5" hidden="1">
      <c r="A79" s="39" t="s">
        <v>103</v>
      </c>
      <c r="B79" s="19">
        <v>15090389</v>
      </c>
      <c r="C79" s="19"/>
      <c r="D79" s="20">
        <v>7188396</v>
      </c>
      <c r="E79" s="21">
        <v>7188000</v>
      </c>
      <c r="F79" s="21">
        <v>450073</v>
      </c>
      <c r="G79" s="21">
        <v>690595</v>
      </c>
      <c r="H79" s="21">
        <v>409302</v>
      </c>
      <c r="I79" s="21">
        <v>1549970</v>
      </c>
      <c r="J79" s="21">
        <v>575606</v>
      </c>
      <c r="K79" s="21">
        <v>307364</v>
      </c>
      <c r="L79" s="21">
        <v>581918</v>
      </c>
      <c r="M79" s="21">
        <v>1464888</v>
      </c>
      <c r="N79" s="21">
        <v>346780</v>
      </c>
      <c r="O79" s="21">
        <v>479211</v>
      </c>
      <c r="P79" s="21">
        <v>462313</v>
      </c>
      <c r="Q79" s="21">
        <v>1288304</v>
      </c>
      <c r="R79" s="21"/>
      <c r="S79" s="21"/>
      <c r="T79" s="21"/>
      <c r="U79" s="21"/>
      <c r="V79" s="21">
        <v>4303162</v>
      </c>
      <c r="W79" s="21">
        <v>5391000</v>
      </c>
      <c r="X79" s="21"/>
      <c r="Y79" s="20"/>
      <c r="Z79" s="23">
        <v>7188000</v>
      </c>
    </row>
    <row r="80" spans="1:26" ht="13.5" hidden="1">
      <c r="A80" s="39" t="s">
        <v>104</v>
      </c>
      <c r="B80" s="19"/>
      <c r="C80" s="19"/>
      <c r="D80" s="20">
        <v>4486260</v>
      </c>
      <c r="E80" s="21">
        <v>4488000</v>
      </c>
      <c r="F80" s="21"/>
      <c r="G80" s="21">
        <v>330102</v>
      </c>
      <c r="H80" s="21">
        <v>330540</v>
      </c>
      <c r="I80" s="21">
        <v>660642</v>
      </c>
      <c r="J80" s="21">
        <v>380270</v>
      </c>
      <c r="K80" s="21">
        <v>239081</v>
      </c>
      <c r="L80" s="21">
        <v>247531</v>
      </c>
      <c r="M80" s="21">
        <v>866882</v>
      </c>
      <c r="N80" s="21">
        <v>378419</v>
      </c>
      <c r="O80" s="21">
        <v>406093</v>
      </c>
      <c r="P80" s="21">
        <v>466386</v>
      </c>
      <c r="Q80" s="21">
        <v>1250898</v>
      </c>
      <c r="R80" s="21"/>
      <c r="S80" s="21"/>
      <c r="T80" s="21"/>
      <c r="U80" s="21"/>
      <c r="V80" s="21">
        <v>2778422</v>
      </c>
      <c r="W80" s="21">
        <v>3366000</v>
      </c>
      <c r="X80" s="21"/>
      <c r="Y80" s="20"/>
      <c r="Z80" s="23">
        <v>4488000</v>
      </c>
    </row>
    <row r="81" spans="1:26" ht="13.5" hidden="1">
      <c r="A81" s="39" t="s">
        <v>105</v>
      </c>
      <c r="B81" s="19"/>
      <c r="C81" s="19"/>
      <c r="D81" s="20">
        <v>257112</v>
      </c>
      <c r="E81" s="21">
        <v>252000</v>
      </c>
      <c r="F81" s="21"/>
      <c r="G81" s="21">
        <v>28172</v>
      </c>
      <c r="H81" s="21">
        <v>22748</v>
      </c>
      <c r="I81" s="21">
        <v>50920</v>
      </c>
      <c r="J81" s="21">
        <v>34555</v>
      </c>
      <c r="K81" s="21">
        <v>10951</v>
      </c>
      <c r="L81" s="21">
        <v>19962</v>
      </c>
      <c r="M81" s="21">
        <v>65468</v>
      </c>
      <c r="N81" s="21">
        <v>31294</v>
      </c>
      <c r="O81" s="21">
        <v>28603</v>
      </c>
      <c r="P81" s="21">
        <v>61328</v>
      </c>
      <c r="Q81" s="21">
        <v>121225</v>
      </c>
      <c r="R81" s="21"/>
      <c r="S81" s="21"/>
      <c r="T81" s="21"/>
      <c r="U81" s="21"/>
      <c r="V81" s="21">
        <v>237613</v>
      </c>
      <c r="W81" s="21">
        <v>189000</v>
      </c>
      <c r="X81" s="21"/>
      <c r="Y81" s="20"/>
      <c r="Z81" s="23">
        <v>252000</v>
      </c>
    </row>
    <row r="82" spans="1:26" ht="13.5" hidden="1">
      <c r="A82" s="39" t="s">
        <v>106</v>
      </c>
      <c r="B82" s="19">
        <v>3983780</v>
      </c>
      <c r="C82" s="19"/>
      <c r="D82" s="20">
        <v>1191708</v>
      </c>
      <c r="E82" s="21">
        <v>1188000</v>
      </c>
      <c r="F82" s="21">
        <v>113767</v>
      </c>
      <c r="G82" s="21">
        <v>90385</v>
      </c>
      <c r="H82" s="21">
        <v>91103</v>
      </c>
      <c r="I82" s="21">
        <v>295255</v>
      </c>
      <c r="J82" s="21">
        <v>102250</v>
      </c>
      <c r="K82" s="21">
        <v>76755</v>
      </c>
      <c r="L82" s="21">
        <v>106173</v>
      </c>
      <c r="M82" s="21">
        <v>285178</v>
      </c>
      <c r="N82" s="21">
        <v>111660</v>
      </c>
      <c r="O82" s="21">
        <v>102507</v>
      </c>
      <c r="P82" s="21">
        <v>99750</v>
      </c>
      <c r="Q82" s="21">
        <v>313917</v>
      </c>
      <c r="R82" s="21"/>
      <c r="S82" s="21"/>
      <c r="T82" s="21"/>
      <c r="U82" s="21"/>
      <c r="V82" s="21">
        <v>894350</v>
      </c>
      <c r="W82" s="21">
        <v>891000</v>
      </c>
      <c r="X82" s="21"/>
      <c r="Y82" s="20"/>
      <c r="Z82" s="23">
        <v>1188000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v>101488</v>
      </c>
      <c r="P83" s="21">
        <v>54837</v>
      </c>
      <c r="Q83" s="21">
        <v>156325</v>
      </c>
      <c r="R83" s="21"/>
      <c r="S83" s="21"/>
      <c r="T83" s="21"/>
      <c r="U83" s="21"/>
      <c r="V83" s="21">
        <v>156325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1787401</v>
      </c>
      <c r="C84" s="28"/>
      <c r="D84" s="29">
        <v>1689996</v>
      </c>
      <c r="E84" s="30">
        <v>1692000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1269000</v>
      </c>
      <c r="X84" s="30"/>
      <c r="Y84" s="29"/>
      <c r="Z84" s="31">
        <v>1692000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7180000</v>
      </c>
      <c r="F5" s="358">
        <f t="shared" si="0"/>
        <v>1580945</v>
      </c>
      <c r="G5" s="358">
        <f t="shared" si="0"/>
        <v>0</v>
      </c>
      <c r="H5" s="356">
        <f t="shared" si="0"/>
        <v>26078</v>
      </c>
      <c r="I5" s="356">
        <f t="shared" si="0"/>
        <v>108006</v>
      </c>
      <c r="J5" s="358">
        <f t="shared" si="0"/>
        <v>134084</v>
      </c>
      <c r="K5" s="358">
        <f t="shared" si="0"/>
        <v>0</v>
      </c>
      <c r="L5" s="356">
        <f t="shared" si="0"/>
        <v>132937</v>
      </c>
      <c r="M5" s="356">
        <f t="shared" si="0"/>
        <v>0</v>
      </c>
      <c r="N5" s="358">
        <f t="shared" si="0"/>
        <v>132937</v>
      </c>
      <c r="O5" s="358">
        <f t="shared" si="0"/>
        <v>307213</v>
      </c>
      <c r="P5" s="356">
        <f t="shared" si="0"/>
        <v>0</v>
      </c>
      <c r="Q5" s="356">
        <f t="shared" si="0"/>
        <v>0</v>
      </c>
      <c r="R5" s="358">
        <f t="shared" si="0"/>
        <v>307213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574234</v>
      </c>
      <c r="X5" s="356">
        <f t="shared" si="0"/>
        <v>1185709</v>
      </c>
      <c r="Y5" s="358">
        <f t="shared" si="0"/>
        <v>-611475</v>
      </c>
      <c r="Z5" s="359">
        <f>+IF(X5&lt;&gt;0,+(Y5/X5)*100,0)</f>
        <v>-51.57041061508346</v>
      </c>
      <c r="AA5" s="360">
        <f>+AA6+AA8+AA11+AA13+AA15</f>
        <v>1580945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5593000</v>
      </c>
      <c r="F6" s="59">
        <f t="shared" si="1"/>
        <v>236165</v>
      </c>
      <c r="G6" s="59">
        <f t="shared" si="1"/>
        <v>0</v>
      </c>
      <c r="H6" s="60">
        <f t="shared" si="1"/>
        <v>26078</v>
      </c>
      <c r="I6" s="60">
        <f t="shared" si="1"/>
        <v>0</v>
      </c>
      <c r="J6" s="59">
        <f t="shared" si="1"/>
        <v>26078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77477</v>
      </c>
      <c r="P6" s="60">
        <f t="shared" si="1"/>
        <v>0</v>
      </c>
      <c r="Q6" s="60">
        <f t="shared" si="1"/>
        <v>0</v>
      </c>
      <c r="R6" s="59">
        <f t="shared" si="1"/>
        <v>77477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103555</v>
      </c>
      <c r="X6" s="60">
        <f t="shared" si="1"/>
        <v>177124</v>
      </c>
      <c r="Y6" s="59">
        <f t="shared" si="1"/>
        <v>-73569</v>
      </c>
      <c r="Z6" s="61">
        <f>+IF(X6&lt;&gt;0,+(Y6/X6)*100,0)</f>
        <v>-41.535308597366814</v>
      </c>
      <c r="AA6" s="62">
        <f t="shared" si="1"/>
        <v>236165</v>
      </c>
    </row>
    <row r="7" spans="1:27" ht="13.5">
      <c r="A7" s="291" t="s">
        <v>228</v>
      </c>
      <c r="B7" s="142"/>
      <c r="C7" s="60"/>
      <c r="D7" s="340"/>
      <c r="E7" s="60">
        <v>5593000</v>
      </c>
      <c r="F7" s="59">
        <v>236165</v>
      </c>
      <c r="G7" s="59"/>
      <c r="H7" s="60">
        <v>26078</v>
      </c>
      <c r="I7" s="60"/>
      <c r="J7" s="59">
        <v>26078</v>
      </c>
      <c r="K7" s="59"/>
      <c r="L7" s="60"/>
      <c r="M7" s="60"/>
      <c r="N7" s="59"/>
      <c r="O7" s="59">
        <v>77477</v>
      </c>
      <c r="P7" s="60"/>
      <c r="Q7" s="60"/>
      <c r="R7" s="59">
        <v>77477</v>
      </c>
      <c r="S7" s="59"/>
      <c r="T7" s="60"/>
      <c r="U7" s="60"/>
      <c r="V7" s="59"/>
      <c r="W7" s="59">
        <v>103555</v>
      </c>
      <c r="X7" s="60">
        <v>177124</v>
      </c>
      <c r="Y7" s="59">
        <v>-73569</v>
      </c>
      <c r="Z7" s="61">
        <v>-41.54</v>
      </c>
      <c r="AA7" s="62">
        <v>236165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1191000</v>
      </c>
      <c r="F8" s="59">
        <f t="shared" si="2"/>
        <v>1205780</v>
      </c>
      <c r="G8" s="59">
        <f t="shared" si="2"/>
        <v>0</v>
      </c>
      <c r="H8" s="60">
        <f t="shared" si="2"/>
        <v>0</v>
      </c>
      <c r="I8" s="60">
        <f t="shared" si="2"/>
        <v>108006</v>
      </c>
      <c r="J8" s="59">
        <f t="shared" si="2"/>
        <v>108006</v>
      </c>
      <c r="K8" s="59">
        <f t="shared" si="2"/>
        <v>0</v>
      </c>
      <c r="L8" s="60">
        <f t="shared" si="2"/>
        <v>132937</v>
      </c>
      <c r="M8" s="60">
        <f t="shared" si="2"/>
        <v>0</v>
      </c>
      <c r="N8" s="59">
        <f t="shared" si="2"/>
        <v>132937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240943</v>
      </c>
      <c r="X8" s="60">
        <f t="shared" si="2"/>
        <v>904335</v>
      </c>
      <c r="Y8" s="59">
        <f t="shared" si="2"/>
        <v>-663392</v>
      </c>
      <c r="Z8" s="61">
        <f>+IF(X8&lt;&gt;0,+(Y8/X8)*100,0)</f>
        <v>-73.35688655199677</v>
      </c>
      <c r="AA8" s="62">
        <f>SUM(AA9:AA10)</f>
        <v>1205780</v>
      </c>
    </row>
    <row r="9" spans="1:27" ht="13.5">
      <c r="A9" s="291" t="s">
        <v>229</v>
      </c>
      <c r="B9" s="142"/>
      <c r="C9" s="60"/>
      <c r="D9" s="340"/>
      <c r="E9" s="60">
        <v>1191000</v>
      </c>
      <c r="F9" s="59">
        <v>1015780</v>
      </c>
      <c r="G9" s="59"/>
      <c r="H9" s="60"/>
      <c r="I9" s="60">
        <v>108006</v>
      </c>
      <c r="J9" s="59">
        <v>108006</v>
      </c>
      <c r="K9" s="59"/>
      <c r="L9" s="60">
        <v>132937</v>
      </c>
      <c r="M9" s="60"/>
      <c r="N9" s="59">
        <v>132937</v>
      </c>
      <c r="O9" s="59"/>
      <c r="P9" s="60"/>
      <c r="Q9" s="60"/>
      <c r="R9" s="59"/>
      <c r="S9" s="59"/>
      <c r="T9" s="60"/>
      <c r="U9" s="60"/>
      <c r="V9" s="59"/>
      <c r="W9" s="59">
        <v>240943</v>
      </c>
      <c r="X9" s="60">
        <v>761835</v>
      </c>
      <c r="Y9" s="59">
        <v>-520892</v>
      </c>
      <c r="Z9" s="61">
        <v>-68.37</v>
      </c>
      <c r="AA9" s="62">
        <v>1015780</v>
      </c>
    </row>
    <row r="10" spans="1:27" ht="13.5">
      <c r="A10" s="291" t="s">
        <v>230</v>
      </c>
      <c r="B10" s="142"/>
      <c r="C10" s="60"/>
      <c r="D10" s="340"/>
      <c r="E10" s="60"/>
      <c r="F10" s="59">
        <v>190000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142500</v>
      </c>
      <c r="Y10" s="59">
        <v>-142500</v>
      </c>
      <c r="Z10" s="61">
        <v>-100</v>
      </c>
      <c r="AA10" s="62">
        <v>190000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396000</v>
      </c>
      <c r="F15" s="59">
        <f t="shared" si="5"/>
        <v>139000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229736</v>
      </c>
      <c r="P15" s="60">
        <f t="shared" si="5"/>
        <v>0</v>
      </c>
      <c r="Q15" s="60">
        <f t="shared" si="5"/>
        <v>0</v>
      </c>
      <c r="R15" s="59">
        <f t="shared" si="5"/>
        <v>229736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229736</v>
      </c>
      <c r="X15" s="60">
        <f t="shared" si="5"/>
        <v>104250</v>
      </c>
      <c r="Y15" s="59">
        <f t="shared" si="5"/>
        <v>125486</v>
      </c>
      <c r="Z15" s="61">
        <f>+IF(X15&lt;&gt;0,+(Y15/X15)*100,0)</f>
        <v>120.37026378896883</v>
      </c>
      <c r="AA15" s="62">
        <f>SUM(AA16:AA20)</f>
        <v>139000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396000</v>
      </c>
      <c r="F20" s="59">
        <v>139000</v>
      </c>
      <c r="G20" s="59"/>
      <c r="H20" s="60"/>
      <c r="I20" s="60"/>
      <c r="J20" s="59"/>
      <c r="K20" s="59"/>
      <c r="L20" s="60"/>
      <c r="M20" s="60"/>
      <c r="N20" s="59"/>
      <c r="O20" s="59">
        <v>229736</v>
      </c>
      <c r="P20" s="60"/>
      <c r="Q20" s="60"/>
      <c r="R20" s="59">
        <v>229736</v>
      </c>
      <c r="S20" s="59"/>
      <c r="T20" s="60"/>
      <c r="U20" s="60"/>
      <c r="V20" s="59"/>
      <c r="W20" s="59">
        <v>229736</v>
      </c>
      <c r="X20" s="60">
        <v>104250</v>
      </c>
      <c r="Y20" s="59">
        <v>125486</v>
      </c>
      <c r="Z20" s="61">
        <v>120.37</v>
      </c>
      <c r="AA20" s="62">
        <v>139000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81000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81000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2951000</v>
      </c>
      <c r="F40" s="345">
        <f t="shared" si="9"/>
        <v>8157750</v>
      </c>
      <c r="G40" s="345">
        <f t="shared" si="9"/>
        <v>0</v>
      </c>
      <c r="H40" s="343">
        <f t="shared" si="9"/>
        <v>808050</v>
      </c>
      <c r="I40" s="343">
        <f t="shared" si="9"/>
        <v>395354</v>
      </c>
      <c r="J40" s="345">
        <f t="shared" si="9"/>
        <v>1203404</v>
      </c>
      <c r="K40" s="345">
        <f t="shared" si="9"/>
        <v>689578</v>
      </c>
      <c r="L40" s="343">
        <f t="shared" si="9"/>
        <v>435178</v>
      </c>
      <c r="M40" s="343">
        <f t="shared" si="9"/>
        <v>607497</v>
      </c>
      <c r="N40" s="345">
        <f t="shared" si="9"/>
        <v>1732253</v>
      </c>
      <c r="O40" s="345">
        <f t="shared" si="9"/>
        <v>155889</v>
      </c>
      <c r="P40" s="343">
        <f t="shared" si="9"/>
        <v>261513</v>
      </c>
      <c r="Q40" s="343">
        <f t="shared" si="9"/>
        <v>-65576</v>
      </c>
      <c r="R40" s="345">
        <f t="shared" si="9"/>
        <v>351826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3287483</v>
      </c>
      <c r="X40" s="343">
        <f t="shared" si="9"/>
        <v>6118313</v>
      </c>
      <c r="Y40" s="345">
        <f t="shared" si="9"/>
        <v>-2830830</v>
      </c>
      <c r="Z40" s="336">
        <f>+IF(X40&lt;&gt;0,+(Y40/X40)*100,0)</f>
        <v>-46.268146137669</v>
      </c>
      <c r="AA40" s="350">
        <f>SUM(AA41:AA49)</f>
        <v>8157750</v>
      </c>
    </row>
    <row r="41" spans="1:27" ht="13.5">
      <c r="A41" s="361" t="s">
        <v>247</v>
      </c>
      <c r="B41" s="142"/>
      <c r="C41" s="362"/>
      <c r="D41" s="363"/>
      <c r="E41" s="362">
        <v>2951000</v>
      </c>
      <c r="F41" s="364">
        <v>1466883</v>
      </c>
      <c r="G41" s="364"/>
      <c r="H41" s="362">
        <v>35623</v>
      </c>
      <c r="I41" s="362">
        <v>54398</v>
      </c>
      <c r="J41" s="364">
        <v>90021</v>
      </c>
      <c r="K41" s="364">
        <v>416397</v>
      </c>
      <c r="L41" s="362">
        <v>125826</v>
      </c>
      <c r="M41" s="362">
        <v>183465</v>
      </c>
      <c r="N41" s="364">
        <v>725688</v>
      </c>
      <c r="O41" s="364">
        <v>80139</v>
      </c>
      <c r="P41" s="362">
        <v>37615</v>
      </c>
      <c r="Q41" s="362">
        <v>-13289</v>
      </c>
      <c r="R41" s="364">
        <v>104465</v>
      </c>
      <c r="S41" s="364"/>
      <c r="T41" s="362"/>
      <c r="U41" s="362"/>
      <c r="V41" s="364"/>
      <c r="W41" s="364">
        <v>920174</v>
      </c>
      <c r="X41" s="362">
        <v>1100162</v>
      </c>
      <c r="Y41" s="364">
        <v>-179988</v>
      </c>
      <c r="Z41" s="365">
        <v>-16.36</v>
      </c>
      <c r="AA41" s="366">
        <v>1466883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295030</v>
      </c>
      <c r="G44" s="53"/>
      <c r="H44" s="54">
        <v>206587</v>
      </c>
      <c r="I44" s="54">
        <v>33708</v>
      </c>
      <c r="J44" s="53">
        <v>240295</v>
      </c>
      <c r="K44" s="53">
        <v>7611</v>
      </c>
      <c r="L44" s="54">
        <v>1943</v>
      </c>
      <c r="M44" s="54">
        <v>25982</v>
      </c>
      <c r="N44" s="53">
        <v>35536</v>
      </c>
      <c r="O44" s="53">
        <v>8276</v>
      </c>
      <c r="P44" s="54">
        <v>24166</v>
      </c>
      <c r="Q44" s="54">
        <v>30180</v>
      </c>
      <c r="R44" s="53">
        <v>62622</v>
      </c>
      <c r="S44" s="53"/>
      <c r="T44" s="54"/>
      <c r="U44" s="54"/>
      <c r="V44" s="53"/>
      <c r="W44" s="53">
        <v>338453</v>
      </c>
      <c r="X44" s="54">
        <v>221273</v>
      </c>
      <c r="Y44" s="53">
        <v>117180</v>
      </c>
      <c r="Z44" s="94">
        <v>52.96</v>
      </c>
      <c r="AA44" s="95">
        <v>295030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>
        <v>27933</v>
      </c>
      <c r="N47" s="53">
        <v>27933</v>
      </c>
      <c r="O47" s="53"/>
      <c r="P47" s="54"/>
      <c r="Q47" s="54"/>
      <c r="R47" s="53"/>
      <c r="S47" s="53"/>
      <c r="T47" s="54"/>
      <c r="U47" s="54"/>
      <c r="V47" s="53"/>
      <c r="W47" s="53">
        <v>27933</v>
      </c>
      <c r="X47" s="54"/>
      <c r="Y47" s="53">
        <v>27933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692357</v>
      </c>
      <c r="G48" s="53"/>
      <c r="H48" s="54">
        <v>107840</v>
      </c>
      <c r="I48" s="54">
        <v>11338</v>
      </c>
      <c r="J48" s="53">
        <v>119178</v>
      </c>
      <c r="K48" s="53">
        <v>2289</v>
      </c>
      <c r="L48" s="54">
        <v>254780</v>
      </c>
      <c r="M48" s="54"/>
      <c r="N48" s="53">
        <v>257069</v>
      </c>
      <c r="O48" s="53">
        <v>67474</v>
      </c>
      <c r="P48" s="54">
        <v>10474</v>
      </c>
      <c r="Q48" s="54">
        <v>52025</v>
      </c>
      <c r="R48" s="53">
        <v>129973</v>
      </c>
      <c r="S48" s="53"/>
      <c r="T48" s="54"/>
      <c r="U48" s="54"/>
      <c r="V48" s="53"/>
      <c r="W48" s="53">
        <v>506220</v>
      </c>
      <c r="X48" s="54">
        <v>519268</v>
      </c>
      <c r="Y48" s="53">
        <v>-13048</v>
      </c>
      <c r="Z48" s="94">
        <v>-2.51</v>
      </c>
      <c r="AA48" s="95">
        <v>692357</v>
      </c>
    </row>
    <row r="49" spans="1:27" ht="13.5">
      <c r="A49" s="361" t="s">
        <v>93</v>
      </c>
      <c r="B49" s="136"/>
      <c r="C49" s="54"/>
      <c r="D49" s="368"/>
      <c r="E49" s="54"/>
      <c r="F49" s="53">
        <v>5703480</v>
      </c>
      <c r="G49" s="53"/>
      <c r="H49" s="54">
        <v>458000</v>
      </c>
      <c r="I49" s="54">
        <v>295910</v>
      </c>
      <c r="J49" s="53">
        <v>753910</v>
      </c>
      <c r="K49" s="53">
        <v>263281</v>
      </c>
      <c r="L49" s="54">
        <v>52629</v>
      </c>
      <c r="M49" s="54">
        <v>370117</v>
      </c>
      <c r="N49" s="53">
        <v>686027</v>
      </c>
      <c r="O49" s="53"/>
      <c r="P49" s="54">
        <v>189258</v>
      </c>
      <c r="Q49" s="54">
        <v>-134492</v>
      </c>
      <c r="R49" s="53">
        <v>54766</v>
      </c>
      <c r="S49" s="53"/>
      <c r="T49" s="54"/>
      <c r="U49" s="54"/>
      <c r="V49" s="53"/>
      <c r="W49" s="53">
        <v>1494703</v>
      </c>
      <c r="X49" s="54">
        <v>4277610</v>
      </c>
      <c r="Y49" s="53">
        <v>-2782907</v>
      </c>
      <c r="Z49" s="94">
        <v>-65.06</v>
      </c>
      <c r="AA49" s="95">
        <v>5703480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10212000</v>
      </c>
      <c r="F60" s="264">
        <f t="shared" si="14"/>
        <v>9738695</v>
      </c>
      <c r="G60" s="264">
        <f t="shared" si="14"/>
        <v>0</v>
      </c>
      <c r="H60" s="219">
        <f t="shared" si="14"/>
        <v>834128</v>
      </c>
      <c r="I60" s="219">
        <f t="shared" si="14"/>
        <v>503360</v>
      </c>
      <c r="J60" s="264">
        <f t="shared" si="14"/>
        <v>1337488</v>
      </c>
      <c r="K60" s="264">
        <f t="shared" si="14"/>
        <v>689578</v>
      </c>
      <c r="L60" s="219">
        <f t="shared" si="14"/>
        <v>568115</v>
      </c>
      <c r="M60" s="219">
        <f t="shared" si="14"/>
        <v>607497</v>
      </c>
      <c r="N60" s="264">
        <f t="shared" si="14"/>
        <v>1865190</v>
      </c>
      <c r="O60" s="264">
        <f t="shared" si="14"/>
        <v>463102</v>
      </c>
      <c r="P60" s="219">
        <f t="shared" si="14"/>
        <v>261513</v>
      </c>
      <c r="Q60" s="219">
        <f t="shared" si="14"/>
        <v>-65576</v>
      </c>
      <c r="R60" s="264">
        <f t="shared" si="14"/>
        <v>659039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3861717</v>
      </c>
      <c r="X60" s="219">
        <f t="shared" si="14"/>
        <v>7304022</v>
      </c>
      <c r="Y60" s="264">
        <f t="shared" si="14"/>
        <v>-3442305</v>
      </c>
      <c r="Z60" s="337">
        <f>+IF(X60&lt;&gt;0,+(Y60/X60)*100,0)</f>
        <v>-47.12889692829512</v>
      </c>
      <c r="AA60" s="232">
        <f>+AA57+AA54+AA51+AA40+AA37+AA34+AA22+AA5</f>
        <v>9738695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107058681</v>
      </c>
      <c r="D5" s="153">
        <f>SUM(D6:D8)</f>
        <v>0</v>
      </c>
      <c r="E5" s="154">
        <f t="shared" si="0"/>
        <v>126293285</v>
      </c>
      <c r="F5" s="100">
        <f t="shared" si="0"/>
        <v>128891684</v>
      </c>
      <c r="G5" s="100">
        <f t="shared" si="0"/>
        <v>56725961</v>
      </c>
      <c r="H5" s="100">
        <f t="shared" si="0"/>
        <v>56970234</v>
      </c>
      <c r="I5" s="100">
        <f t="shared" si="0"/>
        <v>513645</v>
      </c>
      <c r="J5" s="100">
        <f t="shared" si="0"/>
        <v>114209840</v>
      </c>
      <c r="K5" s="100">
        <f t="shared" si="0"/>
        <v>276194</v>
      </c>
      <c r="L5" s="100">
        <f t="shared" si="0"/>
        <v>34650937</v>
      </c>
      <c r="M5" s="100">
        <f t="shared" si="0"/>
        <v>277556</v>
      </c>
      <c r="N5" s="100">
        <f t="shared" si="0"/>
        <v>35204687</v>
      </c>
      <c r="O5" s="100">
        <f t="shared" si="0"/>
        <v>306180</v>
      </c>
      <c r="P5" s="100">
        <f t="shared" si="0"/>
        <v>406178</v>
      </c>
      <c r="Q5" s="100">
        <f t="shared" si="0"/>
        <v>30041917</v>
      </c>
      <c r="R5" s="100">
        <f t="shared" si="0"/>
        <v>30754275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180168802</v>
      </c>
      <c r="X5" s="100">
        <f t="shared" si="0"/>
        <v>94719960</v>
      </c>
      <c r="Y5" s="100">
        <f t="shared" si="0"/>
        <v>85448842</v>
      </c>
      <c r="Z5" s="137">
        <f>+IF(X5&lt;&gt;0,+(Y5/X5)*100,0)</f>
        <v>90.2120756807752</v>
      </c>
      <c r="AA5" s="153">
        <f>SUM(AA6:AA8)</f>
        <v>128891684</v>
      </c>
    </row>
    <row r="6" spans="1:27" ht="13.5">
      <c r="A6" s="138" t="s">
        <v>75</v>
      </c>
      <c r="B6" s="136"/>
      <c r="C6" s="155">
        <v>7816</v>
      </c>
      <c r="D6" s="155"/>
      <c r="E6" s="156">
        <v>330783</v>
      </c>
      <c r="F6" s="60"/>
      <c r="G6" s="60"/>
      <c r="H6" s="60"/>
      <c r="I6" s="60"/>
      <c r="J6" s="60"/>
      <c r="K6" s="60"/>
      <c r="L6" s="60"/>
      <c r="M6" s="60"/>
      <c r="N6" s="60"/>
      <c r="O6" s="60">
        <v>216</v>
      </c>
      <c r="P6" s="60">
        <v>-9</v>
      </c>
      <c r="Q6" s="60"/>
      <c r="R6" s="60">
        <v>207</v>
      </c>
      <c r="S6" s="60"/>
      <c r="T6" s="60"/>
      <c r="U6" s="60"/>
      <c r="V6" s="60"/>
      <c r="W6" s="60">
        <v>207</v>
      </c>
      <c r="X6" s="60">
        <v>248085</v>
      </c>
      <c r="Y6" s="60">
        <v>-247878</v>
      </c>
      <c r="Z6" s="140">
        <v>-99.92</v>
      </c>
      <c r="AA6" s="155"/>
    </row>
    <row r="7" spans="1:27" ht="13.5">
      <c r="A7" s="138" t="s">
        <v>76</v>
      </c>
      <c r="B7" s="136"/>
      <c r="C7" s="157">
        <v>107038673</v>
      </c>
      <c r="D7" s="157"/>
      <c r="E7" s="158">
        <v>125962502</v>
      </c>
      <c r="F7" s="159">
        <v>128891684</v>
      </c>
      <c r="G7" s="159">
        <v>56725961</v>
      </c>
      <c r="H7" s="159">
        <v>56970234</v>
      </c>
      <c r="I7" s="159">
        <v>513645</v>
      </c>
      <c r="J7" s="159">
        <v>114209840</v>
      </c>
      <c r="K7" s="159">
        <v>276194</v>
      </c>
      <c r="L7" s="159">
        <v>34650937</v>
      </c>
      <c r="M7" s="159">
        <v>277556</v>
      </c>
      <c r="N7" s="159">
        <v>35204687</v>
      </c>
      <c r="O7" s="159">
        <v>303908</v>
      </c>
      <c r="P7" s="159">
        <v>406187</v>
      </c>
      <c r="Q7" s="159">
        <v>30035604</v>
      </c>
      <c r="R7" s="159">
        <v>30745699</v>
      </c>
      <c r="S7" s="159"/>
      <c r="T7" s="159"/>
      <c r="U7" s="159"/>
      <c r="V7" s="159"/>
      <c r="W7" s="159">
        <v>180160226</v>
      </c>
      <c r="X7" s="159">
        <v>94471875</v>
      </c>
      <c r="Y7" s="159">
        <v>85688351</v>
      </c>
      <c r="Z7" s="141">
        <v>90.7</v>
      </c>
      <c r="AA7" s="157">
        <v>128891684</v>
      </c>
    </row>
    <row r="8" spans="1:27" ht="13.5">
      <c r="A8" s="138" t="s">
        <v>77</v>
      </c>
      <c r="B8" s="136"/>
      <c r="C8" s="155">
        <v>12192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2056</v>
      </c>
      <c r="P8" s="60"/>
      <c r="Q8" s="60">
        <v>6313</v>
      </c>
      <c r="R8" s="60">
        <v>8369</v>
      </c>
      <c r="S8" s="60"/>
      <c r="T8" s="60"/>
      <c r="U8" s="60"/>
      <c r="V8" s="60"/>
      <c r="W8" s="60">
        <v>8369</v>
      </c>
      <c r="X8" s="60"/>
      <c r="Y8" s="60">
        <v>8369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3515113</v>
      </c>
      <c r="D9" s="153">
        <f>SUM(D10:D14)</f>
        <v>0</v>
      </c>
      <c r="E9" s="154">
        <f t="shared" si="1"/>
        <v>3744648</v>
      </c>
      <c r="F9" s="100">
        <f t="shared" si="1"/>
        <v>3587850</v>
      </c>
      <c r="G9" s="100">
        <f t="shared" si="1"/>
        <v>214419</v>
      </c>
      <c r="H9" s="100">
        <f t="shared" si="1"/>
        <v>1732</v>
      </c>
      <c r="I9" s="100">
        <f t="shared" si="1"/>
        <v>220611</v>
      </c>
      <c r="J9" s="100">
        <f t="shared" si="1"/>
        <v>436762</v>
      </c>
      <c r="K9" s="100">
        <f t="shared" si="1"/>
        <v>218191</v>
      </c>
      <c r="L9" s="100">
        <f t="shared" si="1"/>
        <v>191872</v>
      </c>
      <c r="M9" s="100">
        <f t="shared" si="1"/>
        <v>191084</v>
      </c>
      <c r="N9" s="100">
        <f t="shared" si="1"/>
        <v>601147</v>
      </c>
      <c r="O9" s="100">
        <f t="shared" si="1"/>
        <v>2549086</v>
      </c>
      <c r="P9" s="100">
        <f t="shared" si="1"/>
        <v>177663</v>
      </c>
      <c r="Q9" s="100">
        <f t="shared" si="1"/>
        <v>144305</v>
      </c>
      <c r="R9" s="100">
        <f t="shared" si="1"/>
        <v>2871054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3908963</v>
      </c>
      <c r="X9" s="100">
        <f t="shared" si="1"/>
        <v>2808765</v>
      </c>
      <c r="Y9" s="100">
        <f t="shared" si="1"/>
        <v>1100198</v>
      </c>
      <c r="Z9" s="137">
        <f>+IF(X9&lt;&gt;0,+(Y9/X9)*100,0)</f>
        <v>39.17016909567016</v>
      </c>
      <c r="AA9" s="153">
        <f>SUM(AA10:AA14)</f>
        <v>3587850</v>
      </c>
    </row>
    <row r="10" spans="1:27" ht="13.5">
      <c r="A10" s="138" t="s">
        <v>79</v>
      </c>
      <c r="B10" s="136"/>
      <c r="C10" s="155">
        <v>754750</v>
      </c>
      <c r="D10" s="155"/>
      <c r="E10" s="156">
        <v>1428688</v>
      </c>
      <c r="F10" s="60">
        <v>1252890</v>
      </c>
      <c r="G10" s="60">
        <v>6383</v>
      </c>
      <c r="H10" s="60">
        <v>1732</v>
      </c>
      <c r="I10" s="60">
        <v>21674</v>
      </c>
      <c r="J10" s="60">
        <v>29789</v>
      </c>
      <c r="K10" s="60">
        <v>5619</v>
      </c>
      <c r="L10" s="60">
        <v>3744</v>
      </c>
      <c r="M10" s="60">
        <v>4139</v>
      </c>
      <c r="N10" s="60">
        <v>13502</v>
      </c>
      <c r="O10" s="60">
        <v>2524226</v>
      </c>
      <c r="P10" s="60">
        <v>2706</v>
      </c>
      <c r="Q10" s="60">
        <v>-45652</v>
      </c>
      <c r="R10" s="60">
        <v>2481280</v>
      </c>
      <c r="S10" s="60"/>
      <c r="T10" s="60"/>
      <c r="U10" s="60"/>
      <c r="V10" s="60"/>
      <c r="W10" s="60">
        <v>2524571</v>
      </c>
      <c r="X10" s="60">
        <v>1071792</v>
      </c>
      <c r="Y10" s="60">
        <v>1452779</v>
      </c>
      <c r="Z10" s="140">
        <v>135.55</v>
      </c>
      <c r="AA10" s="155">
        <v>1252890</v>
      </c>
    </row>
    <row r="11" spans="1:27" ht="13.5">
      <c r="A11" s="138" t="s">
        <v>80</v>
      </c>
      <c r="B11" s="136"/>
      <c r="C11" s="155">
        <v>184</v>
      </c>
      <c r="D11" s="155"/>
      <c r="E11" s="156"/>
      <c r="F11" s="60"/>
      <c r="G11" s="60"/>
      <c r="H11" s="60"/>
      <c r="I11" s="60"/>
      <c r="J11" s="60"/>
      <c r="K11" s="60"/>
      <c r="L11" s="60">
        <v>202</v>
      </c>
      <c r="M11" s="60"/>
      <c r="N11" s="60">
        <v>202</v>
      </c>
      <c r="O11" s="60"/>
      <c r="P11" s="60"/>
      <c r="Q11" s="60">
        <v>605</v>
      </c>
      <c r="R11" s="60">
        <v>605</v>
      </c>
      <c r="S11" s="60"/>
      <c r="T11" s="60"/>
      <c r="U11" s="60"/>
      <c r="V11" s="60"/>
      <c r="W11" s="60">
        <v>807</v>
      </c>
      <c r="X11" s="60"/>
      <c r="Y11" s="60">
        <v>807</v>
      </c>
      <c r="Z11" s="140">
        <v>0</v>
      </c>
      <c r="AA11" s="155"/>
    </row>
    <row r="12" spans="1:27" ht="13.5">
      <c r="A12" s="138" t="s">
        <v>81</v>
      </c>
      <c r="B12" s="136"/>
      <c r="C12" s="155">
        <v>2760179</v>
      </c>
      <c r="D12" s="155"/>
      <c r="E12" s="156">
        <v>2315960</v>
      </c>
      <c r="F12" s="60">
        <v>2334960</v>
      </c>
      <c r="G12" s="60">
        <v>208036</v>
      </c>
      <c r="H12" s="60"/>
      <c r="I12" s="60">
        <v>198937</v>
      </c>
      <c r="J12" s="60">
        <v>406973</v>
      </c>
      <c r="K12" s="60">
        <v>212572</v>
      </c>
      <c r="L12" s="60">
        <v>187926</v>
      </c>
      <c r="M12" s="60">
        <v>186945</v>
      </c>
      <c r="N12" s="60">
        <v>587443</v>
      </c>
      <c r="O12" s="60"/>
      <c r="P12" s="60">
        <v>174957</v>
      </c>
      <c r="Q12" s="60">
        <v>189352</v>
      </c>
      <c r="R12" s="60">
        <v>364309</v>
      </c>
      <c r="S12" s="60"/>
      <c r="T12" s="60"/>
      <c r="U12" s="60"/>
      <c r="V12" s="60"/>
      <c r="W12" s="60">
        <v>1358725</v>
      </c>
      <c r="X12" s="60">
        <v>1736973</v>
      </c>
      <c r="Y12" s="60">
        <v>-378248</v>
      </c>
      <c r="Z12" s="140">
        <v>-21.78</v>
      </c>
      <c r="AA12" s="155">
        <v>2334960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>
        <v>24860</v>
      </c>
      <c r="P14" s="159"/>
      <c r="Q14" s="159"/>
      <c r="R14" s="159">
        <v>24860</v>
      </c>
      <c r="S14" s="159"/>
      <c r="T14" s="159"/>
      <c r="U14" s="159"/>
      <c r="V14" s="159"/>
      <c r="W14" s="159">
        <v>24860</v>
      </c>
      <c r="X14" s="159"/>
      <c r="Y14" s="159">
        <v>24860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34660126</v>
      </c>
      <c r="D15" s="153">
        <f>SUM(D16:D18)</f>
        <v>0</v>
      </c>
      <c r="E15" s="154">
        <f t="shared" si="2"/>
        <v>78580837</v>
      </c>
      <c r="F15" s="100">
        <f t="shared" si="2"/>
        <v>85600449</v>
      </c>
      <c r="G15" s="100">
        <f t="shared" si="2"/>
        <v>5457</v>
      </c>
      <c r="H15" s="100">
        <f t="shared" si="2"/>
        <v>0</v>
      </c>
      <c r="I15" s="100">
        <f t="shared" si="2"/>
        <v>6588</v>
      </c>
      <c r="J15" s="100">
        <f t="shared" si="2"/>
        <v>12045</v>
      </c>
      <c r="K15" s="100">
        <f t="shared" si="2"/>
        <v>9290</v>
      </c>
      <c r="L15" s="100">
        <f t="shared" si="2"/>
        <v>6904</v>
      </c>
      <c r="M15" s="100">
        <f t="shared" si="2"/>
        <v>13716833</v>
      </c>
      <c r="N15" s="100">
        <f t="shared" si="2"/>
        <v>13733027</v>
      </c>
      <c r="O15" s="100">
        <f t="shared" si="2"/>
        <v>545740</v>
      </c>
      <c r="P15" s="100">
        <f t="shared" si="2"/>
        <v>7654</v>
      </c>
      <c r="Q15" s="100">
        <f t="shared" si="2"/>
        <v>4532343</v>
      </c>
      <c r="R15" s="100">
        <f t="shared" si="2"/>
        <v>5085737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18830809</v>
      </c>
      <c r="X15" s="100">
        <f t="shared" si="2"/>
        <v>58935393</v>
      </c>
      <c r="Y15" s="100">
        <f t="shared" si="2"/>
        <v>-40104584</v>
      </c>
      <c r="Z15" s="137">
        <f>+IF(X15&lt;&gt;0,+(Y15/X15)*100,0)</f>
        <v>-68.04838647635727</v>
      </c>
      <c r="AA15" s="153">
        <f>SUM(AA16:AA18)</f>
        <v>85600449</v>
      </c>
    </row>
    <row r="16" spans="1:27" ht="13.5">
      <c r="A16" s="138" t="s">
        <v>85</v>
      </c>
      <c r="B16" s="136"/>
      <c r="C16" s="155">
        <v>4121040</v>
      </c>
      <c r="D16" s="155"/>
      <c r="E16" s="156"/>
      <c r="F16" s="60">
        <v>2488724</v>
      </c>
      <c r="G16" s="60">
        <v>4001</v>
      </c>
      <c r="H16" s="60"/>
      <c r="I16" s="60">
        <v>6588</v>
      </c>
      <c r="J16" s="60">
        <v>10589</v>
      </c>
      <c r="K16" s="60">
        <v>9290</v>
      </c>
      <c r="L16" s="60">
        <v>6904</v>
      </c>
      <c r="M16" s="60">
        <v>1592</v>
      </c>
      <c r="N16" s="60">
        <v>17786</v>
      </c>
      <c r="O16" s="60">
        <v>545740</v>
      </c>
      <c r="P16" s="60">
        <v>7169</v>
      </c>
      <c r="Q16" s="60">
        <v>294265</v>
      </c>
      <c r="R16" s="60">
        <v>847174</v>
      </c>
      <c r="S16" s="60"/>
      <c r="T16" s="60"/>
      <c r="U16" s="60"/>
      <c r="V16" s="60"/>
      <c r="W16" s="60">
        <v>875549</v>
      </c>
      <c r="X16" s="60"/>
      <c r="Y16" s="60">
        <v>875549</v>
      </c>
      <c r="Z16" s="140">
        <v>0</v>
      </c>
      <c r="AA16" s="155">
        <v>2488724</v>
      </c>
    </row>
    <row r="17" spans="1:27" ht="13.5">
      <c r="A17" s="138" t="s">
        <v>86</v>
      </c>
      <c r="B17" s="136"/>
      <c r="C17" s="155">
        <v>30539086</v>
      </c>
      <c r="D17" s="155"/>
      <c r="E17" s="156">
        <v>78580837</v>
      </c>
      <c r="F17" s="60">
        <v>83111725</v>
      </c>
      <c r="G17" s="60">
        <v>1456</v>
      </c>
      <c r="H17" s="60"/>
      <c r="I17" s="60"/>
      <c r="J17" s="60">
        <v>1456</v>
      </c>
      <c r="K17" s="60"/>
      <c r="L17" s="60"/>
      <c r="M17" s="60">
        <v>13715241</v>
      </c>
      <c r="N17" s="60">
        <v>13715241</v>
      </c>
      <c r="O17" s="60"/>
      <c r="P17" s="60">
        <v>485</v>
      </c>
      <c r="Q17" s="60">
        <v>4238078</v>
      </c>
      <c r="R17" s="60">
        <v>4238563</v>
      </c>
      <c r="S17" s="60"/>
      <c r="T17" s="60"/>
      <c r="U17" s="60"/>
      <c r="V17" s="60"/>
      <c r="W17" s="60">
        <v>17955260</v>
      </c>
      <c r="X17" s="60">
        <v>58935393</v>
      </c>
      <c r="Y17" s="60">
        <v>-40980133</v>
      </c>
      <c r="Z17" s="140">
        <v>-69.53</v>
      </c>
      <c r="AA17" s="155">
        <v>83111725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21687850</v>
      </c>
      <c r="D19" s="153">
        <f>SUM(D20:D23)</f>
        <v>0</v>
      </c>
      <c r="E19" s="154">
        <f t="shared" si="3"/>
        <v>25067429</v>
      </c>
      <c r="F19" s="100">
        <f t="shared" si="3"/>
        <v>31069404</v>
      </c>
      <c r="G19" s="100">
        <f t="shared" si="3"/>
        <v>2105710</v>
      </c>
      <c r="H19" s="100">
        <f t="shared" si="3"/>
        <v>703098</v>
      </c>
      <c r="I19" s="100">
        <f t="shared" si="3"/>
        <v>3191252</v>
      </c>
      <c r="J19" s="100">
        <f t="shared" si="3"/>
        <v>6000060</v>
      </c>
      <c r="K19" s="100">
        <f t="shared" si="3"/>
        <v>3284433</v>
      </c>
      <c r="L19" s="100">
        <f t="shared" si="3"/>
        <v>2153410</v>
      </c>
      <c r="M19" s="100">
        <f t="shared" si="3"/>
        <v>3318797</v>
      </c>
      <c r="N19" s="100">
        <f t="shared" si="3"/>
        <v>8756640</v>
      </c>
      <c r="O19" s="100">
        <f t="shared" si="3"/>
        <v>0</v>
      </c>
      <c r="P19" s="100">
        <f t="shared" si="3"/>
        <v>3758639</v>
      </c>
      <c r="Q19" s="100">
        <f t="shared" si="3"/>
        <v>1379204</v>
      </c>
      <c r="R19" s="100">
        <f t="shared" si="3"/>
        <v>5137843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19894543</v>
      </c>
      <c r="X19" s="100">
        <f t="shared" si="3"/>
        <v>18800082</v>
      </c>
      <c r="Y19" s="100">
        <f t="shared" si="3"/>
        <v>1094461</v>
      </c>
      <c r="Z19" s="137">
        <f>+IF(X19&lt;&gt;0,+(Y19/X19)*100,0)</f>
        <v>5.821575671850793</v>
      </c>
      <c r="AA19" s="153">
        <f>SUM(AA20:AA23)</f>
        <v>31069404</v>
      </c>
    </row>
    <row r="20" spans="1:27" ht="13.5">
      <c r="A20" s="138" t="s">
        <v>89</v>
      </c>
      <c r="B20" s="136"/>
      <c r="C20" s="155">
        <v>17698655</v>
      </c>
      <c r="D20" s="155"/>
      <c r="E20" s="156">
        <v>20817429</v>
      </c>
      <c r="F20" s="60">
        <v>26819177</v>
      </c>
      <c r="G20" s="60">
        <v>1609633</v>
      </c>
      <c r="H20" s="60"/>
      <c r="I20" s="60">
        <v>1551332</v>
      </c>
      <c r="J20" s="60">
        <v>3160965</v>
      </c>
      <c r="K20" s="60">
        <v>1665626</v>
      </c>
      <c r="L20" s="60">
        <v>1608671</v>
      </c>
      <c r="M20" s="60">
        <v>1725453</v>
      </c>
      <c r="N20" s="60">
        <v>4999750</v>
      </c>
      <c r="O20" s="60"/>
      <c r="P20" s="60">
        <v>24058</v>
      </c>
      <c r="Q20" s="60">
        <v>4062166</v>
      </c>
      <c r="R20" s="60">
        <v>4086224</v>
      </c>
      <c r="S20" s="60"/>
      <c r="T20" s="60"/>
      <c r="U20" s="60"/>
      <c r="V20" s="60"/>
      <c r="W20" s="60">
        <v>12246939</v>
      </c>
      <c r="X20" s="60">
        <v>15612408</v>
      </c>
      <c r="Y20" s="60">
        <v>-3365469</v>
      </c>
      <c r="Z20" s="140">
        <v>-21.56</v>
      </c>
      <c r="AA20" s="155">
        <v>26819177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144388</v>
      </c>
      <c r="H21" s="60"/>
      <c r="I21" s="60">
        <v>1251416</v>
      </c>
      <c r="J21" s="60">
        <v>1395804</v>
      </c>
      <c r="K21" s="60">
        <v>1227407</v>
      </c>
      <c r="L21" s="60">
        <v>874365</v>
      </c>
      <c r="M21" s="60">
        <v>1200598</v>
      </c>
      <c r="N21" s="60">
        <v>3302370</v>
      </c>
      <c r="O21" s="60"/>
      <c r="P21" s="60">
        <v>3343881</v>
      </c>
      <c r="Q21" s="60">
        <v>-3567967</v>
      </c>
      <c r="R21" s="60">
        <v>-224086</v>
      </c>
      <c r="S21" s="60"/>
      <c r="T21" s="60"/>
      <c r="U21" s="60"/>
      <c r="V21" s="60"/>
      <c r="W21" s="60">
        <v>4474088</v>
      </c>
      <c r="X21" s="60"/>
      <c r="Y21" s="60">
        <v>4474088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>
        <v>37816</v>
      </c>
      <c r="J22" s="159">
        <v>37816</v>
      </c>
      <c r="K22" s="159">
        <v>39221</v>
      </c>
      <c r="L22" s="159">
        <v>-681656</v>
      </c>
      <c r="M22" s="159">
        <v>40684</v>
      </c>
      <c r="N22" s="159">
        <v>-601751</v>
      </c>
      <c r="O22" s="159"/>
      <c r="P22" s="159">
        <v>38446</v>
      </c>
      <c r="Q22" s="159">
        <v>532447</v>
      </c>
      <c r="R22" s="159">
        <v>570893</v>
      </c>
      <c r="S22" s="159"/>
      <c r="T22" s="159"/>
      <c r="U22" s="159"/>
      <c r="V22" s="159"/>
      <c r="W22" s="159">
        <v>6958</v>
      </c>
      <c r="X22" s="159"/>
      <c r="Y22" s="159">
        <v>6958</v>
      </c>
      <c r="Z22" s="141">
        <v>0</v>
      </c>
      <c r="AA22" s="157"/>
    </row>
    <row r="23" spans="1:27" ht="13.5">
      <c r="A23" s="138" t="s">
        <v>92</v>
      </c>
      <c r="B23" s="136"/>
      <c r="C23" s="155">
        <v>3989195</v>
      </c>
      <c r="D23" s="155"/>
      <c r="E23" s="156">
        <v>4250000</v>
      </c>
      <c r="F23" s="60">
        <v>4250227</v>
      </c>
      <c r="G23" s="60">
        <v>351689</v>
      </c>
      <c r="H23" s="60">
        <v>703098</v>
      </c>
      <c r="I23" s="60">
        <v>350688</v>
      </c>
      <c r="J23" s="60">
        <v>1405475</v>
      </c>
      <c r="K23" s="60">
        <v>352179</v>
      </c>
      <c r="L23" s="60">
        <v>352030</v>
      </c>
      <c r="M23" s="60">
        <v>352062</v>
      </c>
      <c r="N23" s="60">
        <v>1056271</v>
      </c>
      <c r="O23" s="60"/>
      <c r="P23" s="60">
        <v>352254</v>
      </c>
      <c r="Q23" s="60">
        <v>352558</v>
      </c>
      <c r="R23" s="60">
        <v>704812</v>
      </c>
      <c r="S23" s="60"/>
      <c r="T23" s="60"/>
      <c r="U23" s="60"/>
      <c r="V23" s="60"/>
      <c r="W23" s="60">
        <v>3166558</v>
      </c>
      <c r="X23" s="60">
        <v>3187674</v>
      </c>
      <c r="Y23" s="60">
        <v>-21116</v>
      </c>
      <c r="Z23" s="140">
        <v>-0.66</v>
      </c>
      <c r="AA23" s="155">
        <v>4250227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166921770</v>
      </c>
      <c r="D25" s="168">
        <f>+D5+D9+D15+D19+D24</f>
        <v>0</v>
      </c>
      <c r="E25" s="169">
        <f t="shared" si="4"/>
        <v>233686199</v>
      </c>
      <c r="F25" s="73">
        <f t="shared" si="4"/>
        <v>249149387</v>
      </c>
      <c r="G25" s="73">
        <f t="shared" si="4"/>
        <v>59051547</v>
      </c>
      <c r="H25" s="73">
        <f t="shared" si="4"/>
        <v>57675064</v>
      </c>
      <c r="I25" s="73">
        <f t="shared" si="4"/>
        <v>3932096</v>
      </c>
      <c r="J25" s="73">
        <f t="shared" si="4"/>
        <v>120658707</v>
      </c>
      <c r="K25" s="73">
        <f t="shared" si="4"/>
        <v>3788108</v>
      </c>
      <c r="L25" s="73">
        <f t="shared" si="4"/>
        <v>37003123</v>
      </c>
      <c r="M25" s="73">
        <f t="shared" si="4"/>
        <v>17504270</v>
      </c>
      <c r="N25" s="73">
        <f t="shared" si="4"/>
        <v>58295501</v>
      </c>
      <c r="O25" s="73">
        <f t="shared" si="4"/>
        <v>3401006</v>
      </c>
      <c r="P25" s="73">
        <f t="shared" si="4"/>
        <v>4350134</v>
      </c>
      <c r="Q25" s="73">
        <f t="shared" si="4"/>
        <v>36097769</v>
      </c>
      <c r="R25" s="73">
        <f t="shared" si="4"/>
        <v>43848909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222803117</v>
      </c>
      <c r="X25" s="73">
        <f t="shared" si="4"/>
        <v>175264200</v>
      </c>
      <c r="Y25" s="73">
        <f t="shared" si="4"/>
        <v>47538917</v>
      </c>
      <c r="Z25" s="170">
        <f>+IF(X25&lt;&gt;0,+(Y25/X25)*100,0)</f>
        <v>27.124145718292723</v>
      </c>
      <c r="AA25" s="168">
        <f>+AA5+AA9+AA15+AA19+AA24</f>
        <v>249149387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74808763</v>
      </c>
      <c r="D28" s="153">
        <f>SUM(D29:D31)</f>
        <v>0</v>
      </c>
      <c r="E28" s="154">
        <f t="shared" si="5"/>
        <v>88827565</v>
      </c>
      <c r="F28" s="100">
        <f t="shared" si="5"/>
        <v>88549887</v>
      </c>
      <c r="G28" s="100">
        <f t="shared" si="5"/>
        <v>5786731</v>
      </c>
      <c r="H28" s="100">
        <f t="shared" si="5"/>
        <v>11004477</v>
      </c>
      <c r="I28" s="100">
        <f t="shared" si="5"/>
        <v>6976980</v>
      </c>
      <c r="J28" s="100">
        <f t="shared" si="5"/>
        <v>23768188</v>
      </c>
      <c r="K28" s="100">
        <f t="shared" si="5"/>
        <v>6551270</v>
      </c>
      <c r="L28" s="100">
        <f t="shared" si="5"/>
        <v>6691060</v>
      </c>
      <c r="M28" s="100">
        <f t="shared" si="5"/>
        <v>6101691</v>
      </c>
      <c r="N28" s="100">
        <f t="shared" si="5"/>
        <v>19344021</v>
      </c>
      <c r="O28" s="100">
        <f t="shared" si="5"/>
        <v>4740955</v>
      </c>
      <c r="P28" s="100">
        <f t="shared" si="5"/>
        <v>4659343</v>
      </c>
      <c r="Q28" s="100">
        <f t="shared" si="5"/>
        <v>6041452</v>
      </c>
      <c r="R28" s="100">
        <f t="shared" si="5"/>
        <v>15441750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58553959</v>
      </c>
      <c r="X28" s="100">
        <f t="shared" si="5"/>
        <v>66620844</v>
      </c>
      <c r="Y28" s="100">
        <f t="shared" si="5"/>
        <v>-8066885</v>
      </c>
      <c r="Z28" s="137">
        <f>+IF(X28&lt;&gt;0,+(Y28/X28)*100,0)</f>
        <v>-12.108650259669481</v>
      </c>
      <c r="AA28" s="153">
        <f>SUM(AA29:AA31)</f>
        <v>88549887</v>
      </c>
    </row>
    <row r="29" spans="1:27" ht="13.5">
      <c r="A29" s="138" t="s">
        <v>75</v>
      </c>
      <c r="B29" s="136"/>
      <c r="C29" s="155">
        <v>28050530</v>
      </c>
      <c r="D29" s="155"/>
      <c r="E29" s="156">
        <v>30328000</v>
      </c>
      <c r="F29" s="60">
        <v>32907437</v>
      </c>
      <c r="G29" s="60">
        <v>1514731</v>
      </c>
      <c r="H29" s="60">
        <v>4097272</v>
      </c>
      <c r="I29" s="60">
        <v>2620995</v>
      </c>
      <c r="J29" s="60">
        <v>8232998</v>
      </c>
      <c r="K29" s="60">
        <v>2040209</v>
      </c>
      <c r="L29" s="60">
        <v>2607203</v>
      </c>
      <c r="M29" s="60">
        <v>2270459</v>
      </c>
      <c r="N29" s="60">
        <v>6917871</v>
      </c>
      <c r="O29" s="60">
        <v>1681131</v>
      </c>
      <c r="P29" s="60">
        <v>1903130</v>
      </c>
      <c r="Q29" s="60">
        <v>2487029</v>
      </c>
      <c r="R29" s="60">
        <v>6071290</v>
      </c>
      <c r="S29" s="60"/>
      <c r="T29" s="60"/>
      <c r="U29" s="60"/>
      <c r="V29" s="60"/>
      <c r="W29" s="60">
        <v>21222159</v>
      </c>
      <c r="X29" s="60">
        <v>22746267</v>
      </c>
      <c r="Y29" s="60">
        <v>-1524108</v>
      </c>
      <c r="Z29" s="140">
        <v>-6.7</v>
      </c>
      <c r="AA29" s="155">
        <v>32907437</v>
      </c>
    </row>
    <row r="30" spans="1:27" ht="13.5">
      <c r="A30" s="138" t="s">
        <v>76</v>
      </c>
      <c r="B30" s="136"/>
      <c r="C30" s="157">
        <v>28943209</v>
      </c>
      <c r="D30" s="157"/>
      <c r="E30" s="158">
        <v>34028565</v>
      </c>
      <c r="F30" s="159">
        <v>33186834</v>
      </c>
      <c r="G30" s="159">
        <v>3427606</v>
      </c>
      <c r="H30" s="159">
        <v>4477856</v>
      </c>
      <c r="I30" s="159">
        <v>2867318</v>
      </c>
      <c r="J30" s="159">
        <v>10772780</v>
      </c>
      <c r="K30" s="159">
        <v>2658540</v>
      </c>
      <c r="L30" s="159">
        <v>2863343</v>
      </c>
      <c r="M30" s="159">
        <v>1641875</v>
      </c>
      <c r="N30" s="159">
        <v>7163758</v>
      </c>
      <c r="O30" s="159">
        <v>1175740</v>
      </c>
      <c r="P30" s="159">
        <v>1316729</v>
      </c>
      <c r="Q30" s="159">
        <v>1749250</v>
      </c>
      <c r="R30" s="159">
        <v>4241719</v>
      </c>
      <c r="S30" s="159"/>
      <c r="T30" s="159"/>
      <c r="U30" s="159"/>
      <c r="V30" s="159"/>
      <c r="W30" s="159">
        <v>22178257</v>
      </c>
      <c r="X30" s="159">
        <v>25521570</v>
      </c>
      <c r="Y30" s="159">
        <v>-3343313</v>
      </c>
      <c r="Z30" s="141">
        <v>-13.1</v>
      </c>
      <c r="AA30" s="157">
        <v>33186834</v>
      </c>
    </row>
    <row r="31" spans="1:27" ht="13.5">
      <c r="A31" s="138" t="s">
        <v>77</v>
      </c>
      <c r="B31" s="136"/>
      <c r="C31" s="155">
        <v>17815024</v>
      </c>
      <c r="D31" s="155"/>
      <c r="E31" s="156">
        <v>24471000</v>
      </c>
      <c r="F31" s="60">
        <v>22455616</v>
      </c>
      <c r="G31" s="60">
        <v>844394</v>
      </c>
      <c r="H31" s="60">
        <v>2429349</v>
      </c>
      <c r="I31" s="60">
        <v>1488667</v>
      </c>
      <c r="J31" s="60">
        <v>4762410</v>
      </c>
      <c r="K31" s="60">
        <v>1852521</v>
      </c>
      <c r="L31" s="60">
        <v>1220514</v>
      </c>
      <c r="M31" s="60">
        <v>2189357</v>
      </c>
      <c r="N31" s="60">
        <v>5262392</v>
      </c>
      <c r="O31" s="60">
        <v>1884084</v>
      </c>
      <c r="P31" s="60">
        <v>1439484</v>
      </c>
      <c r="Q31" s="60">
        <v>1805173</v>
      </c>
      <c r="R31" s="60">
        <v>5128741</v>
      </c>
      <c r="S31" s="60"/>
      <c r="T31" s="60"/>
      <c r="U31" s="60"/>
      <c r="V31" s="60"/>
      <c r="W31" s="60">
        <v>15153543</v>
      </c>
      <c r="X31" s="60">
        <v>18353007</v>
      </c>
      <c r="Y31" s="60">
        <v>-3199464</v>
      </c>
      <c r="Z31" s="140">
        <v>-17.43</v>
      </c>
      <c r="AA31" s="155">
        <v>22455616</v>
      </c>
    </row>
    <row r="32" spans="1:27" ht="13.5">
      <c r="A32" s="135" t="s">
        <v>78</v>
      </c>
      <c r="B32" s="136"/>
      <c r="C32" s="153">
        <f aca="true" t="shared" si="6" ref="C32:Y32">SUM(C33:C37)</f>
        <v>13930641</v>
      </c>
      <c r="D32" s="153">
        <f>SUM(D33:D37)</f>
        <v>0</v>
      </c>
      <c r="E32" s="154">
        <f t="shared" si="6"/>
        <v>13020305</v>
      </c>
      <c r="F32" s="100">
        <f t="shared" si="6"/>
        <v>12660102</v>
      </c>
      <c r="G32" s="100">
        <f t="shared" si="6"/>
        <v>1093334</v>
      </c>
      <c r="H32" s="100">
        <f t="shared" si="6"/>
        <v>627091</v>
      </c>
      <c r="I32" s="100">
        <f t="shared" si="6"/>
        <v>1264418</v>
      </c>
      <c r="J32" s="100">
        <f t="shared" si="6"/>
        <v>2984843</v>
      </c>
      <c r="K32" s="100">
        <f t="shared" si="6"/>
        <v>1217675</v>
      </c>
      <c r="L32" s="100">
        <f t="shared" si="6"/>
        <v>1241046</v>
      </c>
      <c r="M32" s="100">
        <f t="shared" si="6"/>
        <v>1296353</v>
      </c>
      <c r="N32" s="100">
        <f t="shared" si="6"/>
        <v>3755074</v>
      </c>
      <c r="O32" s="100">
        <f t="shared" si="6"/>
        <v>3264823</v>
      </c>
      <c r="P32" s="100">
        <f t="shared" si="6"/>
        <v>1276517</v>
      </c>
      <c r="Q32" s="100">
        <f t="shared" si="6"/>
        <v>1188120</v>
      </c>
      <c r="R32" s="100">
        <f t="shared" si="6"/>
        <v>5729460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12469377</v>
      </c>
      <c r="X32" s="100">
        <f t="shared" si="6"/>
        <v>117171486</v>
      </c>
      <c r="Y32" s="100">
        <f t="shared" si="6"/>
        <v>-104702109</v>
      </c>
      <c r="Z32" s="137">
        <f>+IF(X32&lt;&gt;0,+(Y32/X32)*100,0)</f>
        <v>-89.35801070236491</v>
      </c>
      <c r="AA32" s="153">
        <f>SUM(AA33:AA37)</f>
        <v>12660102</v>
      </c>
    </row>
    <row r="33" spans="1:27" ht="13.5">
      <c r="A33" s="138" t="s">
        <v>79</v>
      </c>
      <c r="B33" s="136"/>
      <c r="C33" s="155">
        <v>4078546</v>
      </c>
      <c r="D33" s="155"/>
      <c r="E33" s="156">
        <v>2188785</v>
      </c>
      <c r="F33" s="60">
        <v>4171734</v>
      </c>
      <c r="G33" s="60">
        <v>301355</v>
      </c>
      <c r="H33" s="60">
        <v>627091</v>
      </c>
      <c r="I33" s="60">
        <v>359842</v>
      </c>
      <c r="J33" s="60">
        <v>1288288</v>
      </c>
      <c r="K33" s="60">
        <v>336060</v>
      </c>
      <c r="L33" s="60">
        <v>320044</v>
      </c>
      <c r="M33" s="60">
        <v>326414</v>
      </c>
      <c r="N33" s="60">
        <v>982518</v>
      </c>
      <c r="O33" s="60">
        <v>3558909</v>
      </c>
      <c r="P33" s="60">
        <v>286533</v>
      </c>
      <c r="Q33" s="60">
        <v>281502</v>
      </c>
      <c r="R33" s="60">
        <v>4126944</v>
      </c>
      <c r="S33" s="60"/>
      <c r="T33" s="60"/>
      <c r="U33" s="60"/>
      <c r="V33" s="60"/>
      <c r="W33" s="60">
        <v>6397750</v>
      </c>
      <c r="X33" s="60">
        <v>19689471</v>
      </c>
      <c r="Y33" s="60">
        <v>-13291721</v>
      </c>
      <c r="Z33" s="140">
        <v>-67.51</v>
      </c>
      <c r="AA33" s="155">
        <v>4171734</v>
      </c>
    </row>
    <row r="34" spans="1:27" ht="13.5">
      <c r="A34" s="138" t="s">
        <v>80</v>
      </c>
      <c r="B34" s="136"/>
      <c r="C34" s="155">
        <v>3852154</v>
      </c>
      <c r="D34" s="155"/>
      <c r="E34" s="156">
        <v>5395757</v>
      </c>
      <c r="F34" s="60">
        <v>4137224</v>
      </c>
      <c r="G34" s="60">
        <v>300868</v>
      </c>
      <c r="H34" s="60"/>
      <c r="I34" s="60">
        <v>355585</v>
      </c>
      <c r="J34" s="60">
        <v>656453</v>
      </c>
      <c r="K34" s="60">
        <v>339316</v>
      </c>
      <c r="L34" s="60">
        <v>349383</v>
      </c>
      <c r="M34" s="60">
        <v>378052</v>
      </c>
      <c r="N34" s="60">
        <v>1066751</v>
      </c>
      <c r="O34" s="60"/>
      <c r="P34" s="60">
        <v>368866</v>
      </c>
      <c r="Q34" s="60">
        <v>405171</v>
      </c>
      <c r="R34" s="60">
        <v>774037</v>
      </c>
      <c r="S34" s="60"/>
      <c r="T34" s="60"/>
      <c r="U34" s="60"/>
      <c r="V34" s="60"/>
      <c r="W34" s="60">
        <v>2497241</v>
      </c>
      <c r="X34" s="60">
        <v>48561831</v>
      </c>
      <c r="Y34" s="60">
        <v>-46064590</v>
      </c>
      <c r="Z34" s="140">
        <v>-94.86</v>
      </c>
      <c r="AA34" s="155">
        <v>4137224</v>
      </c>
    </row>
    <row r="35" spans="1:27" ht="13.5">
      <c r="A35" s="138" t="s">
        <v>81</v>
      </c>
      <c r="B35" s="136"/>
      <c r="C35" s="155">
        <v>4267862</v>
      </c>
      <c r="D35" s="155"/>
      <c r="E35" s="156">
        <v>4909674</v>
      </c>
      <c r="F35" s="60">
        <v>3772913</v>
      </c>
      <c r="G35" s="60">
        <v>276807</v>
      </c>
      <c r="H35" s="60"/>
      <c r="I35" s="60">
        <v>303189</v>
      </c>
      <c r="J35" s="60">
        <v>579996</v>
      </c>
      <c r="K35" s="60">
        <v>316545</v>
      </c>
      <c r="L35" s="60">
        <v>309144</v>
      </c>
      <c r="M35" s="60">
        <v>339418</v>
      </c>
      <c r="N35" s="60">
        <v>965107</v>
      </c>
      <c r="O35" s="60"/>
      <c r="P35" s="60">
        <v>384863</v>
      </c>
      <c r="Q35" s="60">
        <v>284066</v>
      </c>
      <c r="R35" s="60">
        <v>668929</v>
      </c>
      <c r="S35" s="60"/>
      <c r="T35" s="60"/>
      <c r="U35" s="60"/>
      <c r="V35" s="60"/>
      <c r="W35" s="60">
        <v>2214032</v>
      </c>
      <c r="X35" s="60">
        <v>44185374</v>
      </c>
      <c r="Y35" s="60">
        <v>-41971342</v>
      </c>
      <c r="Z35" s="140">
        <v>-94.99</v>
      </c>
      <c r="AA35" s="155">
        <v>3772913</v>
      </c>
    </row>
    <row r="36" spans="1:27" ht="13.5">
      <c r="A36" s="138" t="s">
        <v>82</v>
      </c>
      <c r="B36" s="136"/>
      <c r="C36" s="155">
        <v>1732079</v>
      </c>
      <c r="D36" s="155"/>
      <c r="E36" s="156">
        <v>526089</v>
      </c>
      <c r="F36" s="60">
        <v>578231</v>
      </c>
      <c r="G36" s="60">
        <v>214304</v>
      </c>
      <c r="H36" s="60"/>
      <c r="I36" s="60">
        <v>245802</v>
      </c>
      <c r="J36" s="60">
        <v>460106</v>
      </c>
      <c r="K36" s="60">
        <v>225754</v>
      </c>
      <c r="L36" s="60">
        <v>262475</v>
      </c>
      <c r="M36" s="60">
        <v>252469</v>
      </c>
      <c r="N36" s="60">
        <v>740698</v>
      </c>
      <c r="O36" s="60">
        <v>-994723</v>
      </c>
      <c r="P36" s="60">
        <v>236255</v>
      </c>
      <c r="Q36" s="60">
        <v>217381</v>
      </c>
      <c r="R36" s="60">
        <v>-541087</v>
      </c>
      <c r="S36" s="60"/>
      <c r="T36" s="60"/>
      <c r="U36" s="60"/>
      <c r="V36" s="60"/>
      <c r="W36" s="60">
        <v>659717</v>
      </c>
      <c r="X36" s="60">
        <v>4734810</v>
      </c>
      <c r="Y36" s="60">
        <v>-4075093</v>
      </c>
      <c r="Z36" s="140">
        <v>-86.07</v>
      </c>
      <c r="AA36" s="155">
        <v>578231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>
        <v>700637</v>
      </c>
      <c r="P37" s="159"/>
      <c r="Q37" s="159"/>
      <c r="R37" s="159">
        <v>700637</v>
      </c>
      <c r="S37" s="159"/>
      <c r="T37" s="159"/>
      <c r="U37" s="159"/>
      <c r="V37" s="159"/>
      <c r="W37" s="159">
        <v>700637</v>
      </c>
      <c r="X37" s="159"/>
      <c r="Y37" s="159">
        <v>700637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50228073</v>
      </c>
      <c r="D38" s="153">
        <f>SUM(D39:D41)</f>
        <v>0</v>
      </c>
      <c r="E38" s="154">
        <f t="shared" si="7"/>
        <v>52751425</v>
      </c>
      <c r="F38" s="100">
        <f t="shared" si="7"/>
        <v>53449271</v>
      </c>
      <c r="G38" s="100">
        <f t="shared" si="7"/>
        <v>962763</v>
      </c>
      <c r="H38" s="100">
        <f t="shared" si="7"/>
        <v>0</v>
      </c>
      <c r="I38" s="100">
        <f t="shared" si="7"/>
        <v>2180865</v>
      </c>
      <c r="J38" s="100">
        <f t="shared" si="7"/>
        <v>3143628</v>
      </c>
      <c r="K38" s="100">
        <f t="shared" si="7"/>
        <v>1760507</v>
      </c>
      <c r="L38" s="100">
        <f t="shared" si="7"/>
        <v>1773071</v>
      </c>
      <c r="M38" s="100">
        <f t="shared" si="7"/>
        <v>2402643</v>
      </c>
      <c r="N38" s="100">
        <f t="shared" si="7"/>
        <v>5936221</v>
      </c>
      <c r="O38" s="100">
        <f t="shared" si="7"/>
        <v>1411745</v>
      </c>
      <c r="P38" s="100">
        <f t="shared" si="7"/>
        <v>1600605</v>
      </c>
      <c r="Q38" s="100">
        <f t="shared" si="7"/>
        <v>2447707</v>
      </c>
      <c r="R38" s="100">
        <f t="shared" si="7"/>
        <v>5460057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14539906</v>
      </c>
      <c r="X38" s="100">
        <f t="shared" si="7"/>
        <v>474761646</v>
      </c>
      <c r="Y38" s="100">
        <f t="shared" si="7"/>
        <v>-460221740</v>
      </c>
      <c r="Z38" s="137">
        <f>+IF(X38&lt;&gt;0,+(Y38/X38)*100,0)</f>
        <v>-96.93743036690037</v>
      </c>
      <c r="AA38" s="153">
        <f>SUM(AA39:AA41)</f>
        <v>53449271</v>
      </c>
    </row>
    <row r="39" spans="1:27" ht="13.5">
      <c r="A39" s="138" t="s">
        <v>85</v>
      </c>
      <c r="B39" s="136"/>
      <c r="C39" s="155">
        <v>8388954</v>
      </c>
      <c r="D39" s="155"/>
      <c r="E39" s="156">
        <v>10085184</v>
      </c>
      <c r="F39" s="60">
        <v>9111810</v>
      </c>
      <c r="G39" s="60">
        <v>242905</v>
      </c>
      <c r="H39" s="60"/>
      <c r="I39" s="60">
        <v>575791</v>
      </c>
      <c r="J39" s="60">
        <v>818696</v>
      </c>
      <c r="K39" s="60">
        <v>427117</v>
      </c>
      <c r="L39" s="60">
        <v>408185</v>
      </c>
      <c r="M39" s="60">
        <v>731854</v>
      </c>
      <c r="N39" s="60">
        <v>1567156</v>
      </c>
      <c r="O39" s="60">
        <v>1411745</v>
      </c>
      <c r="P39" s="60">
        <v>491110</v>
      </c>
      <c r="Q39" s="60">
        <v>876268</v>
      </c>
      <c r="R39" s="60">
        <v>2779123</v>
      </c>
      <c r="S39" s="60"/>
      <c r="T39" s="60"/>
      <c r="U39" s="60"/>
      <c r="V39" s="60"/>
      <c r="W39" s="60">
        <v>5164975</v>
      </c>
      <c r="X39" s="60">
        <v>90769455</v>
      </c>
      <c r="Y39" s="60">
        <v>-85604480</v>
      </c>
      <c r="Z39" s="140">
        <v>-94.31</v>
      </c>
      <c r="AA39" s="155">
        <v>9111810</v>
      </c>
    </row>
    <row r="40" spans="1:27" ht="13.5">
      <c r="A40" s="138" t="s">
        <v>86</v>
      </c>
      <c r="B40" s="136"/>
      <c r="C40" s="155">
        <v>41839119</v>
      </c>
      <c r="D40" s="155"/>
      <c r="E40" s="156">
        <v>42666241</v>
      </c>
      <c r="F40" s="60">
        <v>44337461</v>
      </c>
      <c r="G40" s="60">
        <v>719858</v>
      </c>
      <c r="H40" s="60"/>
      <c r="I40" s="60">
        <v>1605074</v>
      </c>
      <c r="J40" s="60">
        <v>2324932</v>
      </c>
      <c r="K40" s="60">
        <v>1333390</v>
      </c>
      <c r="L40" s="60">
        <v>1364886</v>
      </c>
      <c r="M40" s="60">
        <v>1670789</v>
      </c>
      <c r="N40" s="60">
        <v>4369065</v>
      </c>
      <c r="O40" s="60"/>
      <c r="P40" s="60">
        <v>1109495</v>
      </c>
      <c r="Q40" s="60">
        <v>1571439</v>
      </c>
      <c r="R40" s="60">
        <v>2680934</v>
      </c>
      <c r="S40" s="60"/>
      <c r="T40" s="60"/>
      <c r="U40" s="60"/>
      <c r="V40" s="60"/>
      <c r="W40" s="60">
        <v>9374931</v>
      </c>
      <c r="X40" s="60">
        <v>383992191</v>
      </c>
      <c r="Y40" s="60">
        <v>-374617260</v>
      </c>
      <c r="Z40" s="140">
        <v>-97.56</v>
      </c>
      <c r="AA40" s="155">
        <v>44337461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37113220</v>
      </c>
      <c r="D42" s="153">
        <f>SUM(D43:D46)</f>
        <v>0</v>
      </c>
      <c r="E42" s="154">
        <f t="shared" si="8"/>
        <v>39831466</v>
      </c>
      <c r="F42" s="100">
        <f t="shared" si="8"/>
        <v>42606832</v>
      </c>
      <c r="G42" s="100">
        <f t="shared" si="8"/>
        <v>3256142</v>
      </c>
      <c r="H42" s="100">
        <f t="shared" si="8"/>
        <v>765495</v>
      </c>
      <c r="I42" s="100">
        <f t="shared" si="8"/>
        <v>3695634</v>
      </c>
      <c r="J42" s="100">
        <f t="shared" si="8"/>
        <v>7717271</v>
      </c>
      <c r="K42" s="100">
        <f t="shared" si="8"/>
        <v>3180634</v>
      </c>
      <c r="L42" s="100">
        <f t="shared" si="8"/>
        <v>3007348</v>
      </c>
      <c r="M42" s="100">
        <f t="shared" si="8"/>
        <v>2602602</v>
      </c>
      <c r="N42" s="100">
        <f t="shared" si="8"/>
        <v>8790584</v>
      </c>
      <c r="O42" s="100">
        <f t="shared" si="8"/>
        <v>0</v>
      </c>
      <c r="P42" s="100">
        <f t="shared" si="8"/>
        <v>2769668</v>
      </c>
      <c r="Q42" s="100">
        <f t="shared" si="8"/>
        <v>564155</v>
      </c>
      <c r="R42" s="100">
        <f t="shared" si="8"/>
        <v>3333823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19841678</v>
      </c>
      <c r="X42" s="100">
        <f t="shared" si="8"/>
        <v>29874420</v>
      </c>
      <c r="Y42" s="100">
        <f t="shared" si="8"/>
        <v>-10032742</v>
      </c>
      <c r="Z42" s="137">
        <f>+IF(X42&lt;&gt;0,+(Y42/X42)*100,0)</f>
        <v>-33.58305198895912</v>
      </c>
      <c r="AA42" s="153">
        <f>SUM(AA43:AA46)</f>
        <v>42606832</v>
      </c>
    </row>
    <row r="43" spans="1:27" ht="13.5">
      <c r="A43" s="138" t="s">
        <v>89</v>
      </c>
      <c r="B43" s="136"/>
      <c r="C43" s="155">
        <v>24918317</v>
      </c>
      <c r="D43" s="155"/>
      <c r="E43" s="156">
        <v>31797682</v>
      </c>
      <c r="F43" s="60">
        <v>31409924</v>
      </c>
      <c r="G43" s="60">
        <v>2079310</v>
      </c>
      <c r="H43" s="60"/>
      <c r="I43" s="60">
        <v>2199529</v>
      </c>
      <c r="J43" s="60">
        <v>4278839</v>
      </c>
      <c r="K43" s="60">
        <v>1706258</v>
      </c>
      <c r="L43" s="60">
        <v>1610961</v>
      </c>
      <c r="M43" s="60">
        <v>1305065</v>
      </c>
      <c r="N43" s="60">
        <v>4622284</v>
      </c>
      <c r="O43" s="60"/>
      <c r="P43" s="60">
        <v>1663249</v>
      </c>
      <c r="Q43" s="60">
        <v>1310134</v>
      </c>
      <c r="R43" s="60">
        <v>2973383</v>
      </c>
      <c r="S43" s="60"/>
      <c r="T43" s="60"/>
      <c r="U43" s="60"/>
      <c r="V43" s="60"/>
      <c r="W43" s="60">
        <v>11874506</v>
      </c>
      <c r="X43" s="60">
        <v>23848659</v>
      </c>
      <c r="Y43" s="60">
        <v>-11974153</v>
      </c>
      <c r="Z43" s="140">
        <v>-50.21</v>
      </c>
      <c r="AA43" s="155">
        <v>31409924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523338</v>
      </c>
      <c r="H44" s="60"/>
      <c r="I44" s="60">
        <v>501942</v>
      </c>
      <c r="J44" s="60">
        <v>1025280</v>
      </c>
      <c r="K44" s="60">
        <v>494535</v>
      </c>
      <c r="L44" s="60">
        <v>493738</v>
      </c>
      <c r="M44" s="60">
        <v>483078</v>
      </c>
      <c r="N44" s="60">
        <v>1471351</v>
      </c>
      <c r="O44" s="60"/>
      <c r="P44" s="60">
        <v>467910</v>
      </c>
      <c r="Q44" s="60">
        <v>-1522487</v>
      </c>
      <c r="R44" s="60">
        <v>-1054577</v>
      </c>
      <c r="S44" s="60"/>
      <c r="T44" s="60"/>
      <c r="U44" s="60"/>
      <c r="V44" s="60"/>
      <c r="W44" s="60">
        <v>1442054</v>
      </c>
      <c r="X44" s="60"/>
      <c r="Y44" s="60">
        <v>1442054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-140</v>
      </c>
      <c r="J45" s="159">
        <v>-140</v>
      </c>
      <c r="K45" s="159"/>
      <c r="L45" s="159"/>
      <c r="M45" s="159"/>
      <c r="N45" s="159"/>
      <c r="O45" s="159"/>
      <c r="P45" s="159"/>
      <c r="Q45" s="159">
        <v>-1328</v>
      </c>
      <c r="R45" s="159">
        <v>-1328</v>
      </c>
      <c r="S45" s="159"/>
      <c r="T45" s="159"/>
      <c r="U45" s="159"/>
      <c r="V45" s="159"/>
      <c r="W45" s="159">
        <v>-1468</v>
      </c>
      <c r="X45" s="159"/>
      <c r="Y45" s="159">
        <v>-1468</v>
      </c>
      <c r="Z45" s="141">
        <v>0</v>
      </c>
      <c r="AA45" s="157"/>
    </row>
    <row r="46" spans="1:27" ht="13.5">
      <c r="A46" s="138" t="s">
        <v>92</v>
      </c>
      <c r="B46" s="136"/>
      <c r="C46" s="155">
        <v>12194903</v>
      </c>
      <c r="D46" s="155"/>
      <c r="E46" s="156">
        <v>8033784</v>
      </c>
      <c r="F46" s="60">
        <v>11196908</v>
      </c>
      <c r="G46" s="60">
        <v>653494</v>
      </c>
      <c r="H46" s="60">
        <v>765495</v>
      </c>
      <c r="I46" s="60">
        <v>994303</v>
      </c>
      <c r="J46" s="60">
        <v>2413292</v>
      </c>
      <c r="K46" s="60">
        <v>979841</v>
      </c>
      <c r="L46" s="60">
        <v>902649</v>
      </c>
      <c r="M46" s="60">
        <v>814459</v>
      </c>
      <c r="N46" s="60">
        <v>2696949</v>
      </c>
      <c r="O46" s="60"/>
      <c r="P46" s="60">
        <v>638509</v>
      </c>
      <c r="Q46" s="60">
        <v>777836</v>
      </c>
      <c r="R46" s="60">
        <v>1416345</v>
      </c>
      <c r="S46" s="60"/>
      <c r="T46" s="60"/>
      <c r="U46" s="60"/>
      <c r="V46" s="60"/>
      <c r="W46" s="60">
        <v>6526586</v>
      </c>
      <c r="X46" s="60">
        <v>6025761</v>
      </c>
      <c r="Y46" s="60">
        <v>500825</v>
      </c>
      <c r="Z46" s="140">
        <v>8.31</v>
      </c>
      <c r="AA46" s="155">
        <v>11196908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183537</v>
      </c>
      <c r="H47" s="100"/>
      <c r="I47" s="100"/>
      <c r="J47" s="100">
        <v>183537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183537</v>
      </c>
      <c r="X47" s="100"/>
      <c r="Y47" s="100">
        <v>183537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176080697</v>
      </c>
      <c r="D48" s="168">
        <f>+D28+D32+D38+D42+D47</f>
        <v>0</v>
      </c>
      <c r="E48" s="169">
        <f t="shared" si="9"/>
        <v>194430761</v>
      </c>
      <c r="F48" s="73">
        <f t="shared" si="9"/>
        <v>197266092</v>
      </c>
      <c r="G48" s="73">
        <f t="shared" si="9"/>
        <v>11282507</v>
      </c>
      <c r="H48" s="73">
        <f t="shared" si="9"/>
        <v>12397063</v>
      </c>
      <c r="I48" s="73">
        <f t="shared" si="9"/>
        <v>14117897</v>
      </c>
      <c r="J48" s="73">
        <f t="shared" si="9"/>
        <v>37797467</v>
      </c>
      <c r="K48" s="73">
        <f t="shared" si="9"/>
        <v>12710086</v>
      </c>
      <c r="L48" s="73">
        <f t="shared" si="9"/>
        <v>12712525</v>
      </c>
      <c r="M48" s="73">
        <f t="shared" si="9"/>
        <v>12403289</v>
      </c>
      <c r="N48" s="73">
        <f t="shared" si="9"/>
        <v>37825900</v>
      </c>
      <c r="O48" s="73">
        <f t="shared" si="9"/>
        <v>9417523</v>
      </c>
      <c r="P48" s="73">
        <f t="shared" si="9"/>
        <v>10306133</v>
      </c>
      <c r="Q48" s="73">
        <f t="shared" si="9"/>
        <v>10241434</v>
      </c>
      <c r="R48" s="73">
        <f t="shared" si="9"/>
        <v>29965090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105588457</v>
      </c>
      <c r="X48" s="73">
        <f t="shared" si="9"/>
        <v>688428396</v>
      </c>
      <c r="Y48" s="73">
        <f t="shared" si="9"/>
        <v>-582839939</v>
      </c>
      <c r="Z48" s="170">
        <f>+IF(X48&lt;&gt;0,+(Y48/X48)*100,0)</f>
        <v>-84.6623908000448</v>
      </c>
      <c r="AA48" s="168">
        <f>+AA28+AA32+AA38+AA42+AA47</f>
        <v>197266092</v>
      </c>
    </row>
    <row r="49" spans="1:27" ht="13.5">
      <c r="A49" s="148" t="s">
        <v>49</v>
      </c>
      <c r="B49" s="149"/>
      <c r="C49" s="171">
        <f aca="true" t="shared" si="10" ref="C49:Y49">+C25-C48</f>
        <v>-9158927</v>
      </c>
      <c r="D49" s="171">
        <f>+D25-D48</f>
        <v>0</v>
      </c>
      <c r="E49" s="172">
        <f t="shared" si="10"/>
        <v>39255438</v>
      </c>
      <c r="F49" s="173">
        <f t="shared" si="10"/>
        <v>51883295</v>
      </c>
      <c r="G49" s="173">
        <f t="shared" si="10"/>
        <v>47769040</v>
      </c>
      <c r="H49" s="173">
        <f t="shared" si="10"/>
        <v>45278001</v>
      </c>
      <c r="I49" s="173">
        <f t="shared" si="10"/>
        <v>-10185801</v>
      </c>
      <c r="J49" s="173">
        <f t="shared" si="10"/>
        <v>82861240</v>
      </c>
      <c r="K49" s="173">
        <f t="shared" si="10"/>
        <v>-8921978</v>
      </c>
      <c r="L49" s="173">
        <f t="shared" si="10"/>
        <v>24290598</v>
      </c>
      <c r="M49" s="173">
        <f t="shared" si="10"/>
        <v>5100981</v>
      </c>
      <c r="N49" s="173">
        <f t="shared" si="10"/>
        <v>20469601</v>
      </c>
      <c r="O49" s="173">
        <f t="shared" si="10"/>
        <v>-6016517</v>
      </c>
      <c r="P49" s="173">
        <f t="shared" si="10"/>
        <v>-5955999</v>
      </c>
      <c r="Q49" s="173">
        <f t="shared" si="10"/>
        <v>25856335</v>
      </c>
      <c r="R49" s="173">
        <f t="shared" si="10"/>
        <v>13883819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117214660</v>
      </c>
      <c r="X49" s="173">
        <f>IF(F25=F48,0,X25-X48)</f>
        <v>-513164196</v>
      </c>
      <c r="Y49" s="173">
        <f t="shared" si="10"/>
        <v>630378856</v>
      </c>
      <c r="Z49" s="174">
        <f>+IF(X49&lt;&gt;0,+(Y49/X49)*100,0)</f>
        <v>-122.84155069930094</v>
      </c>
      <c r="AA49" s="171">
        <f>+AA25-AA48</f>
        <v>51883295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13353637</v>
      </c>
      <c r="D5" s="155">
        <v>0</v>
      </c>
      <c r="E5" s="156">
        <v>14428006</v>
      </c>
      <c r="F5" s="60">
        <v>14428006</v>
      </c>
      <c r="G5" s="60">
        <v>16429563</v>
      </c>
      <c r="H5" s="60">
        <v>16425563</v>
      </c>
      <c r="I5" s="60">
        <v>-150</v>
      </c>
      <c r="J5" s="60">
        <v>32854976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32854976</v>
      </c>
      <c r="X5" s="60">
        <v>10821006</v>
      </c>
      <c r="Y5" s="60">
        <v>22033970</v>
      </c>
      <c r="Z5" s="140">
        <v>203.62</v>
      </c>
      <c r="AA5" s="155">
        <v>14428006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15090389</v>
      </c>
      <c r="D7" s="155">
        <v>0</v>
      </c>
      <c r="E7" s="156">
        <v>20817429</v>
      </c>
      <c r="F7" s="60">
        <v>21109429</v>
      </c>
      <c r="G7" s="60">
        <v>1585642</v>
      </c>
      <c r="H7" s="60">
        <v>0</v>
      </c>
      <c r="I7" s="60">
        <v>1525029</v>
      </c>
      <c r="J7" s="60">
        <v>3110671</v>
      </c>
      <c r="K7" s="60">
        <v>1595858</v>
      </c>
      <c r="L7" s="60">
        <v>1558316</v>
      </c>
      <c r="M7" s="60">
        <v>1680516</v>
      </c>
      <c r="N7" s="60">
        <v>4834690</v>
      </c>
      <c r="O7" s="60">
        <v>0</v>
      </c>
      <c r="P7" s="60">
        <v>0</v>
      </c>
      <c r="Q7" s="60">
        <v>1662710</v>
      </c>
      <c r="R7" s="60">
        <v>1662710</v>
      </c>
      <c r="S7" s="60">
        <v>0</v>
      </c>
      <c r="T7" s="60">
        <v>0</v>
      </c>
      <c r="U7" s="60">
        <v>0</v>
      </c>
      <c r="V7" s="60">
        <v>0</v>
      </c>
      <c r="W7" s="60">
        <v>9608071</v>
      </c>
      <c r="X7" s="60">
        <v>15612408</v>
      </c>
      <c r="Y7" s="60">
        <v>-6004337</v>
      </c>
      <c r="Z7" s="140">
        <v>-38.46</v>
      </c>
      <c r="AA7" s="155">
        <v>21109429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141011</v>
      </c>
      <c r="H8" s="60">
        <v>0</v>
      </c>
      <c r="I8" s="60">
        <v>1247421</v>
      </c>
      <c r="J8" s="60">
        <v>1388432</v>
      </c>
      <c r="K8" s="60">
        <v>1225630</v>
      </c>
      <c r="L8" s="60">
        <v>871374</v>
      </c>
      <c r="M8" s="60">
        <v>1200598</v>
      </c>
      <c r="N8" s="60">
        <v>3297602</v>
      </c>
      <c r="O8" s="60">
        <v>0</v>
      </c>
      <c r="P8" s="60">
        <v>3342891</v>
      </c>
      <c r="Q8" s="60">
        <v>-3571962</v>
      </c>
      <c r="R8" s="60">
        <v>-229071</v>
      </c>
      <c r="S8" s="60">
        <v>0</v>
      </c>
      <c r="T8" s="60">
        <v>0</v>
      </c>
      <c r="U8" s="60">
        <v>0</v>
      </c>
      <c r="V8" s="60">
        <v>0</v>
      </c>
      <c r="W8" s="60">
        <v>4456963</v>
      </c>
      <c r="X8" s="60"/>
      <c r="Y8" s="60">
        <v>4456963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37816</v>
      </c>
      <c r="J9" s="60">
        <v>37816</v>
      </c>
      <c r="K9" s="60">
        <v>39081</v>
      </c>
      <c r="L9" s="60">
        <v>-681656</v>
      </c>
      <c r="M9" s="60">
        <v>40684</v>
      </c>
      <c r="N9" s="60">
        <v>-601891</v>
      </c>
      <c r="O9" s="60">
        <v>0</v>
      </c>
      <c r="P9" s="60">
        <v>38446</v>
      </c>
      <c r="Q9" s="60">
        <v>529361</v>
      </c>
      <c r="R9" s="60">
        <v>567807</v>
      </c>
      <c r="S9" s="60">
        <v>0</v>
      </c>
      <c r="T9" s="60">
        <v>0</v>
      </c>
      <c r="U9" s="60">
        <v>0</v>
      </c>
      <c r="V9" s="60">
        <v>0</v>
      </c>
      <c r="W9" s="60">
        <v>3732</v>
      </c>
      <c r="X9" s="60"/>
      <c r="Y9" s="60">
        <v>3732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3983780</v>
      </c>
      <c r="D10" s="155">
        <v>0</v>
      </c>
      <c r="E10" s="156">
        <v>4250000</v>
      </c>
      <c r="F10" s="54">
        <v>4250227</v>
      </c>
      <c r="G10" s="54">
        <v>351689</v>
      </c>
      <c r="H10" s="54">
        <v>703098</v>
      </c>
      <c r="I10" s="54">
        <v>350688</v>
      </c>
      <c r="J10" s="54">
        <v>1405475</v>
      </c>
      <c r="K10" s="54">
        <v>352179</v>
      </c>
      <c r="L10" s="54">
        <v>352030</v>
      </c>
      <c r="M10" s="54">
        <v>352062</v>
      </c>
      <c r="N10" s="54">
        <v>1056271</v>
      </c>
      <c r="O10" s="54">
        <v>0</v>
      </c>
      <c r="P10" s="54">
        <v>352254</v>
      </c>
      <c r="Q10" s="54">
        <v>352558</v>
      </c>
      <c r="R10" s="54">
        <v>704812</v>
      </c>
      <c r="S10" s="54">
        <v>0</v>
      </c>
      <c r="T10" s="54">
        <v>0</v>
      </c>
      <c r="U10" s="54">
        <v>0</v>
      </c>
      <c r="V10" s="54">
        <v>0</v>
      </c>
      <c r="W10" s="54">
        <v>3166558</v>
      </c>
      <c r="X10" s="54">
        <v>3187674</v>
      </c>
      <c r="Y10" s="54">
        <v>-21116</v>
      </c>
      <c r="Z10" s="184">
        <v>-0.66</v>
      </c>
      <c r="AA10" s="130">
        <v>4250227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1505758</v>
      </c>
      <c r="P11" s="60">
        <v>0</v>
      </c>
      <c r="Q11" s="60">
        <v>0</v>
      </c>
      <c r="R11" s="60">
        <v>1505758</v>
      </c>
      <c r="S11" s="60">
        <v>0</v>
      </c>
      <c r="T11" s="60">
        <v>0</v>
      </c>
      <c r="U11" s="60">
        <v>0</v>
      </c>
      <c r="V11" s="60">
        <v>0</v>
      </c>
      <c r="W11" s="60">
        <v>1505758</v>
      </c>
      <c r="X11" s="60"/>
      <c r="Y11" s="60">
        <v>1505758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1120643</v>
      </c>
      <c r="D12" s="155">
        <v>0</v>
      </c>
      <c r="E12" s="156">
        <v>13380236</v>
      </c>
      <c r="F12" s="60">
        <v>4971398</v>
      </c>
      <c r="G12" s="60">
        <v>90831</v>
      </c>
      <c r="H12" s="60">
        <v>182015</v>
      </c>
      <c r="I12" s="60">
        <v>125134</v>
      </c>
      <c r="J12" s="60">
        <v>397980</v>
      </c>
      <c r="K12" s="60">
        <v>102045</v>
      </c>
      <c r="L12" s="60">
        <v>103389</v>
      </c>
      <c r="M12" s="60">
        <v>100306</v>
      </c>
      <c r="N12" s="60">
        <v>305740</v>
      </c>
      <c r="O12" s="60">
        <v>104774</v>
      </c>
      <c r="P12" s="60">
        <v>103455</v>
      </c>
      <c r="Q12" s="60">
        <v>119767</v>
      </c>
      <c r="R12" s="60">
        <v>327996</v>
      </c>
      <c r="S12" s="60">
        <v>0</v>
      </c>
      <c r="T12" s="60">
        <v>0</v>
      </c>
      <c r="U12" s="60">
        <v>0</v>
      </c>
      <c r="V12" s="60">
        <v>0</v>
      </c>
      <c r="W12" s="60">
        <v>1031716</v>
      </c>
      <c r="X12" s="60">
        <v>10035279</v>
      </c>
      <c r="Y12" s="60">
        <v>-9003563</v>
      </c>
      <c r="Z12" s="140">
        <v>-89.72</v>
      </c>
      <c r="AA12" s="155">
        <v>4971398</v>
      </c>
    </row>
    <row r="13" spans="1:27" ht="13.5">
      <c r="A13" s="181" t="s">
        <v>109</v>
      </c>
      <c r="B13" s="185"/>
      <c r="C13" s="155">
        <v>1591740</v>
      </c>
      <c r="D13" s="155">
        <v>0</v>
      </c>
      <c r="E13" s="156">
        <v>1957000</v>
      </c>
      <c r="F13" s="60">
        <v>850000</v>
      </c>
      <c r="G13" s="60">
        <v>17822</v>
      </c>
      <c r="H13" s="60">
        <v>22889</v>
      </c>
      <c r="I13" s="60">
        <v>4708</v>
      </c>
      <c r="J13" s="60">
        <v>45419</v>
      </c>
      <c r="K13" s="60">
        <v>5011</v>
      </c>
      <c r="L13" s="60">
        <v>388530</v>
      </c>
      <c r="M13" s="60">
        <v>8590</v>
      </c>
      <c r="N13" s="60">
        <v>402131</v>
      </c>
      <c r="O13" s="60">
        <v>7957</v>
      </c>
      <c r="P13" s="60">
        <v>8991</v>
      </c>
      <c r="Q13" s="60">
        <v>576765</v>
      </c>
      <c r="R13" s="60">
        <v>593713</v>
      </c>
      <c r="S13" s="60">
        <v>0</v>
      </c>
      <c r="T13" s="60">
        <v>0</v>
      </c>
      <c r="U13" s="60">
        <v>0</v>
      </c>
      <c r="V13" s="60">
        <v>0</v>
      </c>
      <c r="W13" s="60">
        <v>1041263</v>
      </c>
      <c r="X13" s="60">
        <v>1467945</v>
      </c>
      <c r="Y13" s="60">
        <v>-426682</v>
      </c>
      <c r="Z13" s="140">
        <v>-29.07</v>
      </c>
      <c r="AA13" s="155">
        <v>850000</v>
      </c>
    </row>
    <row r="14" spans="1:27" ht="13.5">
      <c r="A14" s="181" t="s">
        <v>110</v>
      </c>
      <c r="B14" s="185"/>
      <c r="C14" s="155">
        <v>1787401</v>
      </c>
      <c r="D14" s="155">
        <v>0</v>
      </c>
      <c r="E14" s="156">
        <v>1791400</v>
      </c>
      <c r="F14" s="60">
        <v>1791400</v>
      </c>
      <c r="G14" s="60">
        <v>114782</v>
      </c>
      <c r="H14" s="60">
        <v>236024</v>
      </c>
      <c r="I14" s="60">
        <v>127023</v>
      </c>
      <c r="J14" s="60">
        <v>477829</v>
      </c>
      <c r="K14" s="60">
        <v>131185</v>
      </c>
      <c r="L14" s="60">
        <v>138526</v>
      </c>
      <c r="M14" s="60">
        <v>145211</v>
      </c>
      <c r="N14" s="60">
        <v>414922</v>
      </c>
      <c r="O14" s="60">
        <v>148838</v>
      </c>
      <c r="P14" s="60">
        <v>152392</v>
      </c>
      <c r="Q14" s="60">
        <v>-15840</v>
      </c>
      <c r="R14" s="60">
        <v>285390</v>
      </c>
      <c r="S14" s="60">
        <v>0</v>
      </c>
      <c r="T14" s="60">
        <v>0</v>
      </c>
      <c r="U14" s="60">
        <v>0</v>
      </c>
      <c r="V14" s="60">
        <v>0</v>
      </c>
      <c r="W14" s="60">
        <v>1178141</v>
      </c>
      <c r="X14" s="60">
        <v>1343547</v>
      </c>
      <c r="Y14" s="60">
        <v>-165406</v>
      </c>
      <c r="Z14" s="140">
        <v>-12.31</v>
      </c>
      <c r="AA14" s="155">
        <v>1791400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588667</v>
      </c>
      <c r="D16" s="155">
        <v>0</v>
      </c>
      <c r="E16" s="156">
        <v>56899</v>
      </c>
      <c r="F16" s="60">
        <v>2350560</v>
      </c>
      <c r="G16" s="60">
        <v>6229</v>
      </c>
      <c r="H16" s="60">
        <v>1956</v>
      </c>
      <c r="I16" s="60">
        <v>6951</v>
      </c>
      <c r="J16" s="60">
        <v>15136</v>
      </c>
      <c r="K16" s="60">
        <v>5544</v>
      </c>
      <c r="L16" s="60">
        <v>12341</v>
      </c>
      <c r="M16" s="60">
        <v>10325</v>
      </c>
      <c r="N16" s="60">
        <v>28210</v>
      </c>
      <c r="O16" s="60">
        <v>4525</v>
      </c>
      <c r="P16" s="60">
        <v>6381</v>
      </c>
      <c r="Q16" s="60">
        <v>8891</v>
      </c>
      <c r="R16" s="60">
        <v>19797</v>
      </c>
      <c r="S16" s="60">
        <v>0</v>
      </c>
      <c r="T16" s="60">
        <v>0</v>
      </c>
      <c r="U16" s="60">
        <v>0</v>
      </c>
      <c r="V16" s="60">
        <v>0</v>
      </c>
      <c r="W16" s="60">
        <v>63143</v>
      </c>
      <c r="X16" s="60">
        <v>42678</v>
      </c>
      <c r="Y16" s="60">
        <v>20465</v>
      </c>
      <c r="Z16" s="140">
        <v>47.95</v>
      </c>
      <c r="AA16" s="155">
        <v>2350560</v>
      </c>
    </row>
    <row r="17" spans="1:27" ht="13.5">
      <c r="A17" s="181" t="s">
        <v>113</v>
      </c>
      <c r="B17" s="185"/>
      <c r="C17" s="155">
        <v>2188273</v>
      </c>
      <c r="D17" s="155">
        <v>0</v>
      </c>
      <c r="E17" s="156">
        <v>2259061</v>
      </c>
      <c r="F17" s="60">
        <v>631807</v>
      </c>
      <c r="G17" s="60">
        <v>210527</v>
      </c>
      <c r="H17" s="60">
        <v>14387</v>
      </c>
      <c r="I17" s="60">
        <v>201845</v>
      </c>
      <c r="J17" s="60">
        <v>426759</v>
      </c>
      <c r="K17" s="60">
        <v>219255</v>
      </c>
      <c r="L17" s="60">
        <v>181305</v>
      </c>
      <c r="M17" s="60">
        <v>180010</v>
      </c>
      <c r="N17" s="60">
        <v>580570</v>
      </c>
      <c r="O17" s="60">
        <v>191595</v>
      </c>
      <c r="P17" s="60">
        <v>179144</v>
      </c>
      <c r="Q17" s="60">
        <v>188627</v>
      </c>
      <c r="R17" s="60">
        <v>559366</v>
      </c>
      <c r="S17" s="60">
        <v>0</v>
      </c>
      <c r="T17" s="60">
        <v>0</v>
      </c>
      <c r="U17" s="60">
        <v>0</v>
      </c>
      <c r="V17" s="60">
        <v>0</v>
      </c>
      <c r="W17" s="60">
        <v>1566695</v>
      </c>
      <c r="X17" s="60">
        <v>1694295</v>
      </c>
      <c r="Y17" s="60">
        <v>-127600</v>
      </c>
      <c r="Z17" s="140">
        <v>-7.53</v>
      </c>
      <c r="AA17" s="155">
        <v>631807</v>
      </c>
    </row>
    <row r="18" spans="1:27" ht="13.5">
      <c r="A18" s="183" t="s">
        <v>114</v>
      </c>
      <c r="B18" s="182"/>
      <c r="C18" s="155">
        <v>1448997</v>
      </c>
      <c r="D18" s="155">
        <v>0</v>
      </c>
      <c r="E18" s="156">
        <v>1479000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1109214</v>
      </c>
      <c r="Y18" s="60">
        <v>-1109214</v>
      </c>
      <c r="Z18" s="140">
        <v>-100</v>
      </c>
      <c r="AA18" s="155">
        <v>0</v>
      </c>
    </row>
    <row r="19" spans="1:27" ht="13.5">
      <c r="A19" s="181" t="s">
        <v>34</v>
      </c>
      <c r="B19" s="185"/>
      <c r="C19" s="155">
        <v>96147645</v>
      </c>
      <c r="D19" s="155">
        <v>0</v>
      </c>
      <c r="E19" s="156">
        <v>106731000</v>
      </c>
      <c r="F19" s="60">
        <v>135740339</v>
      </c>
      <c r="G19" s="60">
        <v>40327000</v>
      </c>
      <c r="H19" s="60">
        <v>40327000</v>
      </c>
      <c r="I19" s="60">
        <v>0</v>
      </c>
      <c r="J19" s="60">
        <v>80654000</v>
      </c>
      <c r="K19" s="60">
        <v>0</v>
      </c>
      <c r="L19" s="60">
        <v>33959000</v>
      </c>
      <c r="M19" s="60">
        <v>17791</v>
      </c>
      <c r="N19" s="60">
        <v>33976791</v>
      </c>
      <c r="O19" s="60">
        <v>0</v>
      </c>
      <c r="P19" s="60">
        <v>0</v>
      </c>
      <c r="Q19" s="60">
        <v>28418968</v>
      </c>
      <c r="R19" s="60">
        <v>28418968</v>
      </c>
      <c r="S19" s="60">
        <v>0</v>
      </c>
      <c r="T19" s="60">
        <v>0</v>
      </c>
      <c r="U19" s="60">
        <v>0</v>
      </c>
      <c r="V19" s="60">
        <v>0</v>
      </c>
      <c r="W19" s="60">
        <v>143049759</v>
      </c>
      <c r="X19" s="60">
        <v>80048250</v>
      </c>
      <c r="Y19" s="60">
        <v>63001509</v>
      </c>
      <c r="Z19" s="140">
        <v>78.7</v>
      </c>
      <c r="AA19" s="155">
        <v>135740339</v>
      </c>
    </row>
    <row r="20" spans="1:27" ht="13.5">
      <c r="A20" s="181" t="s">
        <v>35</v>
      </c>
      <c r="B20" s="185"/>
      <c r="C20" s="155">
        <v>1023139</v>
      </c>
      <c r="D20" s="155">
        <v>0</v>
      </c>
      <c r="E20" s="156">
        <v>31578805</v>
      </c>
      <c r="F20" s="54">
        <v>7790485</v>
      </c>
      <c r="G20" s="54">
        <v>-346356</v>
      </c>
      <c r="H20" s="54">
        <v>-360675</v>
      </c>
      <c r="I20" s="54">
        <v>305631</v>
      </c>
      <c r="J20" s="54">
        <v>-401400</v>
      </c>
      <c r="K20" s="54">
        <v>112320</v>
      </c>
      <c r="L20" s="54">
        <v>119968</v>
      </c>
      <c r="M20" s="54">
        <v>821546</v>
      </c>
      <c r="N20" s="54">
        <v>1053834</v>
      </c>
      <c r="O20" s="54">
        <v>1427384</v>
      </c>
      <c r="P20" s="54">
        <v>43373</v>
      </c>
      <c r="Q20" s="54">
        <v>1385531</v>
      </c>
      <c r="R20" s="54">
        <v>2856288</v>
      </c>
      <c r="S20" s="54">
        <v>0</v>
      </c>
      <c r="T20" s="54">
        <v>0</v>
      </c>
      <c r="U20" s="54">
        <v>0</v>
      </c>
      <c r="V20" s="54">
        <v>0</v>
      </c>
      <c r="W20" s="54">
        <v>3508722</v>
      </c>
      <c r="X20" s="54">
        <v>23684076</v>
      </c>
      <c r="Y20" s="54">
        <v>-20175354</v>
      </c>
      <c r="Z20" s="184">
        <v>-85.19</v>
      </c>
      <c r="AA20" s="130">
        <v>7790485</v>
      </c>
    </row>
    <row r="21" spans="1:27" ht="13.5">
      <c r="A21" s="181" t="s">
        <v>115</v>
      </c>
      <c r="B21" s="185"/>
      <c r="C21" s="155">
        <v>413001</v>
      </c>
      <c r="D21" s="155">
        <v>0</v>
      </c>
      <c r="E21" s="156">
        <v>296363</v>
      </c>
      <c r="F21" s="60">
        <v>471669</v>
      </c>
      <c r="G21" s="60">
        <v>122807</v>
      </c>
      <c r="H21" s="60">
        <v>122807</v>
      </c>
      <c r="I21" s="82">
        <v>0</v>
      </c>
      <c r="J21" s="60">
        <v>245614</v>
      </c>
      <c r="K21" s="60">
        <v>0</v>
      </c>
      <c r="L21" s="60">
        <v>0</v>
      </c>
      <c r="M21" s="60">
        <v>0</v>
      </c>
      <c r="N21" s="60">
        <v>0</v>
      </c>
      <c r="O21" s="60">
        <v>10175</v>
      </c>
      <c r="P21" s="82">
        <v>122807</v>
      </c>
      <c r="Q21" s="60">
        <v>100956</v>
      </c>
      <c r="R21" s="60">
        <v>233938</v>
      </c>
      <c r="S21" s="60">
        <v>0</v>
      </c>
      <c r="T21" s="60">
        <v>0</v>
      </c>
      <c r="U21" s="60">
        <v>0</v>
      </c>
      <c r="V21" s="60">
        <v>0</v>
      </c>
      <c r="W21" s="82">
        <v>479552</v>
      </c>
      <c r="X21" s="60">
        <v>222273</v>
      </c>
      <c r="Y21" s="60">
        <v>257279</v>
      </c>
      <c r="Z21" s="140">
        <v>115.75</v>
      </c>
      <c r="AA21" s="155">
        <v>471669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138737312</v>
      </c>
      <c r="D22" s="188">
        <f>SUM(D5:D21)</f>
        <v>0</v>
      </c>
      <c r="E22" s="189">
        <f t="shared" si="0"/>
        <v>199025199</v>
      </c>
      <c r="F22" s="190">
        <f t="shared" si="0"/>
        <v>194385320</v>
      </c>
      <c r="G22" s="190">
        <f t="shared" si="0"/>
        <v>59051547</v>
      </c>
      <c r="H22" s="190">
        <f t="shared" si="0"/>
        <v>57675064</v>
      </c>
      <c r="I22" s="190">
        <f t="shared" si="0"/>
        <v>3932096</v>
      </c>
      <c r="J22" s="190">
        <f t="shared" si="0"/>
        <v>120658707</v>
      </c>
      <c r="K22" s="190">
        <f t="shared" si="0"/>
        <v>3788108</v>
      </c>
      <c r="L22" s="190">
        <f t="shared" si="0"/>
        <v>37003123</v>
      </c>
      <c r="M22" s="190">
        <f t="shared" si="0"/>
        <v>4557639</v>
      </c>
      <c r="N22" s="190">
        <f t="shared" si="0"/>
        <v>45348870</v>
      </c>
      <c r="O22" s="190">
        <f t="shared" si="0"/>
        <v>3401006</v>
      </c>
      <c r="P22" s="190">
        <f t="shared" si="0"/>
        <v>4350134</v>
      </c>
      <c r="Q22" s="190">
        <f t="shared" si="0"/>
        <v>29756332</v>
      </c>
      <c r="R22" s="190">
        <f t="shared" si="0"/>
        <v>37507472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203515049</v>
      </c>
      <c r="X22" s="190">
        <f t="shared" si="0"/>
        <v>149268645</v>
      </c>
      <c r="Y22" s="190">
        <f t="shared" si="0"/>
        <v>54246404</v>
      </c>
      <c r="Z22" s="191">
        <f>+IF(X22&lt;&gt;0,+(Y22/X22)*100,0)</f>
        <v>36.34145938686588</v>
      </c>
      <c r="AA22" s="188">
        <f>SUM(AA5:AA21)</f>
        <v>194385320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57616608</v>
      </c>
      <c r="D25" s="155">
        <v>0</v>
      </c>
      <c r="E25" s="156">
        <v>59458000</v>
      </c>
      <c r="F25" s="60">
        <v>60201079</v>
      </c>
      <c r="G25" s="60">
        <v>4502021</v>
      </c>
      <c r="H25" s="60">
        <v>5240816</v>
      </c>
      <c r="I25" s="60">
        <v>5260328</v>
      </c>
      <c r="J25" s="60">
        <v>15003165</v>
      </c>
      <c r="K25" s="60">
        <v>5023858</v>
      </c>
      <c r="L25" s="60">
        <v>5061698</v>
      </c>
      <c r="M25" s="60">
        <v>5167117</v>
      </c>
      <c r="N25" s="60">
        <v>15252673</v>
      </c>
      <c r="O25" s="60">
        <v>4236407</v>
      </c>
      <c r="P25" s="60">
        <v>5339402</v>
      </c>
      <c r="Q25" s="60">
        <v>6201433</v>
      </c>
      <c r="R25" s="60">
        <v>15777242</v>
      </c>
      <c r="S25" s="60">
        <v>0</v>
      </c>
      <c r="T25" s="60">
        <v>0</v>
      </c>
      <c r="U25" s="60">
        <v>0</v>
      </c>
      <c r="V25" s="60">
        <v>0</v>
      </c>
      <c r="W25" s="60">
        <v>46033080</v>
      </c>
      <c r="X25" s="60">
        <v>44593812</v>
      </c>
      <c r="Y25" s="60">
        <v>1439268</v>
      </c>
      <c r="Z25" s="140">
        <v>3.23</v>
      </c>
      <c r="AA25" s="155">
        <v>60201079</v>
      </c>
    </row>
    <row r="26" spans="1:27" ht="13.5">
      <c r="A26" s="183" t="s">
        <v>38</v>
      </c>
      <c r="B26" s="182"/>
      <c r="C26" s="155">
        <v>9482893</v>
      </c>
      <c r="D26" s="155">
        <v>0</v>
      </c>
      <c r="E26" s="156">
        <v>11877146</v>
      </c>
      <c r="F26" s="60">
        <v>11877146</v>
      </c>
      <c r="G26" s="60">
        <v>860701</v>
      </c>
      <c r="H26" s="60">
        <v>1694698</v>
      </c>
      <c r="I26" s="60">
        <v>842580</v>
      </c>
      <c r="J26" s="60">
        <v>3397979</v>
      </c>
      <c r="K26" s="60">
        <v>845451</v>
      </c>
      <c r="L26" s="60">
        <v>845827</v>
      </c>
      <c r="M26" s="60">
        <v>829629</v>
      </c>
      <c r="N26" s="60">
        <v>2520907</v>
      </c>
      <c r="O26" s="60">
        <v>828947</v>
      </c>
      <c r="P26" s="60">
        <v>596320</v>
      </c>
      <c r="Q26" s="60">
        <v>837984</v>
      </c>
      <c r="R26" s="60">
        <v>2263251</v>
      </c>
      <c r="S26" s="60">
        <v>0</v>
      </c>
      <c r="T26" s="60">
        <v>0</v>
      </c>
      <c r="U26" s="60">
        <v>0</v>
      </c>
      <c r="V26" s="60">
        <v>0</v>
      </c>
      <c r="W26" s="60">
        <v>8182137</v>
      </c>
      <c r="X26" s="60">
        <v>8907858</v>
      </c>
      <c r="Y26" s="60">
        <v>-725721</v>
      </c>
      <c r="Z26" s="140">
        <v>-8.15</v>
      </c>
      <c r="AA26" s="155">
        <v>11877146</v>
      </c>
    </row>
    <row r="27" spans="1:27" ht="13.5">
      <c r="A27" s="183" t="s">
        <v>118</v>
      </c>
      <c r="B27" s="182"/>
      <c r="C27" s="155">
        <v>7314823</v>
      </c>
      <c r="D27" s="155">
        <v>0</v>
      </c>
      <c r="E27" s="156">
        <v>7909787</v>
      </c>
      <c r="F27" s="60">
        <v>7909787</v>
      </c>
      <c r="G27" s="60">
        <v>0</v>
      </c>
      <c r="H27" s="60">
        <v>12765</v>
      </c>
      <c r="I27" s="60">
        <v>0</v>
      </c>
      <c r="J27" s="60">
        <v>12765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12765</v>
      </c>
      <c r="X27" s="60">
        <v>5932341</v>
      </c>
      <c r="Y27" s="60">
        <v>-5919576</v>
      </c>
      <c r="Z27" s="140">
        <v>-99.78</v>
      </c>
      <c r="AA27" s="155">
        <v>7909787</v>
      </c>
    </row>
    <row r="28" spans="1:27" ht="13.5">
      <c r="A28" s="183" t="s">
        <v>39</v>
      </c>
      <c r="B28" s="182"/>
      <c r="C28" s="155">
        <v>31093214</v>
      </c>
      <c r="D28" s="155">
        <v>0</v>
      </c>
      <c r="E28" s="156">
        <v>32220000</v>
      </c>
      <c r="F28" s="60">
        <v>32239690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24164766</v>
      </c>
      <c r="Y28" s="60">
        <v>-24164766</v>
      </c>
      <c r="Z28" s="140">
        <v>-100</v>
      </c>
      <c r="AA28" s="155">
        <v>32239690</v>
      </c>
    </row>
    <row r="29" spans="1:27" ht="13.5">
      <c r="A29" s="183" t="s">
        <v>40</v>
      </c>
      <c r="B29" s="182"/>
      <c r="C29" s="155">
        <v>621077</v>
      </c>
      <c r="D29" s="155">
        <v>0</v>
      </c>
      <c r="E29" s="156">
        <v>869109</v>
      </c>
      <c r="F29" s="60">
        <v>89109</v>
      </c>
      <c r="G29" s="60">
        <v>0</v>
      </c>
      <c r="H29" s="60">
        <v>0</v>
      </c>
      <c r="I29" s="60">
        <v>3188</v>
      </c>
      <c r="J29" s="60">
        <v>3188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3188</v>
      </c>
      <c r="X29" s="60">
        <v>651834</v>
      </c>
      <c r="Y29" s="60">
        <v>-648646</v>
      </c>
      <c r="Z29" s="140">
        <v>-99.51</v>
      </c>
      <c r="AA29" s="155">
        <v>89109</v>
      </c>
    </row>
    <row r="30" spans="1:27" ht="13.5">
      <c r="A30" s="183" t="s">
        <v>119</v>
      </c>
      <c r="B30" s="182"/>
      <c r="C30" s="155">
        <v>14809383</v>
      </c>
      <c r="D30" s="155">
        <v>0</v>
      </c>
      <c r="E30" s="156">
        <v>18538557</v>
      </c>
      <c r="F30" s="60">
        <v>18538557</v>
      </c>
      <c r="G30" s="60">
        <v>1771196</v>
      </c>
      <c r="H30" s="60">
        <v>0</v>
      </c>
      <c r="I30" s="60">
        <v>1609698</v>
      </c>
      <c r="J30" s="60">
        <v>3380894</v>
      </c>
      <c r="K30" s="60">
        <v>983138</v>
      </c>
      <c r="L30" s="60">
        <v>1014941</v>
      </c>
      <c r="M30" s="60">
        <v>857352</v>
      </c>
      <c r="N30" s="60">
        <v>2855431</v>
      </c>
      <c r="O30" s="60">
        <v>1152415</v>
      </c>
      <c r="P30" s="60">
        <v>987273</v>
      </c>
      <c r="Q30" s="60">
        <v>1061772</v>
      </c>
      <c r="R30" s="60">
        <v>3201460</v>
      </c>
      <c r="S30" s="60">
        <v>0</v>
      </c>
      <c r="T30" s="60">
        <v>0</v>
      </c>
      <c r="U30" s="60">
        <v>0</v>
      </c>
      <c r="V30" s="60">
        <v>0</v>
      </c>
      <c r="W30" s="60">
        <v>9437785</v>
      </c>
      <c r="X30" s="60">
        <v>13903920</v>
      </c>
      <c r="Y30" s="60">
        <v>-4466135</v>
      </c>
      <c r="Z30" s="140">
        <v>-32.12</v>
      </c>
      <c r="AA30" s="155">
        <v>18538557</v>
      </c>
    </row>
    <row r="31" spans="1:27" ht="13.5">
      <c r="A31" s="183" t="s">
        <v>120</v>
      </c>
      <c r="B31" s="182"/>
      <c r="C31" s="155">
        <v>8131496</v>
      </c>
      <c r="D31" s="155">
        <v>0</v>
      </c>
      <c r="E31" s="156">
        <v>10212813</v>
      </c>
      <c r="F31" s="60">
        <v>9738689</v>
      </c>
      <c r="G31" s="60">
        <v>2624</v>
      </c>
      <c r="H31" s="60">
        <v>68154</v>
      </c>
      <c r="I31" s="60">
        <v>0</v>
      </c>
      <c r="J31" s="60">
        <v>70778</v>
      </c>
      <c r="K31" s="60">
        <v>667594</v>
      </c>
      <c r="L31" s="60">
        <v>568116</v>
      </c>
      <c r="M31" s="60">
        <v>607497</v>
      </c>
      <c r="N31" s="60">
        <v>1843207</v>
      </c>
      <c r="O31" s="60">
        <v>463102</v>
      </c>
      <c r="P31" s="60">
        <v>261514</v>
      </c>
      <c r="Q31" s="60">
        <v>-65576</v>
      </c>
      <c r="R31" s="60">
        <v>659040</v>
      </c>
      <c r="S31" s="60">
        <v>0</v>
      </c>
      <c r="T31" s="60">
        <v>0</v>
      </c>
      <c r="U31" s="60">
        <v>0</v>
      </c>
      <c r="V31" s="60">
        <v>0</v>
      </c>
      <c r="W31" s="60">
        <v>2573025</v>
      </c>
      <c r="X31" s="60">
        <v>7659612</v>
      </c>
      <c r="Y31" s="60">
        <v>-5086587</v>
      </c>
      <c r="Z31" s="140">
        <v>-66.41</v>
      </c>
      <c r="AA31" s="155">
        <v>9738689</v>
      </c>
    </row>
    <row r="32" spans="1:27" ht="13.5">
      <c r="A32" s="183" t="s">
        <v>121</v>
      </c>
      <c r="B32" s="182"/>
      <c r="C32" s="155">
        <v>2261311</v>
      </c>
      <c r="D32" s="155">
        <v>0</v>
      </c>
      <c r="E32" s="156">
        <v>4994000</v>
      </c>
      <c r="F32" s="60">
        <v>6632166</v>
      </c>
      <c r="G32" s="60">
        <v>52765</v>
      </c>
      <c r="H32" s="60">
        <v>435275</v>
      </c>
      <c r="I32" s="60">
        <v>1022235</v>
      </c>
      <c r="J32" s="60">
        <v>1510275</v>
      </c>
      <c r="K32" s="60">
        <v>394614</v>
      </c>
      <c r="L32" s="60">
        <v>128528</v>
      </c>
      <c r="M32" s="60">
        <v>253848</v>
      </c>
      <c r="N32" s="60">
        <v>776990</v>
      </c>
      <c r="O32" s="60">
        <v>128908</v>
      </c>
      <c r="P32" s="60">
        <v>382432</v>
      </c>
      <c r="Q32" s="60">
        <v>233792</v>
      </c>
      <c r="R32" s="60">
        <v>745132</v>
      </c>
      <c r="S32" s="60">
        <v>0</v>
      </c>
      <c r="T32" s="60">
        <v>0</v>
      </c>
      <c r="U32" s="60">
        <v>0</v>
      </c>
      <c r="V32" s="60">
        <v>0</v>
      </c>
      <c r="W32" s="60">
        <v>3032397</v>
      </c>
      <c r="X32" s="60">
        <v>3745863</v>
      </c>
      <c r="Y32" s="60">
        <v>-713466</v>
      </c>
      <c r="Z32" s="140">
        <v>-19.05</v>
      </c>
      <c r="AA32" s="155">
        <v>6632166</v>
      </c>
    </row>
    <row r="33" spans="1:27" ht="13.5">
      <c r="A33" s="183" t="s">
        <v>42</v>
      </c>
      <c r="B33" s="182"/>
      <c r="C33" s="155">
        <v>263158</v>
      </c>
      <c r="D33" s="155">
        <v>0</v>
      </c>
      <c r="E33" s="156">
        <v>0</v>
      </c>
      <c r="F33" s="60">
        <v>0</v>
      </c>
      <c r="G33" s="60">
        <v>0</v>
      </c>
      <c r="H33" s="60">
        <v>92900</v>
      </c>
      <c r="I33" s="60">
        <v>354086</v>
      </c>
      <c r="J33" s="60">
        <v>446986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446986</v>
      </c>
      <c r="X33" s="60"/>
      <c r="Y33" s="60">
        <v>446986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44286119</v>
      </c>
      <c r="D34" s="155">
        <v>0</v>
      </c>
      <c r="E34" s="156">
        <v>48351349</v>
      </c>
      <c r="F34" s="60">
        <v>50039869</v>
      </c>
      <c r="G34" s="60">
        <v>4093200</v>
      </c>
      <c r="H34" s="60">
        <v>4852455</v>
      </c>
      <c r="I34" s="60">
        <v>5025782</v>
      </c>
      <c r="J34" s="60">
        <v>13971437</v>
      </c>
      <c r="K34" s="60">
        <v>4795431</v>
      </c>
      <c r="L34" s="60">
        <v>5093415</v>
      </c>
      <c r="M34" s="60">
        <v>4687846</v>
      </c>
      <c r="N34" s="60">
        <v>14576692</v>
      </c>
      <c r="O34" s="60">
        <v>2607744</v>
      </c>
      <c r="P34" s="60">
        <v>2739192</v>
      </c>
      <c r="Q34" s="60">
        <v>1972029</v>
      </c>
      <c r="R34" s="60">
        <v>7318965</v>
      </c>
      <c r="S34" s="60">
        <v>0</v>
      </c>
      <c r="T34" s="60">
        <v>0</v>
      </c>
      <c r="U34" s="60">
        <v>0</v>
      </c>
      <c r="V34" s="60">
        <v>0</v>
      </c>
      <c r="W34" s="60">
        <v>35867094</v>
      </c>
      <c r="X34" s="60">
        <v>36263025</v>
      </c>
      <c r="Y34" s="60">
        <v>-395931</v>
      </c>
      <c r="Z34" s="140">
        <v>-1.09</v>
      </c>
      <c r="AA34" s="155">
        <v>50039869</v>
      </c>
    </row>
    <row r="35" spans="1:27" ht="13.5">
      <c r="A35" s="181" t="s">
        <v>122</v>
      </c>
      <c r="B35" s="185"/>
      <c r="C35" s="155">
        <v>200615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176080697</v>
      </c>
      <c r="D36" s="188">
        <f>SUM(D25:D35)</f>
        <v>0</v>
      </c>
      <c r="E36" s="189">
        <f t="shared" si="1"/>
        <v>194430761</v>
      </c>
      <c r="F36" s="190">
        <f t="shared" si="1"/>
        <v>197266092</v>
      </c>
      <c r="G36" s="190">
        <f t="shared" si="1"/>
        <v>11282507</v>
      </c>
      <c r="H36" s="190">
        <f t="shared" si="1"/>
        <v>12397063</v>
      </c>
      <c r="I36" s="190">
        <f t="shared" si="1"/>
        <v>14117897</v>
      </c>
      <c r="J36" s="190">
        <f t="shared" si="1"/>
        <v>37797467</v>
      </c>
      <c r="K36" s="190">
        <f t="shared" si="1"/>
        <v>12710086</v>
      </c>
      <c r="L36" s="190">
        <f t="shared" si="1"/>
        <v>12712525</v>
      </c>
      <c r="M36" s="190">
        <f t="shared" si="1"/>
        <v>12403289</v>
      </c>
      <c r="N36" s="190">
        <f t="shared" si="1"/>
        <v>37825900</v>
      </c>
      <c r="O36" s="190">
        <f t="shared" si="1"/>
        <v>9417523</v>
      </c>
      <c r="P36" s="190">
        <f t="shared" si="1"/>
        <v>10306133</v>
      </c>
      <c r="Q36" s="190">
        <f t="shared" si="1"/>
        <v>10241434</v>
      </c>
      <c r="R36" s="190">
        <f t="shared" si="1"/>
        <v>29965090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105588457</v>
      </c>
      <c r="X36" s="190">
        <f t="shared" si="1"/>
        <v>145823031</v>
      </c>
      <c r="Y36" s="190">
        <f t="shared" si="1"/>
        <v>-40234574</v>
      </c>
      <c r="Z36" s="191">
        <f>+IF(X36&lt;&gt;0,+(Y36/X36)*100,0)</f>
        <v>-27.591371352032862</v>
      </c>
      <c r="AA36" s="188">
        <f>SUM(AA25:AA35)</f>
        <v>197266092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-37343385</v>
      </c>
      <c r="D38" s="199">
        <f>+D22-D36</f>
        <v>0</v>
      </c>
      <c r="E38" s="200">
        <f t="shared" si="2"/>
        <v>4594438</v>
      </c>
      <c r="F38" s="106">
        <f t="shared" si="2"/>
        <v>-2880772</v>
      </c>
      <c r="G38" s="106">
        <f t="shared" si="2"/>
        <v>47769040</v>
      </c>
      <c r="H38" s="106">
        <f t="shared" si="2"/>
        <v>45278001</v>
      </c>
      <c r="I38" s="106">
        <f t="shared" si="2"/>
        <v>-10185801</v>
      </c>
      <c r="J38" s="106">
        <f t="shared" si="2"/>
        <v>82861240</v>
      </c>
      <c r="K38" s="106">
        <f t="shared" si="2"/>
        <v>-8921978</v>
      </c>
      <c r="L38" s="106">
        <f t="shared" si="2"/>
        <v>24290598</v>
      </c>
      <c r="M38" s="106">
        <f t="shared" si="2"/>
        <v>-7845650</v>
      </c>
      <c r="N38" s="106">
        <f t="shared" si="2"/>
        <v>7522970</v>
      </c>
      <c r="O38" s="106">
        <f t="shared" si="2"/>
        <v>-6016517</v>
      </c>
      <c r="P38" s="106">
        <f t="shared" si="2"/>
        <v>-5955999</v>
      </c>
      <c r="Q38" s="106">
        <f t="shared" si="2"/>
        <v>19514898</v>
      </c>
      <c r="R38" s="106">
        <f t="shared" si="2"/>
        <v>7542382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97926592</v>
      </c>
      <c r="X38" s="106">
        <f>IF(F22=F36,0,X22-X36)</f>
        <v>3445614</v>
      </c>
      <c r="Y38" s="106">
        <f t="shared" si="2"/>
        <v>94480978</v>
      </c>
      <c r="Z38" s="201">
        <f>+IF(X38&lt;&gt;0,+(Y38/X38)*100,0)</f>
        <v>2742.0650717114568</v>
      </c>
      <c r="AA38" s="199">
        <f>+AA22-AA36</f>
        <v>-2880772</v>
      </c>
    </row>
    <row r="39" spans="1:27" ht="13.5">
      <c r="A39" s="181" t="s">
        <v>46</v>
      </c>
      <c r="B39" s="185"/>
      <c r="C39" s="155">
        <v>28184458</v>
      </c>
      <c r="D39" s="155">
        <v>0</v>
      </c>
      <c r="E39" s="156">
        <v>34661000</v>
      </c>
      <c r="F39" s="60">
        <v>54764067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12946631</v>
      </c>
      <c r="N39" s="60">
        <v>12946631</v>
      </c>
      <c r="O39" s="60">
        <v>0</v>
      </c>
      <c r="P39" s="60">
        <v>0</v>
      </c>
      <c r="Q39" s="60">
        <v>6341437</v>
      </c>
      <c r="R39" s="60">
        <v>6341437</v>
      </c>
      <c r="S39" s="60">
        <v>0</v>
      </c>
      <c r="T39" s="60">
        <v>0</v>
      </c>
      <c r="U39" s="60">
        <v>0</v>
      </c>
      <c r="V39" s="60">
        <v>0</v>
      </c>
      <c r="W39" s="60">
        <v>19288068</v>
      </c>
      <c r="X39" s="60">
        <v>34661000</v>
      </c>
      <c r="Y39" s="60">
        <v>-15372932</v>
      </c>
      <c r="Z39" s="140">
        <v>-44.35</v>
      </c>
      <c r="AA39" s="155">
        <v>54764067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-9158927</v>
      </c>
      <c r="D42" s="206">
        <f>SUM(D38:D41)</f>
        <v>0</v>
      </c>
      <c r="E42" s="207">
        <f t="shared" si="3"/>
        <v>39255438</v>
      </c>
      <c r="F42" s="88">
        <f t="shared" si="3"/>
        <v>51883295</v>
      </c>
      <c r="G42" s="88">
        <f t="shared" si="3"/>
        <v>47769040</v>
      </c>
      <c r="H42" s="88">
        <f t="shared" si="3"/>
        <v>45278001</v>
      </c>
      <c r="I42" s="88">
        <f t="shared" si="3"/>
        <v>-10185801</v>
      </c>
      <c r="J42" s="88">
        <f t="shared" si="3"/>
        <v>82861240</v>
      </c>
      <c r="K42" s="88">
        <f t="shared" si="3"/>
        <v>-8921978</v>
      </c>
      <c r="L42" s="88">
        <f t="shared" si="3"/>
        <v>24290598</v>
      </c>
      <c r="M42" s="88">
        <f t="shared" si="3"/>
        <v>5100981</v>
      </c>
      <c r="N42" s="88">
        <f t="shared" si="3"/>
        <v>20469601</v>
      </c>
      <c r="O42" s="88">
        <f t="shared" si="3"/>
        <v>-6016517</v>
      </c>
      <c r="P42" s="88">
        <f t="shared" si="3"/>
        <v>-5955999</v>
      </c>
      <c r="Q42" s="88">
        <f t="shared" si="3"/>
        <v>25856335</v>
      </c>
      <c r="R42" s="88">
        <f t="shared" si="3"/>
        <v>13883819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117214660</v>
      </c>
      <c r="X42" s="88">
        <f t="shared" si="3"/>
        <v>38106614</v>
      </c>
      <c r="Y42" s="88">
        <f t="shared" si="3"/>
        <v>79108046</v>
      </c>
      <c r="Z42" s="208">
        <f>+IF(X42&lt;&gt;0,+(Y42/X42)*100,0)</f>
        <v>207.59662876371016</v>
      </c>
      <c r="AA42" s="206">
        <f>SUM(AA38:AA41)</f>
        <v>51883295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-9158927</v>
      </c>
      <c r="D44" s="210">
        <f>+D42-D43</f>
        <v>0</v>
      </c>
      <c r="E44" s="211">
        <f t="shared" si="4"/>
        <v>39255438</v>
      </c>
      <c r="F44" s="77">
        <f t="shared" si="4"/>
        <v>51883295</v>
      </c>
      <c r="G44" s="77">
        <f t="shared" si="4"/>
        <v>47769040</v>
      </c>
      <c r="H44" s="77">
        <f t="shared" si="4"/>
        <v>45278001</v>
      </c>
      <c r="I44" s="77">
        <f t="shared" si="4"/>
        <v>-10185801</v>
      </c>
      <c r="J44" s="77">
        <f t="shared" si="4"/>
        <v>82861240</v>
      </c>
      <c r="K44" s="77">
        <f t="shared" si="4"/>
        <v>-8921978</v>
      </c>
      <c r="L44" s="77">
        <f t="shared" si="4"/>
        <v>24290598</v>
      </c>
      <c r="M44" s="77">
        <f t="shared" si="4"/>
        <v>5100981</v>
      </c>
      <c r="N44" s="77">
        <f t="shared" si="4"/>
        <v>20469601</v>
      </c>
      <c r="O44" s="77">
        <f t="shared" si="4"/>
        <v>-6016517</v>
      </c>
      <c r="P44" s="77">
        <f t="shared" si="4"/>
        <v>-5955999</v>
      </c>
      <c r="Q44" s="77">
        <f t="shared" si="4"/>
        <v>25856335</v>
      </c>
      <c r="R44" s="77">
        <f t="shared" si="4"/>
        <v>13883819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117214660</v>
      </c>
      <c r="X44" s="77">
        <f t="shared" si="4"/>
        <v>38106614</v>
      </c>
      <c r="Y44" s="77">
        <f t="shared" si="4"/>
        <v>79108046</v>
      </c>
      <c r="Z44" s="212">
        <f>+IF(X44&lt;&gt;0,+(Y44/X44)*100,0)</f>
        <v>207.59662876371016</v>
      </c>
      <c r="AA44" s="210">
        <f>+AA42-AA43</f>
        <v>51883295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-9158927</v>
      </c>
      <c r="D46" s="206">
        <f>SUM(D44:D45)</f>
        <v>0</v>
      </c>
      <c r="E46" s="207">
        <f t="shared" si="5"/>
        <v>39255438</v>
      </c>
      <c r="F46" s="88">
        <f t="shared" si="5"/>
        <v>51883295</v>
      </c>
      <c r="G46" s="88">
        <f t="shared" si="5"/>
        <v>47769040</v>
      </c>
      <c r="H46" s="88">
        <f t="shared" si="5"/>
        <v>45278001</v>
      </c>
      <c r="I46" s="88">
        <f t="shared" si="5"/>
        <v>-10185801</v>
      </c>
      <c r="J46" s="88">
        <f t="shared" si="5"/>
        <v>82861240</v>
      </c>
      <c r="K46" s="88">
        <f t="shared" si="5"/>
        <v>-8921978</v>
      </c>
      <c r="L46" s="88">
        <f t="shared" si="5"/>
        <v>24290598</v>
      </c>
      <c r="M46" s="88">
        <f t="shared" si="5"/>
        <v>5100981</v>
      </c>
      <c r="N46" s="88">
        <f t="shared" si="5"/>
        <v>20469601</v>
      </c>
      <c r="O46" s="88">
        <f t="shared" si="5"/>
        <v>-6016517</v>
      </c>
      <c r="P46" s="88">
        <f t="shared" si="5"/>
        <v>-5955999</v>
      </c>
      <c r="Q46" s="88">
        <f t="shared" si="5"/>
        <v>25856335</v>
      </c>
      <c r="R46" s="88">
        <f t="shared" si="5"/>
        <v>13883819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117214660</v>
      </c>
      <c r="X46" s="88">
        <f t="shared" si="5"/>
        <v>38106614</v>
      </c>
      <c r="Y46" s="88">
        <f t="shared" si="5"/>
        <v>79108046</v>
      </c>
      <c r="Z46" s="208">
        <f>+IF(X46&lt;&gt;0,+(Y46/X46)*100,0)</f>
        <v>207.59662876371016</v>
      </c>
      <c r="AA46" s="206">
        <f>SUM(AA44:AA45)</f>
        <v>51883295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-9158927</v>
      </c>
      <c r="D48" s="217">
        <f>SUM(D46:D47)</f>
        <v>0</v>
      </c>
      <c r="E48" s="218">
        <f t="shared" si="6"/>
        <v>39255438</v>
      </c>
      <c r="F48" s="219">
        <f t="shared" si="6"/>
        <v>51883295</v>
      </c>
      <c r="G48" s="219">
        <f t="shared" si="6"/>
        <v>47769040</v>
      </c>
      <c r="H48" s="220">
        <f t="shared" si="6"/>
        <v>45278001</v>
      </c>
      <c r="I48" s="220">
        <f t="shared" si="6"/>
        <v>-10185801</v>
      </c>
      <c r="J48" s="220">
        <f t="shared" si="6"/>
        <v>82861240</v>
      </c>
      <c r="K48" s="220">
        <f t="shared" si="6"/>
        <v>-8921978</v>
      </c>
      <c r="L48" s="220">
        <f t="shared" si="6"/>
        <v>24290598</v>
      </c>
      <c r="M48" s="219">
        <f t="shared" si="6"/>
        <v>5100981</v>
      </c>
      <c r="N48" s="219">
        <f t="shared" si="6"/>
        <v>20469601</v>
      </c>
      <c r="O48" s="220">
        <f t="shared" si="6"/>
        <v>-6016517</v>
      </c>
      <c r="P48" s="220">
        <f t="shared" si="6"/>
        <v>-5955999</v>
      </c>
      <c r="Q48" s="220">
        <f t="shared" si="6"/>
        <v>25856335</v>
      </c>
      <c r="R48" s="220">
        <f t="shared" si="6"/>
        <v>13883819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117214660</v>
      </c>
      <c r="X48" s="220">
        <f t="shared" si="6"/>
        <v>38106614</v>
      </c>
      <c r="Y48" s="220">
        <f t="shared" si="6"/>
        <v>79108046</v>
      </c>
      <c r="Z48" s="221">
        <f>+IF(X48&lt;&gt;0,+(Y48/X48)*100,0)</f>
        <v>207.59662876371016</v>
      </c>
      <c r="AA48" s="222">
        <f>SUM(AA46:AA47)</f>
        <v>51883295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2419961</v>
      </c>
      <c r="D5" s="153">
        <f>SUM(D6:D8)</f>
        <v>0</v>
      </c>
      <c r="E5" s="154">
        <f t="shared" si="0"/>
        <v>998000</v>
      </c>
      <c r="F5" s="100">
        <f t="shared" si="0"/>
        <v>2140000</v>
      </c>
      <c r="G5" s="100">
        <f t="shared" si="0"/>
        <v>0</v>
      </c>
      <c r="H5" s="100">
        <f t="shared" si="0"/>
        <v>20040</v>
      </c>
      <c r="I5" s="100">
        <f t="shared" si="0"/>
        <v>5041</v>
      </c>
      <c r="J5" s="100">
        <f t="shared" si="0"/>
        <v>25081</v>
      </c>
      <c r="K5" s="100">
        <f t="shared" si="0"/>
        <v>49054</v>
      </c>
      <c r="L5" s="100">
        <f t="shared" si="0"/>
        <v>23042</v>
      </c>
      <c r="M5" s="100">
        <f t="shared" si="0"/>
        <v>171</v>
      </c>
      <c r="N5" s="100">
        <f t="shared" si="0"/>
        <v>72267</v>
      </c>
      <c r="O5" s="100">
        <f t="shared" si="0"/>
        <v>71066</v>
      </c>
      <c r="P5" s="100">
        <f t="shared" si="0"/>
        <v>317695</v>
      </c>
      <c r="Q5" s="100">
        <f t="shared" si="0"/>
        <v>927992</v>
      </c>
      <c r="R5" s="100">
        <f t="shared" si="0"/>
        <v>1316753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1414101</v>
      </c>
      <c r="X5" s="100">
        <f t="shared" si="0"/>
        <v>749997</v>
      </c>
      <c r="Y5" s="100">
        <f t="shared" si="0"/>
        <v>664104</v>
      </c>
      <c r="Z5" s="137">
        <f>+IF(X5&lt;&gt;0,+(Y5/X5)*100,0)</f>
        <v>88.54755419021676</v>
      </c>
      <c r="AA5" s="153">
        <f>SUM(AA6:AA8)</f>
        <v>2140000</v>
      </c>
    </row>
    <row r="6" spans="1:27" ht="13.5">
      <c r="A6" s="138" t="s">
        <v>75</v>
      </c>
      <c r="B6" s="136"/>
      <c r="C6" s="155">
        <v>831351</v>
      </c>
      <c r="D6" s="155"/>
      <c r="E6" s="156">
        <v>100000</v>
      </c>
      <c r="F6" s="60">
        <v>980000</v>
      </c>
      <c r="G6" s="60"/>
      <c r="H6" s="60"/>
      <c r="I6" s="60">
        <v>4732</v>
      </c>
      <c r="J6" s="60">
        <v>4732</v>
      </c>
      <c r="K6" s="60">
        <v>9608</v>
      </c>
      <c r="L6" s="60">
        <v>26673</v>
      </c>
      <c r="M6" s="60"/>
      <c r="N6" s="60">
        <v>36281</v>
      </c>
      <c r="O6" s="60">
        <v>-9608</v>
      </c>
      <c r="P6" s="60"/>
      <c r="Q6" s="60">
        <v>850000</v>
      </c>
      <c r="R6" s="60">
        <v>840392</v>
      </c>
      <c r="S6" s="60"/>
      <c r="T6" s="60"/>
      <c r="U6" s="60"/>
      <c r="V6" s="60"/>
      <c r="W6" s="60">
        <v>881405</v>
      </c>
      <c r="X6" s="60">
        <v>74997</v>
      </c>
      <c r="Y6" s="60">
        <v>806408</v>
      </c>
      <c r="Z6" s="140">
        <v>1075.25</v>
      </c>
      <c r="AA6" s="62">
        <v>980000</v>
      </c>
    </row>
    <row r="7" spans="1:27" ht="13.5">
      <c r="A7" s="138" t="s">
        <v>76</v>
      </c>
      <c r="B7" s="136"/>
      <c r="C7" s="157">
        <v>683547</v>
      </c>
      <c r="D7" s="157"/>
      <c r="E7" s="158">
        <v>498000</v>
      </c>
      <c r="F7" s="159">
        <v>570000</v>
      </c>
      <c r="G7" s="159"/>
      <c r="H7" s="159">
        <v>20040</v>
      </c>
      <c r="I7" s="159">
        <v>309</v>
      </c>
      <c r="J7" s="159">
        <v>20349</v>
      </c>
      <c r="K7" s="159">
        <v>30273</v>
      </c>
      <c r="L7" s="159">
        <v>16216</v>
      </c>
      <c r="M7" s="159">
        <v>171</v>
      </c>
      <c r="N7" s="159">
        <v>46660</v>
      </c>
      <c r="O7" s="159">
        <v>5418</v>
      </c>
      <c r="P7" s="159"/>
      <c r="Q7" s="159">
        <v>6210</v>
      </c>
      <c r="R7" s="159">
        <v>11628</v>
      </c>
      <c r="S7" s="159"/>
      <c r="T7" s="159"/>
      <c r="U7" s="159"/>
      <c r="V7" s="159"/>
      <c r="W7" s="159">
        <v>78637</v>
      </c>
      <c r="X7" s="159">
        <v>375003</v>
      </c>
      <c r="Y7" s="159">
        <v>-296366</v>
      </c>
      <c r="Z7" s="141">
        <v>-79.03</v>
      </c>
      <c r="AA7" s="225">
        <v>570000</v>
      </c>
    </row>
    <row r="8" spans="1:27" ht="13.5">
      <c r="A8" s="138" t="s">
        <v>77</v>
      </c>
      <c r="B8" s="136"/>
      <c r="C8" s="155">
        <v>905063</v>
      </c>
      <c r="D8" s="155"/>
      <c r="E8" s="156">
        <v>400000</v>
      </c>
      <c r="F8" s="60">
        <v>590000</v>
      </c>
      <c r="G8" s="60"/>
      <c r="H8" s="60"/>
      <c r="I8" s="60"/>
      <c r="J8" s="60"/>
      <c r="K8" s="60">
        <v>9173</v>
      </c>
      <c r="L8" s="60">
        <v>-19847</v>
      </c>
      <c r="M8" s="60"/>
      <c r="N8" s="60">
        <v>-10674</v>
      </c>
      <c r="O8" s="60">
        <v>75256</v>
      </c>
      <c r="P8" s="60">
        <v>317695</v>
      </c>
      <c r="Q8" s="60">
        <v>71782</v>
      </c>
      <c r="R8" s="60">
        <v>464733</v>
      </c>
      <c r="S8" s="60"/>
      <c r="T8" s="60"/>
      <c r="U8" s="60"/>
      <c r="V8" s="60"/>
      <c r="W8" s="60">
        <v>454059</v>
      </c>
      <c r="X8" s="60">
        <v>299997</v>
      </c>
      <c r="Y8" s="60">
        <v>154062</v>
      </c>
      <c r="Z8" s="140">
        <v>51.35</v>
      </c>
      <c r="AA8" s="62">
        <v>590000</v>
      </c>
    </row>
    <row r="9" spans="1:27" ht="13.5">
      <c r="A9" s="135" t="s">
        <v>78</v>
      </c>
      <c r="B9" s="136"/>
      <c r="C9" s="153">
        <f aca="true" t="shared" si="1" ref="C9:Y9">SUM(C10:C14)</f>
        <v>974176</v>
      </c>
      <c r="D9" s="153">
        <f>SUM(D10:D14)</f>
        <v>0</v>
      </c>
      <c r="E9" s="154">
        <f t="shared" si="1"/>
        <v>200000</v>
      </c>
      <c r="F9" s="100">
        <f t="shared" si="1"/>
        <v>220000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23430</v>
      </c>
      <c r="L9" s="100">
        <f t="shared" si="1"/>
        <v>0</v>
      </c>
      <c r="M9" s="100">
        <f t="shared" si="1"/>
        <v>0</v>
      </c>
      <c r="N9" s="100">
        <f t="shared" si="1"/>
        <v>23430</v>
      </c>
      <c r="O9" s="100">
        <f t="shared" si="1"/>
        <v>15583</v>
      </c>
      <c r="P9" s="100">
        <f t="shared" si="1"/>
        <v>0</v>
      </c>
      <c r="Q9" s="100">
        <f t="shared" si="1"/>
        <v>-39013</v>
      </c>
      <c r="R9" s="100">
        <f t="shared" si="1"/>
        <v>-23430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149994</v>
      </c>
      <c r="Y9" s="100">
        <f t="shared" si="1"/>
        <v>-149994</v>
      </c>
      <c r="Z9" s="137">
        <f>+IF(X9&lt;&gt;0,+(Y9/X9)*100,0)</f>
        <v>-100</v>
      </c>
      <c r="AA9" s="102">
        <f>SUM(AA10:AA14)</f>
        <v>220000</v>
      </c>
    </row>
    <row r="10" spans="1:27" ht="13.5">
      <c r="A10" s="138" t="s">
        <v>79</v>
      </c>
      <c r="B10" s="136"/>
      <c r="C10" s="155">
        <v>170481</v>
      </c>
      <c r="D10" s="155"/>
      <c r="E10" s="156">
        <v>100000</v>
      </c>
      <c r="F10" s="60">
        <v>100000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74997</v>
      </c>
      <c r="Y10" s="60">
        <v>-74997</v>
      </c>
      <c r="Z10" s="140">
        <v>-100</v>
      </c>
      <c r="AA10" s="62">
        <v>100000</v>
      </c>
    </row>
    <row r="11" spans="1:27" ht="13.5">
      <c r="A11" s="138" t="s">
        <v>80</v>
      </c>
      <c r="B11" s="136"/>
      <c r="C11" s="155">
        <v>142097</v>
      </c>
      <c r="D11" s="155"/>
      <c r="E11" s="156">
        <v>100000</v>
      </c>
      <c r="F11" s="60">
        <v>120000</v>
      </c>
      <c r="G11" s="60"/>
      <c r="H11" s="60"/>
      <c r="I11" s="60"/>
      <c r="J11" s="60"/>
      <c r="K11" s="60">
        <v>23430</v>
      </c>
      <c r="L11" s="60"/>
      <c r="M11" s="60"/>
      <c r="N11" s="60">
        <v>23430</v>
      </c>
      <c r="O11" s="60">
        <v>15583</v>
      </c>
      <c r="P11" s="60"/>
      <c r="Q11" s="60">
        <v>-39013</v>
      </c>
      <c r="R11" s="60">
        <v>-23430</v>
      </c>
      <c r="S11" s="60"/>
      <c r="T11" s="60"/>
      <c r="U11" s="60"/>
      <c r="V11" s="60"/>
      <c r="W11" s="60"/>
      <c r="X11" s="60">
        <v>74997</v>
      </c>
      <c r="Y11" s="60">
        <v>-74997</v>
      </c>
      <c r="Z11" s="140">
        <v>-100</v>
      </c>
      <c r="AA11" s="62">
        <v>120000</v>
      </c>
    </row>
    <row r="12" spans="1:27" ht="13.5">
      <c r="A12" s="138" t="s">
        <v>81</v>
      </c>
      <c r="B12" s="136"/>
      <c r="C12" s="155">
        <v>591597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70001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29140558</v>
      </c>
      <c r="D15" s="153">
        <f>SUM(D16:D18)</f>
        <v>0</v>
      </c>
      <c r="E15" s="154">
        <f t="shared" si="2"/>
        <v>32315167</v>
      </c>
      <c r="F15" s="100">
        <f t="shared" si="2"/>
        <v>40883738</v>
      </c>
      <c r="G15" s="100">
        <f t="shared" si="2"/>
        <v>315524</v>
      </c>
      <c r="H15" s="100">
        <f t="shared" si="2"/>
        <v>1124526</v>
      </c>
      <c r="I15" s="100">
        <f t="shared" si="2"/>
        <v>2831530</v>
      </c>
      <c r="J15" s="100">
        <f t="shared" si="2"/>
        <v>4271580</v>
      </c>
      <c r="K15" s="100">
        <f t="shared" si="2"/>
        <v>2265197</v>
      </c>
      <c r="L15" s="100">
        <f t="shared" si="2"/>
        <v>2168823</v>
      </c>
      <c r="M15" s="100">
        <f t="shared" si="2"/>
        <v>2655868</v>
      </c>
      <c r="N15" s="100">
        <f t="shared" si="2"/>
        <v>7089888</v>
      </c>
      <c r="O15" s="100">
        <f t="shared" si="2"/>
        <v>2565883</v>
      </c>
      <c r="P15" s="100">
        <f t="shared" si="2"/>
        <v>4739356</v>
      </c>
      <c r="Q15" s="100">
        <f t="shared" si="2"/>
        <v>2116218</v>
      </c>
      <c r="R15" s="100">
        <f t="shared" si="2"/>
        <v>9421457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20782925</v>
      </c>
      <c r="X15" s="100">
        <f t="shared" si="2"/>
        <v>24234750</v>
      </c>
      <c r="Y15" s="100">
        <f t="shared" si="2"/>
        <v>-3451825</v>
      </c>
      <c r="Z15" s="137">
        <f>+IF(X15&lt;&gt;0,+(Y15/X15)*100,0)</f>
        <v>-14.243287015545858</v>
      </c>
      <c r="AA15" s="102">
        <f>SUM(AA16:AA18)</f>
        <v>40883738</v>
      </c>
    </row>
    <row r="16" spans="1:27" ht="13.5">
      <c r="A16" s="138" t="s">
        <v>85</v>
      </c>
      <c r="B16" s="136"/>
      <c r="C16" s="155">
        <v>3582590</v>
      </c>
      <c r="D16" s="155"/>
      <c r="E16" s="156">
        <v>1159000</v>
      </c>
      <c r="F16" s="60">
        <v>3228094</v>
      </c>
      <c r="G16" s="60">
        <v>6136</v>
      </c>
      <c r="H16" s="60"/>
      <c r="I16" s="60"/>
      <c r="J16" s="60">
        <v>6136</v>
      </c>
      <c r="K16" s="60"/>
      <c r="L16" s="60"/>
      <c r="M16" s="60"/>
      <c r="N16" s="60"/>
      <c r="O16" s="60">
        <v>252773</v>
      </c>
      <c r="P16" s="60">
        <v>753270</v>
      </c>
      <c r="Q16" s="60">
        <v>289396</v>
      </c>
      <c r="R16" s="60">
        <v>1295439</v>
      </c>
      <c r="S16" s="60"/>
      <c r="T16" s="60"/>
      <c r="U16" s="60"/>
      <c r="V16" s="60"/>
      <c r="W16" s="60">
        <v>1301575</v>
      </c>
      <c r="X16" s="60">
        <v>869247</v>
      </c>
      <c r="Y16" s="60">
        <v>432328</v>
      </c>
      <c r="Z16" s="140">
        <v>49.74</v>
      </c>
      <c r="AA16" s="62">
        <v>3228094</v>
      </c>
    </row>
    <row r="17" spans="1:27" ht="13.5">
      <c r="A17" s="138" t="s">
        <v>86</v>
      </c>
      <c r="B17" s="136"/>
      <c r="C17" s="155">
        <v>25557968</v>
      </c>
      <c r="D17" s="155"/>
      <c r="E17" s="156">
        <v>31156167</v>
      </c>
      <c r="F17" s="60">
        <v>37655644</v>
      </c>
      <c r="G17" s="60">
        <v>309388</v>
      </c>
      <c r="H17" s="60">
        <v>1124526</v>
      </c>
      <c r="I17" s="60">
        <v>2831530</v>
      </c>
      <c r="J17" s="60">
        <v>4265444</v>
      </c>
      <c r="K17" s="60">
        <v>2265197</v>
      </c>
      <c r="L17" s="60">
        <v>2168823</v>
      </c>
      <c r="M17" s="60">
        <v>2655868</v>
      </c>
      <c r="N17" s="60">
        <v>7089888</v>
      </c>
      <c r="O17" s="60">
        <v>2313110</v>
      </c>
      <c r="P17" s="60">
        <v>3986086</v>
      </c>
      <c r="Q17" s="60">
        <v>1826822</v>
      </c>
      <c r="R17" s="60">
        <v>8126018</v>
      </c>
      <c r="S17" s="60"/>
      <c r="T17" s="60"/>
      <c r="U17" s="60"/>
      <c r="V17" s="60"/>
      <c r="W17" s="60">
        <v>19481350</v>
      </c>
      <c r="X17" s="60">
        <v>23365503</v>
      </c>
      <c r="Y17" s="60">
        <v>-3884153</v>
      </c>
      <c r="Z17" s="140">
        <v>-16.62</v>
      </c>
      <c r="AA17" s="62">
        <v>37655644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3902095</v>
      </c>
      <c r="D19" s="153">
        <f>SUM(D20:D23)</f>
        <v>0</v>
      </c>
      <c r="E19" s="154">
        <f t="shared" si="3"/>
        <v>5020551</v>
      </c>
      <c r="F19" s="100">
        <f t="shared" si="3"/>
        <v>8140551</v>
      </c>
      <c r="G19" s="100">
        <f t="shared" si="3"/>
        <v>147950</v>
      </c>
      <c r="H19" s="100">
        <f t="shared" si="3"/>
        <v>40290</v>
      </c>
      <c r="I19" s="100">
        <f t="shared" si="3"/>
        <v>329126</v>
      </c>
      <c r="J19" s="100">
        <f t="shared" si="3"/>
        <v>517366</v>
      </c>
      <c r="K19" s="100">
        <f t="shared" si="3"/>
        <v>29700</v>
      </c>
      <c r="L19" s="100">
        <f t="shared" si="3"/>
        <v>1114381</v>
      </c>
      <c r="M19" s="100">
        <f t="shared" si="3"/>
        <v>856410</v>
      </c>
      <c r="N19" s="100">
        <f t="shared" si="3"/>
        <v>2000491</v>
      </c>
      <c r="O19" s="100">
        <f t="shared" si="3"/>
        <v>91725</v>
      </c>
      <c r="P19" s="100">
        <f t="shared" si="3"/>
        <v>4750</v>
      </c>
      <c r="Q19" s="100">
        <f t="shared" si="3"/>
        <v>882881</v>
      </c>
      <c r="R19" s="100">
        <f t="shared" si="3"/>
        <v>979356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3497213</v>
      </c>
      <c r="X19" s="100">
        <f t="shared" si="3"/>
        <v>3765753</v>
      </c>
      <c r="Y19" s="100">
        <f t="shared" si="3"/>
        <v>-268540</v>
      </c>
      <c r="Z19" s="137">
        <f>+IF(X19&lt;&gt;0,+(Y19/X19)*100,0)</f>
        <v>-7.131110298524625</v>
      </c>
      <c r="AA19" s="102">
        <f>SUM(AA20:AA23)</f>
        <v>8140551</v>
      </c>
    </row>
    <row r="20" spans="1:27" ht="13.5">
      <c r="A20" s="138" t="s">
        <v>89</v>
      </c>
      <c r="B20" s="136"/>
      <c r="C20" s="155">
        <v>3271395</v>
      </c>
      <c r="D20" s="155"/>
      <c r="E20" s="156">
        <v>5020551</v>
      </c>
      <c r="F20" s="60">
        <v>8140551</v>
      </c>
      <c r="G20" s="60">
        <v>147950</v>
      </c>
      <c r="H20" s="60">
        <v>40290</v>
      </c>
      <c r="I20" s="60">
        <v>329126</v>
      </c>
      <c r="J20" s="60">
        <v>517366</v>
      </c>
      <c r="K20" s="60">
        <v>29700</v>
      </c>
      <c r="L20" s="60">
        <v>1114381</v>
      </c>
      <c r="M20" s="60"/>
      <c r="N20" s="60">
        <v>1144081</v>
      </c>
      <c r="O20" s="60">
        <v>91725</v>
      </c>
      <c r="P20" s="60">
        <v>4750</v>
      </c>
      <c r="Q20" s="60">
        <v>882881</v>
      </c>
      <c r="R20" s="60">
        <v>979356</v>
      </c>
      <c r="S20" s="60"/>
      <c r="T20" s="60"/>
      <c r="U20" s="60"/>
      <c r="V20" s="60"/>
      <c r="W20" s="60">
        <v>2640803</v>
      </c>
      <c r="X20" s="60">
        <v>3765753</v>
      </c>
      <c r="Y20" s="60">
        <v>-1124950</v>
      </c>
      <c r="Z20" s="140">
        <v>-29.87</v>
      </c>
      <c r="AA20" s="62">
        <v>8140551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>
        <v>856410</v>
      </c>
      <c r="N21" s="60">
        <v>856410</v>
      </c>
      <c r="O21" s="60"/>
      <c r="P21" s="60"/>
      <c r="Q21" s="60"/>
      <c r="R21" s="60"/>
      <c r="S21" s="60"/>
      <c r="T21" s="60"/>
      <c r="U21" s="60"/>
      <c r="V21" s="60"/>
      <c r="W21" s="60">
        <v>856410</v>
      </c>
      <c r="X21" s="60"/>
      <c r="Y21" s="60">
        <v>856410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630700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>
        <v>696</v>
      </c>
      <c r="H24" s="100"/>
      <c r="I24" s="100"/>
      <c r="J24" s="100">
        <v>696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696</v>
      </c>
      <c r="X24" s="100"/>
      <c r="Y24" s="100">
        <v>696</v>
      </c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36436790</v>
      </c>
      <c r="D25" s="217">
        <f>+D5+D9+D15+D19+D24</f>
        <v>0</v>
      </c>
      <c r="E25" s="230">
        <f t="shared" si="4"/>
        <v>38533718</v>
      </c>
      <c r="F25" s="219">
        <f t="shared" si="4"/>
        <v>51384289</v>
      </c>
      <c r="G25" s="219">
        <f t="shared" si="4"/>
        <v>464170</v>
      </c>
      <c r="H25" s="219">
        <f t="shared" si="4"/>
        <v>1184856</v>
      </c>
      <c r="I25" s="219">
        <f t="shared" si="4"/>
        <v>3165697</v>
      </c>
      <c r="J25" s="219">
        <f t="shared" si="4"/>
        <v>4814723</v>
      </c>
      <c r="K25" s="219">
        <f t="shared" si="4"/>
        <v>2367381</v>
      </c>
      <c r="L25" s="219">
        <f t="shared" si="4"/>
        <v>3306246</v>
      </c>
      <c r="M25" s="219">
        <f t="shared" si="4"/>
        <v>3512449</v>
      </c>
      <c r="N25" s="219">
        <f t="shared" si="4"/>
        <v>9186076</v>
      </c>
      <c r="O25" s="219">
        <f t="shared" si="4"/>
        <v>2744257</v>
      </c>
      <c r="P25" s="219">
        <f t="shared" si="4"/>
        <v>5061801</v>
      </c>
      <c r="Q25" s="219">
        <f t="shared" si="4"/>
        <v>3888078</v>
      </c>
      <c r="R25" s="219">
        <f t="shared" si="4"/>
        <v>11694136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25694935</v>
      </c>
      <c r="X25" s="219">
        <f t="shared" si="4"/>
        <v>28900494</v>
      </c>
      <c r="Y25" s="219">
        <f t="shared" si="4"/>
        <v>-3205559</v>
      </c>
      <c r="Z25" s="231">
        <f>+IF(X25&lt;&gt;0,+(Y25/X25)*100,0)</f>
        <v>-11.091710058658514</v>
      </c>
      <c r="AA25" s="232">
        <f>+AA5+AA9+AA15+AA19+AA24</f>
        <v>51384289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32704167</v>
      </c>
      <c r="F28" s="60">
        <v>40587469</v>
      </c>
      <c r="G28" s="60">
        <v>457338</v>
      </c>
      <c r="H28" s="60">
        <v>1037131</v>
      </c>
      <c r="I28" s="60">
        <v>2831386</v>
      </c>
      <c r="J28" s="60">
        <v>4325855</v>
      </c>
      <c r="K28" s="60">
        <v>1742957</v>
      </c>
      <c r="L28" s="60">
        <v>3025130</v>
      </c>
      <c r="M28" s="60">
        <v>3328638</v>
      </c>
      <c r="N28" s="60">
        <v>8096725</v>
      </c>
      <c r="O28" s="60"/>
      <c r="P28" s="60">
        <v>4049365</v>
      </c>
      <c r="Q28" s="60">
        <v>2288283</v>
      </c>
      <c r="R28" s="60">
        <v>6337648</v>
      </c>
      <c r="S28" s="60"/>
      <c r="T28" s="60"/>
      <c r="U28" s="60"/>
      <c r="V28" s="60"/>
      <c r="W28" s="60">
        <v>18760228</v>
      </c>
      <c r="X28" s="60"/>
      <c r="Y28" s="60">
        <v>18760228</v>
      </c>
      <c r="Z28" s="140"/>
      <c r="AA28" s="155">
        <v>40587469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32704167</v>
      </c>
      <c r="F32" s="77">
        <f t="shared" si="5"/>
        <v>40587469</v>
      </c>
      <c r="G32" s="77">
        <f t="shared" si="5"/>
        <v>457338</v>
      </c>
      <c r="H32" s="77">
        <f t="shared" si="5"/>
        <v>1037131</v>
      </c>
      <c r="I32" s="77">
        <f t="shared" si="5"/>
        <v>2831386</v>
      </c>
      <c r="J32" s="77">
        <f t="shared" si="5"/>
        <v>4325855</v>
      </c>
      <c r="K32" s="77">
        <f t="shared" si="5"/>
        <v>1742957</v>
      </c>
      <c r="L32" s="77">
        <f t="shared" si="5"/>
        <v>3025130</v>
      </c>
      <c r="M32" s="77">
        <f t="shared" si="5"/>
        <v>3328638</v>
      </c>
      <c r="N32" s="77">
        <f t="shared" si="5"/>
        <v>8096725</v>
      </c>
      <c r="O32" s="77">
        <f t="shared" si="5"/>
        <v>0</v>
      </c>
      <c r="P32" s="77">
        <f t="shared" si="5"/>
        <v>4049365</v>
      </c>
      <c r="Q32" s="77">
        <f t="shared" si="5"/>
        <v>2288283</v>
      </c>
      <c r="R32" s="77">
        <f t="shared" si="5"/>
        <v>6337648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18760228</v>
      </c>
      <c r="X32" s="77">
        <f t="shared" si="5"/>
        <v>0</v>
      </c>
      <c r="Y32" s="77">
        <f t="shared" si="5"/>
        <v>18760228</v>
      </c>
      <c r="Z32" s="212">
        <f>+IF(X32&lt;&gt;0,+(Y32/X32)*100,0)</f>
        <v>0</v>
      </c>
      <c r="AA32" s="79">
        <f>SUM(AA28:AA31)</f>
        <v>40587469</v>
      </c>
    </row>
    <row r="33" spans="1:27" ht="13.5">
      <c r="A33" s="237" t="s">
        <v>51</v>
      </c>
      <c r="B33" s="136" t="s">
        <v>137</v>
      </c>
      <c r="C33" s="155">
        <v>36436790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5829551</v>
      </c>
      <c r="F35" s="60">
        <v>10796820</v>
      </c>
      <c r="G35" s="60">
        <v>6832</v>
      </c>
      <c r="H35" s="60">
        <v>147725</v>
      </c>
      <c r="I35" s="60">
        <v>334311</v>
      </c>
      <c r="J35" s="60">
        <v>488868</v>
      </c>
      <c r="K35" s="60">
        <v>624424</v>
      </c>
      <c r="L35" s="60">
        <v>281116</v>
      </c>
      <c r="M35" s="60">
        <v>183811</v>
      </c>
      <c r="N35" s="60">
        <v>1089351</v>
      </c>
      <c r="O35" s="60">
        <v>2744257</v>
      </c>
      <c r="P35" s="60">
        <v>1012436</v>
      </c>
      <c r="Q35" s="60">
        <v>1599795</v>
      </c>
      <c r="R35" s="60">
        <v>5356488</v>
      </c>
      <c r="S35" s="60"/>
      <c r="T35" s="60"/>
      <c r="U35" s="60"/>
      <c r="V35" s="60"/>
      <c r="W35" s="60">
        <v>6934707</v>
      </c>
      <c r="X35" s="60"/>
      <c r="Y35" s="60">
        <v>6934707</v>
      </c>
      <c r="Z35" s="140"/>
      <c r="AA35" s="62">
        <v>10796820</v>
      </c>
    </row>
    <row r="36" spans="1:27" ht="13.5">
      <c r="A36" s="238" t="s">
        <v>139</v>
      </c>
      <c r="B36" s="149"/>
      <c r="C36" s="222">
        <f aca="true" t="shared" si="6" ref="C36:Y36">SUM(C32:C35)</f>
        <v>36436790</v>
      </c>
      <c r="D36" s="222">
        <f>SUM(D32:D35)</f>
        <v>0</v>
      </c>
      <c r="E36" s="218">
        <f t="shared" si="6"/>
        <v>38533718</v>
      </c>
      <c r="F36" s="220">
        <f t="shared" si="6"/>
        <v>51384289</v>
      </c>
      <c r="G36" s="220">
        <f t="shared" si="6"/>
        <v>464170</v>
      </c>
      <c r="H36" s="220">
        <f t="shared" si="6"/>
        <v>1184856</v>
      </c>
      <c r="I36" s="220">
        <f t="shared" si="6"/>
        <v>3165697</v>
      </c>
      <c r="J36" s="220">
        <f t="shared" si="6"/>
        <v>4814723</v>
      </c>
      <c r="K36" s="220">
        <f t="shared" si="6"/>
        <v>2367381</v>
      </c>
      <c r="L36" s="220">
        <f t="shared" si="6"/>
        <v>3306246</v>
      </c>
      <c r="M36" s="220">
        <f t="shared" si="6"/>
        <v>3512449</v>
      </c>
      <c r="N36" s="220">
        <f t="shared" si="6"/>
        <v>9186076</v>
      </c>
      <c r="O36" s="220">
        <f t="shared" si="6"/>
        <v>2744257</v>
      </c>
      <c r="P36" s="220">
        <f t="shared" si="6"/>
        <v>5061801</v>
      </c>
      <c r="Q36" s="220">
        <f t="shared" si="6"/>
        <v>3888078</v>
      </c>
      <c r="R36" s="220">
        <f t="shared" si="6"/>
        <v>11694136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25694935</v>
      </c>
      <c r="X36" s="220">
        <f t="shared" si="6"/>
        <v>0</v>
      </c>
      <c r="Y36" s="220">
        <f t="shared" si="6"/>
        <v>25694935</v>
      </c>
      <c r="Z36" s="221">
        <f>+IF(X36&lt;&gt;0,+(Y36/X36)*100,0)</f>
        <v>0</v>
      </c>
      <c r="AA36" s="239">
        <f>SUM(AA32:AA35)</f>
        <v>51384289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24232607</v>
      </c>
      <c r="D6" s="155"/>
      <c r="E6" s="59">
        <v>728000</v>
      </c>
      <c r="F6" s="60">
        <v>1973000</v>
      </c>
      <c r="G6" s="60">
        <v>816617</v>
      </c>
      <c r="H6" s="60">
        <v>3196974</v>
      </c>
      <c r="I6" s="60">
        <v>3196974</v>
      </c>
      <c r="J6" s="60">
        <v>3196974</v>
      </c>
      <c r="K6" s="60">
        <v>4473136</v>
      </c>
      <c r="L6" s="60">
        <v>2360000</v>
      </c>
      <c r="M6" s="60">
        <v>4943000</v>
      </c>
      <c r="N6" s="60">
        <v>4943000</v>
      </c>
      <c r="O6" s="60">
        <v>1972601</v>
      </c>
      <c r="P6" s="60">
        <v>54570</v>
      </c>
      <c r="Q6" s="60">
        <v>-7502815</v>
      </c>
      <c r="R6" s="60">
        <v>-7502815</v>
      </c>
      <c r="S6" s="60"/>
      <c r="T6" s="60"/>
      <c r="U6" s="60"/>
      <c r="V6" s="60"/>
      <c r="W6" s="60">
        <v>-7502815</v>
      </c>
      <c r="X6" s="60">
        <v>1479750</v>
      </c>
      <c r="Y6" s="60">
        <v>-8982565</v>
      </c>
      <c r="Z6" s="140">
        <v>-607.03</v>
      </c>
      <c r="AA6" s="62">
        <v>1973000</v>
      </c>
    </row>
    <row r="7" spans="1:27" ht="13.5">
      <c r="A7" s="249" t="s">
        <v>144</v>
      </c>
      <c r="B7" s="182"/>
      <c r="C7" s="155"/>
      <c r="D7" s="155"/>
      <c r="E7" s="59">
        <v>8605000</v>
      </c>
      <c r="F7" s="60">
        <v>40805000</v>
      </c>
      <c r="G7" s="60">
        <v>53003229</v>
      </c>
      <c r="H7" s="60">
        <v>22305986</v>
      </c>
      <c r="I7" s="60">
        <v>22305986</v>
      </c>
      <c r="J7" s="60">
        <v>22305986</v>
      </c>
      <c r="K7" s="60">
        <v>23837072</v>
      </c>
      <c r="L7" s="60">
        <v>52841000</v>
      </c>
      <c r="M7" s="60">
        <v>34559000</v>
      </c>
      <c r="N7" s="60">
        <v>34559000</v>
      </c>
      <c r="O7" s="60">
        <v>40804637</v>
      </c>
      <c r="P7" s="60">
        <v>35150091</v>
      </c>
      <c r="Q7" s="60">
        <v>83432883</v>
      </c>
      <c r="R7" s="60">
        <v>83432883</v>
      </c>
      <c r="S7" s="60"/>
      <c r="T7" s="60"/>
      <c r="U7" s="60"/>
      <c r="V7" s="60"/>
      <c r="W7" s="60">
        <v>83432883</v>
      </c>
      <c r="X7" s="60">
        <v>30603750</v>
      </c>
      <c r="Y7" s="60">
        <v>52829133</v>
      </c>
      <c r="Z7" s="140">
        <v>172.62</v>
      </c>
      <c r="AA7" s="62">
        <v>40805000</v>
      </c>
    </row>
    <row r="8" spans="1:27" ht="13.5">
      <c r="A8" s="249" t="s">
        <v>145</v>
      </c>
      <c r="B8" s="182"/>
      <c r="C8" s="155">
        <v>4210823</v>
      </c>
      <c r="D8" s="155"/>
      <c r="E8" s="59">
        <v>12875000</v>
      </c>
      <c r="F8" s="60">
        <v>12874000</v>
      </c>
      <c r="G8" s="60">
        <v>26660167</v>
      </c>
      <c r="H8" s="60">
        <v>12934870</v>
      </c>
      <c r="I8" s="60">
        <v>12934870</v>
      </c>
      <c r="J8" s="60">
        <v>12934870</v>
      </c>
      <c r="K8" s="60">
        <v>24764180</v>
      </c>
      <c r="L8" s="60">
        <v>23937184</v>
      </c>
      <c r="M8" s="60">
        <v>13570000</v>
      </c>
      <c r="N8" s="60">
        <v>13570000</v>
      </c>
      <c r="O8" s="60">
        <v>13800529</v>
      </c>
      <c r="P8" s="60">
        <v>13888322</v>
      </c>
      <c r="Q8" s="60">
        <v>7457258</v>
      </c>
      <c r="R8" s="60">
        <v>7457258</v>
      </c>
      <c r="S8" s="60"/>
      <c r="T8" s="60"/>
      <c r="U8" s="60"/>
      <c r="V8" s="60"/>
      <c r="W8" s="60">
        <v>7457258</v>
      </c>
      <c r="X8" s="60">
        <v>9655500</v>
      </c>
      <c r="Y8" s="60">
        <v>-2198242</v>
      </c>
      <c r="Z8" s="140">
        <v>-22.77</v>
      </c>
      <c r="AA8" s="62">
        <v>12874000</v>
      </c>
    </row>
    <row r="9" spans="1:27" ht="13.5">
      <c r="A9" s="249" t="s">
        <v>146</v>
      </c>
      <c r="B9" s="182"/>
      <c r="C9" s="155">
        <v>10389610</v>
      </c>
      <c r="D9" s="155"/>
      <c r="E9" s="59">
        <v>6311000</v>
      </c>
      <c r="F9" s="60">
        <v>6311000</v>
      </c>
      <c r="G9" s="60">
        <v>17202106</v>
      </c>
      <c r="H9" s="60">
        <v>100938</v>
      </c>
      <c r="I9" s="60">
        <v>100938</v>
      </c>
      <c r="J9" s="60">
        <v>100938</v>
      </c>
      <c r="K9" s="60">
        <v>15551989</v>
      </c>
      <c r="L9" s="60">
        <v>8706458</v>
      </c>
      <c r="M9" s="60">
        <v>6435000</v>
      </c>
      <c r="N9" s="60">
        <v>6435000</v>
      </c>
      <c r="O9" s="60">
        <v>6493533</v>
      </c>
      <c r="P9" s="60">
        <v>6486413</v>
      </c>
      <c r="Q9" s="60">
        <v>21697744</v>
      </c>
      <c r="R9" s="60">
        <v>21697744</v>
      </c>
      <c r="S9" s="60"/>
      <c r="T9" s="60"/>
      <c r="U9" s="60"/>
      <c r="V9" s="60"/>
      <c r="W9" s="60">
        <v>21697744</v>
      </c>
      <c r="X9" s="60">
        <v>4733250</v>
      </c>
      <c r="Y9" s="60">
        <v>16964494</v>
      </c>
      <c r="Z9" s="140">
        <v>358.41</v>
      </c>
      <c r="AA9" s="62">
        <v>6311000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7286532</v>
      </c>
      <c r="D11" s="155"/>
      <c r="E11" s="59">
        <v>8700000</v>
      </c>
      <c r="F11" s="60">
        <v>8700000</v>
      </c>
      <c r="G11" s="60">
        <v>505273</v>
      </c>
      <c r="H11" s="60">
        <v>-339</v>
      </c>
      <c r="I11" s="60">
        <v>-339</v>
      </c>
      <c r="J11" s="60">
        <v>-339</v>
      </c>
      <c r="K11" s="60">
        <v>534937</v>
      </c>
      <c r="L11" s="60">
        <v>611597</v>
      </c>
      <c r="M11" s="60">
        <v>526000</v>
      </c>
      <c r="N11" s="60">
        <v>526000</v>
      </c>
      <c r="O11" s="60">
        <v>513846</v>
      </c>
      <c r="P11" s="60">
        <v>6934096</v>
      </c>
      <c r="Q11" s="60">
        <v>717105</v>
      </c>
      <c r="R11" s="60">
        <v>717105</v>
      </c>
      <c r="S11" s="60"/>
      <c r="T11" s="60"/>
      <c r="U11" s="60"/>
      <c r="V11" s="60"/>
      <c r="W11" s="60">
        <v>717105</v>
      </c>
      <c r="X11" s="60">
        <v>6525000</v>
      </c>
      <c r="Y11" s="60">
        <v>-5807895</v>
      </c>
      <c r="Z11" s="140">
        <v>-89.01</v>
      </c>
      <c r="AA11" s="62">
        <v>8700000</v>
      </c>
    </row>
    <row r="12" spans="1:27" ht="13.5">
      <c r="A12" s="250" t="s">
        <v>56</v>
      </c>
      <c r="B12" s="251"/>
      <c r="C12" s="168">
        <f aca="true" t="shared" si="0" ref="C12:Y12">SUM(C6:C11)</f>
        <v>46119572</v>
      </c>
      <c r="D12" s="168">
        <f>SUM(D6:D11)</f>
        <v>0</v>
      </c>
      <c r="E12" s="72">
        <f t="shared" si="0"/>
        <v>37219000</v>
      </c>
      <c r="F12" s="73">
        <f t="shared" si="0"/>
        <v>70663000</v>
      </c>
      <c r="G12" s="73">
        <f t="shared" si="0"/>
        <v>98187392</v>
      </c>
      <c r="H12" s="73">
        <f t="shared" si="0"/>
        <v>38538429</v>
      </c>
      <c r="I12" s="73">
        <f t="shared" si="0"/>
        <v>38538429</v>
      </c>
      <c r="J12" s="73">
        <f t="shared" si="0"/>
        <v>38538429</v>
      </c>
      <c r="K12" s="73">
        <f t="shared" si="0"/>
        <v>69161314</v>
      </c>
      <c r="L12" s="73">
        <f t="shared" si="0"/>
        <v>88456239</v>
      </c>
      <c r="M12" s="73">
        <f t="shared" si="0"/>
        <v>60033000</v>
      </c>
      <c r="N12" s="73">
        <f t="shared" si="0"/>
        <v>60033000</v>
      </c>
      <c r="O12" s="73">
        <f t="shared" si="0"/>
        <v>63585146</v>
      </c>
      <c r="P12" s="73">
        <f t="shared" si="0"/>
        <v>62513492</v>
      </c>
      <c r="Q12" s="73">
        <f t="shared" si="0"/>
        <v>105802175</v>
      </c>
      <c r="R12" s="73">
        <f t="shared" si="0"/>
        <v>105802175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105802175</v>
      </c>
      <c r="X12" s="73">
        <f t="shared" si="0"/>
        <v>52997250</v>
      </c>
      <c r="Y12" s="73">
        <f t="shared" si="0"/>
        <v>52804925</v>
      </c>
      <c r="Z12" s="170">
        <f>+IF(X12&lt;&gt;0,+(Y12/X12)*100,0)</f>
        <v>99.63710381199024</v>
      </c>
      <c r="AA12" s="74">
        <f>SUM(AA6:AA11)</f>
        <v>70663000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38432384</v>
      </c>
      <c r="D17" s="155"/>
      <c r="E17" s="59">
        <v>27369000</v>
      </c>
      <c r="F17" s="60">
        <v>27369000</v>
      </c>
      <c r="G17" s="60">
        <v>28286184</v>
      </c>
      <c r="H17" s="60"/>
      <c r="I17" s="60"/>
      <c r="J17" s="60"/>
      <c r="K17" s="60">
        <v>28286184</v>
      </c>
      <c r="L17" s="60">
        <v>28286000</v>
      </c>
      <c r="M17" s="60">
        <v>38432000</v>
      </c>
      <c r="N17" s="60">
        <v>38432000</v>
      </c>
      <c r="O17" s="60">
        <v>38432384</v>
      </c>
      <c r="P17" s="60">
        <v>38432384</v>
      </c>
      <c r="Q17" s="60">
        <v>38432384</v>
      </c>
      <c r="R17" s="60">
        <v>38432384</v>
      </c>
      <c r="S17" s="60"/>
      <c r="T17" s="60"/>
      <c r="U17" s="60"/>
      <c r="V17" s="60"/>
      <c r="W17" s="60">
        <v>38432384</v>
      </c>
      <c r="X17" s="60">
        <v>20526750</v>
      </c>
      <c r="Y17" s="60">
        <v>17905634</v>
      </c>
      <c r="Z17" s="140">
        <v>87.23</v>
      </c>
      <c r="AA17" s="62">
        <v>27369000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308011842</v>
      </c>
      <c r="D19" s="155"/>
      <c r="E19" s="59">
        <v>336831000</v>
      </c>
      <c r="F19" s="60">
        <v>336831000</v>
      </c>
      <c r="G19" s="60">
        <v>324153248</v>
      </c>
      <c r="H19" s="60">
        <v>1649026</v>
      </c>
      <c r="I19" s="60">
        <v>1649026</v>
      </c>
      <c r="J19" s="60">
        <v>1649026</v>
      </c>
      <c r="K19" s="60">
        <v>324153248</v>
      </c>
      <c r="L19" s="60">
        <v>324153000</v>
      </c>
      <c r="M19" s="60">
        <v>308012000</v>
      </c>
      <c r="N19" s="60">
        <v>308012000</v>
      </c>
      <c r="O19" s="60">
        <v>1472132</v>
      </c>
      <c r="P19" s="60">
        <v>287933208</v>
      </c>
      <c r="Q19" s="60">
        <v>308011845</v>
      </c>
      <c r="R19" s="60">
        <v>308011845</v>
      </c>
      <c r="S19" s="60"/>
      <c r="T19" s="60"/>
      <c r="U19" s="60"/>
      <c r="V19" s="60"/>
      <c r="W19" s="60">
        <v>308011845</v>
      </c>
      <c r="X19" s="60">
        <v>252623250</v>
      </c>
      <c r="Y19" s="60">
        <v>55388595</v>
      </c>
      <c r="Z19" s="140">
        <v>21.93</v>
      </c>
      <c r="AA19" s="62">
        <v>336831000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347172</v>
      </c>
      <c r="D22" s="155"/>
      <c r="E22" s="59">
        <v>88000</v>
      </c>
      <c r="F22" s="60">
        <v>88000</v>
      </c>
      <c r="G22" s="60">
        <v>99418</v>
      </c>
      <c r="H22" s="60"/>
      <c r="I22" s="60"/>
      <c r="J22" s="60"/>
      <c r="K22" s="60">
        <v>99418</v>
      </c>
      <c r="L22" s="60">
        <v>99000</v>
      </c>
      <c r="M22" s="60">
        <v>347000</v>
      </c>
      <c r="N22" s="60">
        <v>347000</v>
      </c>
      <c r="O22" s="60">
        <v>347172</v>
      </c>
      <c r="P22" s="60">
        <v>347172</v>
      </c>
      <c r="Q22" s="60">
        <v>347172</v>
      </c>
      <c r="R22" s="60">
        <v>347172</v>
      </c>
      <c r="S22" s="60"/>
      <c r="T22" s="60"/>
      <c r="U22" s="60"/>
      <c r="V22" s="60"/>
      <c r="W22" s="60">
        <v>347172</v>
      </c>
      <c r="X22" s="60">
        <v>66000</v>
      </c>
      <c r="Y22" s="60">
        <v>281172</v>
      </c>
      <c r="Z22" s="140">
        <v>426.02</v>
      </c>
      <c r="AA22" s="62">
        <v>88000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>
        <v>82136713</v>
      </c>
      <c r="P23" s="159">
        <v>26945637</v>
      </c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346791398</v>
      </c>
      <c r="D24" s="168">
        <f>SUM(D15:D23)</f>
        <v>0</v>
      </c>
      <c r="E24" s="76">
        <f t="shared" si="1"/>
        <v>364288000</v>
      </c>
      <c r="F24" s="77">
        <f t="shared" si="1"/>
        <v>364288000</v>
      </c>
      <c r="G24" s="77">
        <f t="shared" si="1"/>
        <v>352538850</v>
      </c>
      <c r="H24" s="77">
        <f t="shared" si="1"/>
        <v>1649026</v>
      </c>
      <c r="I24" s="77">
        <f t="shared" si="1"/>
        <v>1649026</v>
      </c>
      <c r="J24" s="77">
        <f t="shared" si="1"/>
        <v>1649026</v>
      </c>
      <c r="K24" s="77">
        <f t="shared" si="1"/>
        <v>352538850</v>
      </c>
      <c r="L24" s="77">
        <f t="shared" si="1"/>
        <v>352538000</v>
      </c>
      <c r="M24" s="77">
        <f t="shared" si="1"/>
        <v>346791000</v>
      </c>
      <c r="N24" s="77">
        <f t="shared" si="1"/>
        <v>346791000</v>
      </c>
      <c r="O24" s="77">
        <f t="shared" si="1"/>
        <v>122388401</v>
      </c>
      <c r="P24" s="77">
        <f t="shared" si="1"/>
        <v>353658401</v>
      </c>
      <c r="Q24" s="77">
        <f t="shared" si="1"/>
        <v>346791401</v>
      </c>
      <c r="R24" s="77">
        <f t="shared" si="1"/>
        <v>346791401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346791401</v>
      </c>
      <c r="X24" s="77">
        <f t="shared" si="1"/>
        <v>273216000</v>
      </c>
      <c r="Y24" s="77">
        <f t="shared" si="1"/>
        <v>73575401</v>
      </c>
      <c r="Z24" s="212">
        <f>+IF(X24&lt;&gt;0,+(Y24/X24)*100,0)</f>
        <v>26.929389567228863</v>
      </c>
      <c r="AA24" s="79">
        <f>SUM(AA15:AA23)</f>
        <v>364288000</v>
      </c>
    </row>
    <row r="25" spans="1:27" ht="13.5">
      <c r="A25" s="250" t="s">
        <v>159</v>
      </c>
      <c r="B25" s="251"/>
      <c r="C25" s="168">
        <f aca="true" t="shared" si="2" ref="C25:Y25">+C12+C24</f>
        <v>392910970</v>
      </c>
      <c r="D25" s="168">
        <f>+D12+D24</f>
        <v>0</v>
      </c>
      <c r="E25" s="72">
        <f t="shared" si="2"/>
        <v>401507000</v>
      </c>
      <c r="F25" s="73">
        <f t="shared" si="2"/>
        <v>434951000</v>
      </c>
      <c r="G25" s="73">
        <f t="shared" si="2"/>
        <v>450726242</v>
      </c>
      <c r="H25" s="73">
        <f t="shared" si="2"/>
        <v>40187455</v>
      </c>
      <c r="I25" s="73">
        <f t="shared" si="2"/>
        <v>40187455</v>
      </c>
      <c r="J25" s="73">
        <f t="shared" si="2"/>
        <v>40187455</v>
      </c>
      <c r="K25" s="73">
        <f t="shared" si="2"/>
        <v>421700164</v>
      </c>
      <c r="L25" s="73">
        <f t="shared" si="2"/>
        <v>440994239</v>
      </c>
      <c r="M25" s="73">
        <f t="shared" si="2"/>
        <v>406824000</v>
      </c>
      <c r="N25" s="73">
        <f t="shared" si="2"/>
        <v>406824000</v>
      </c>
      <c r="O25" s="73">
        <f t="shared" si="2"/>
        <v>185973547</v>
      </c>
      <c r="P25" s="73">
        <f t="shared" si="2"/>
        <v>416171893</v>
      </c>
      <c r="Q25" s="73">
        <f t="shared" si="2"/>
        <v>452593576</v>
      </c>
      <c r="R25" s="73">
        <f t="shared" si="2"/>
        <v>452593576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452593576</v>
      </c>
      <c r="X25" s="73">
        <f t="shared" si="2"/>
        <v>326213250</v>
      </c>
      <c r="Y25" s="73">
        <f t="shared" si="2"/>
        <v>126380326</v>
      </c>
      <c r="Z25" s="170">
        <f>+IF(X25&lt;&gt;0,+(Y25/X25)*100,0)</f>
        <v>38.74162867388127</v>
      </c>
      <c r="AA25" s="74">
        <f>+AA12+AA24</f>
        <v>434951000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27189</v>
      </c>
      <c r="I29" s="60">
        <v>27188</v>
      </c>
      <c r="J29" s="60">
        <v>27188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274709</v>
      </c>
      <c r="D30" s="155"/>
      <c r="E30" s="59"/>
      <c r="F30" s="60"/>
      <c r="G30" s="60">
        <v>769944</v>
      </c>
      <c r="H30" s="60"/>
      <c r="I30" s="60"/>
      <c r="J30" s="60"/>
      <c r="K30" s="60">
        <v>769944</v>
      </c>
      <c r="L30" s="60">
        <v>769944</v>
      </c>
      <c r="M30" s="60">
        <v>69000</v>
      </c>
      <c r="N30" s="60">
        <v>69000</v>
      </c>
      <c r="O30" s="60">
        <v>343303</v>
      </c>
      <c r="P30" s="60"/>
      <c r="Q30" s="60">
        <v>68594</v>
      </c>
      <c r="R30" s="60">
        <v>68594</v>
      </c>
      <c r="S30" s="60"/>
      <c r="T30" s="60"/>
      <c r="U30" s="60"/>
      <c r="V30" s="60"/>
      <c r="W30" s="60">
        <v>68594</v>
      </c>
      <c r="X30" s="60"/>
      <c r="Y30" s="60">
        <v>68594</v>
      </c>
      <c r="Z30" s="140"/>
      <c r="AA30" s="62"/>
    </row>
    <row r="31" spans="1:27" ht="13.5">
      <c r="A31" s="249" t="s">
        <v>163</v>
      </c>
      <c r="B31" s="182"/>
      <c r="C31" s="155">
        <v>344192</v>
      </c>
      <c r="D31" s="155"/>
      <c r="E31" s="59">
        <v>263000</v>
      </c>
      <c r="F31" s="60">
        <v>263000</v>
      </c>
      <c r="G31" s="60">
        <v>397888</v>
      </c>
      <c r="H31" s="60"/>
      <c r="I31" s="60"/>
      <c r="J31" s="60"/>
      <c r="K31" s="60">
        <v>498802</v>
      </c>
      <c r="L31" s="60">
        <v>371000</v>
      </c>
      <c r="M31" s="60">
        <v>662000</v>
      </c>
      <c r="N31" s="60">
        <v>662000</v>
      </c>
      <c r="O31" s="60">
        <v>323952</v>
      </c>
      <c r="P31" s="60">
        <v>4130236</v>
      </c>
      <c r="Q31" s="60">
        <v>451356</v>
      </c>
      <c r="R31" s="60">
        <v>451356</v>
      </c>
      <c r="S31" s="60"/>
      <c r="T31" s="60"/>
      <c r="U31" s="60"/>
      <c r="V31" s="60"/>
      <c r="W31" s="60">
        <v>451356</v>
      </c>
      <c r="X31" s="60">
        <v>197250</v>
      </c>
      <c r="Y31" s="60">
        <v>254106</v>
      </c>
      <c r="Z31" s="140">
        <v>128.82</v>
      </c>
      <c r="AA31" s="62">
        <v>263000</v>
      </c>
    </row>
    <row r="32" spans="1:27" ht="13.5">
      <c r="A32" s="249" t="s">
        <v>164</v>
      </c>
      <c r="B32" s="182"/>
      <c r="C32" s="155">
        <v>39773079</v>
      </c>
      <c r="D32" s="155"/>
      <c r="E32" s="59">
        <v>17950000</v>
      </c>
      <c r="F32" s="60">
        <v>17950000</v>
      </c>
      <c r="G32" s="60">
        <v>39448861</v>
      </c>
      <c r="H32" s="60">
        <v>1209225</v>
      </c>
      <c r="I32" s="60">
        <v>1209226</v>
      </c>
      <c r="J32" s="60">
        <v>1209226</v>
      </c>
      <c r="K32" s="60">
        <v>78935643</v>
      </c>
      <c r="L32" s="60">
        <v>43759752</v>
      </c>
      <c r="M32" s="60">
        <v>28705000</v>
      </c>
      <c r="N32" s="60">
        <v>28705000</v>
      </c>
      <c r="O32" s="60">
        <v>51451153</v>
      </c>
      <c r="P32" s="60">
        <v>55196527</v>
      </c>
      <c r="Q32" s="60">
        <v>54080980</v>
      </c>
      <c r="R32" s="60">
        <v>54080980</v>
      </c>
      <c r="S32" s="60"/>
      <c r="T32" s="60"/>
      <c r="U32" s="60"/>
      <c r="V32" s="60"/>
      <c r="W32" s="60">
        <v>54080980</v>
      </c>
      <c r="X32" s="60">
        <v>13462500</v>
      </c>
      <c r="Y32" s="60">
        <v>40618480</v>
      </c>
      <c r="Z32" s="140">
        <v>301.72</v>
      </c>
      <c r="AA32" s="62">
        <v>17950000</v>
      </c>
    </row>
    <row r="33" spans="1:27" ht="13.5">
      <c r="A33" s="249" t="s">
        <v>165</v>
      </c>
      <c r="B33" s="182"/>
      <c r="C33" s="155">
        <v>8048128</v>
      </c>
      <c r="D33" s="155"/>
      <c r="E33" s="59">
        <v>6469000</v>
      </c>
      <c r="F33" s="60">
        <v>6469000</v>
      </c>
      <c r="G33" s="60">
        <v>1170500</v>
      </c>
      <c r="H33" s="60">
        <v>-438647</v>
      </c>
      <c r="I33" s="60">
        <v>-438647</v>
      </c>
      <c r="J33" s="60">
        <v>-438647</v>
      </c>
      <c r="K33" s="60">
        <v>1170500</v>
      </c>
      <c r="L33" s="60">
        <v>8417000</v>
      </c>
      <c r="M33" s="60">
        <v>2449000</v>
      </c>
      <c r="N33" s="60">
        <v>2449000</v>
      </c>
      <c r="O33" s="60">
        <v>9848238</v>
      </c>
      <c r="P33" s="60"/>
      <c r="Q33" s="60">
        <v>2448658</v>
      </c>
      <c r="R33" s="60">
        <v>2448658</v>
      </c>
      <c r="S33" s="60"/>
      <c r="T33" s="60"/>
      <c r="U33" s="60"/>
      <c r="V33" s="60"/>
      <c r="W33" s="60">
        <v>2448658</v>
      </c>
      <c r="X33" s="60">
        <v>4851750</v>
      </c>
      <c r="Y33" s="60">
        <v>-2403092</v>
      </c>
      <c r="Z33" s="140">
        <v>-49.53</v>
      </c>
      <c r="AA33" s="62">
        <v>6469000</v>
      </c>
    </row>
    <row r="34" spans="1:27" ht="13.5">
      <c r="A34" s="250" t="s">
        <v>58</v>
      </c>
      <c r="B34" s="251"/>
      <c r="C34" s="168">
        <f aca="true" t="shared" si="3" ref="C34:Y34">SUM(C29:C33)</f>
        <v>48440108</v>
      </c>
      <c r="D34" s="168">
        <f>SUM(D29:D33)</f>
        <v>0</v>
      </c>
      <c r="E34" s="72">
        <f t="shared" si="3"/>
        <v>24682000</v>
      </c>
      <c r="F34" s="73">
        <f t="shared" si="3"/>
        <v>24682000</v>
      </c>
      <c r="G34" s="73">
        <f t="shared" si="3"/>
        <v>41787193</v>
      </c>
      <c r="H34" s="73">
        <f t="shared" si="3"/>
        <v>797767</v>
      </c>
      <c r="I34" s="73">
        <f t="shared" si="3"/>
        <v>797767</v>
      </c>
      <c r="J34" s="73">
        <f t="shared" si="3"/>
        <v>797767</v>
      </c>
      <c r="K34" s="73">
        <f t="shared" si="3"/>
        <v>81374889</v>
      </c>
      <c r="L34" s="73">
        <f t="shared" si="3"/>
        <v>53317696</v>
      </c>
      <c r="M34" s="73">
        <f t="shared" si="3"/>
        <v>31885000</v>
      </c>
      <c r="N34" s="73">
        <f t="shared" si="3"/>
        <v>31885000</v>
      </c>
      <c r="O34" s="73">
        <f t="shared" si="3"/>
        <v>61966646</v>
      </c>
      <c r="P34" s="73">
        <f t="shared" si="3"/>
        <v>59326763</v>
      </c>
      <c r="Q34" s="73">
        <f t="shared" si="3"/>
        <v>57049588</v>
      </c>
      <c r="R34" s="73">
        <f t="shared" si="3"/>
        <v>57049588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57049588</v>
      </c>
      <c r="X34" s="73">
        <f t="shared" si="3"/>
        <v>18511500</v>
      </c>
      <c r="Y34" s="73">
        <f t="shared" si="3"/>
        <v>38538088</v>
      </c>
      <c r="Z34" s="170">
        <f>+IF(X34&lt;&gt;0,+(Y34/X34)*100,0)</f>
        <v>208.18457715474165</v>
      </c>
      <c r="AA34" s="74">
        <f>SUM(AA29:AA33)</f>
        <v>24682000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68594</v>
      </c>
      <c r="D37" s="155"/>
      <c r="E37" s="59">
        <v>69000</v>
      </c>
      <c r="F37" s="60">
        <v>69000</v>
      </c>
      <c r="G37" s="60">
        <v>79497</v>
      </c>
      <c r="H37" s="60"/>
      <c r="I37" s="60"/>
      <c r="J37" s="60"/>
      <c r="K37" s="60">
        <v>79497</v>
      </c>
      <c r="L37" s="60"/>
      <c r="M37" s="60">
        <v>275000</v>
      </c>
      <c r="N37" s="60">
        <v>275000</v>
      </c>
      <c r="O37" s="60"/>
      <c r="P37" s="60"/>
      <c r="Q37" s="60"/>
      <c r="R37" s="60"/>
      <c r="S37" s="60"/>
      <c r="T37" s="60"/>
      <c r="U37" s="60"/>
      <c r="V37" s="60"/>
      <c r="W37" s="60"/>
      <c r="X37" s="60">
        <v>51750</v>
      </c>
      <c r="Y37" s="60">
        <v>-51750</v>
      </c>
      <c r="Z37" s="140">
        <v>-100</v>
      </c>
      <c r="AA37" s="62">
        <v>69000</v>
      </c>
    </row>
    <row r="38" spans="1:27" ht="13.5">
      <c r="A38" s="249" t="s">
        <v>165</v>
      </c>
      <c r="B38" s="182"/>
      <c r="C38" s="155">
        <v>9233070</v>
      </c>
      <c r="D38" s="155"/>
      <c r="E38" s="59">
        <v>10088000</v>
      </c>
      <c r="F38" s="60">
        <v>10088000</v>
      </c>
      <c r="G38" s="60">
        <v>7246104</v>
      </c>
      <c r="H38" s="60">
        <v>-37872</v>
      </c>
      <c r="I38" s="60">
        <v>-37872</v>
      </c>
      <c r="J38" s="60">
        <v>-37872</v>
      </c>
      <c r="K38" s="60">
        <v>7246104</v>
      </c>
      <c r="L38" s="60"/>
      <c r="M38" s="60">
        <v>7400000</v>
      </c>
      <c r="N38" s="60">
        <v>7400000</v>
      </c>
      <c r="O38" s="60"/>
      <c r="P38" s="60">
        <v>5516947</v>
      </c>
      <c r="Q38" s="60">
        <v>5516947</v>
      </c>
      <c r="R38" s="60">
        <v>5516947</v>
      </c>
      <c r="S38" s="60"/>
      <c r="T38" s="60"/>
      <c r="U38" s="60"/>
      <c r="V38" s="60"/>
      <c r="W38" s="60">
        <v>5516947</v>
      </c>
      <c r="X38" s="60">
        <v>7566000</v>
      </c>
      <c r="Y38" s="60">
        <v>-2049053</v>
      </c>
      <c r="Z38" s="140">
        <v>-27.08</v>
      </c>
      <c r="AA38" s="62">
        <v>10088000</v>
      </c>
    </row>
    <row r="39" spans="1:27" ht="13.5">
      <c r="A39" s="250" t="s">
        <v>59</v>
      </c>
      <c r="B39" s="253"/>
      <c r="C39" s="168">
        <f aca="true" t="shared" si="4" ref="C39:Y39">SUM(C37:C38)</f>
        <v>9301664</v>
      </c>
      <c r="D39" s="168">
        <f>SUM(D37:D38)</f>
        <v>0</v>
      </c>
      <c r="E39" s="76">
        <f t="shared" si="4"/>
        <v>10157000</v>
      </c>
      <c r="F39" s="77">
        <f t="shared" si="4"/>
        <v>10157000</v>
      </c>
      <c r="G39" s="77">
        <f t="shared" si="4"/>
        <v>7325601</v>
      </c>
      <c r="H39" s="77">
        <f t="shared" si="4"/>
        <v>-37872</v>
      </c>
      <c r="I39" s="77">
        <f t="shared" si="4"/>
        <v>-37872</v>
      </c>
      <c r="J39" s="77">
        <f t="shared" si="4"/>
        <v>-37872</v>
      </c>
      <c r="K39" s="77">
        <f t="shared" si="4"/>
        <v>7325601</v>
      </c>
      <c r="L39" s="77">
        <f t="shared" si="4"/>
        <v>0</v>
      </c>
      <c r="M39" s="77">
        <f t="shared" si="4"/>
        <v>7675000</v>
      </c>
      <c r="N39" s="77">
        <f t="shared" si="4"/>
        <v>7675000</v>
      </c>
      <c r="O39" s="77">
        <f t="shared" si="4"/>
        <v>0</v>
      </c>
      <c r="P39" s="77">
        <f t="shared" si="4"/>
        <v>5516947</v>
      </c>
      <c r="Q39" s="77">
        <f t="shared" si="4"/>
        <v>5516947</v>
      </c>
      <c r="R39" s="77">
        <f t="shared" si="4"/>
        <v>5516947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5516947</v>
      </c>
      <c r="X39" s="77">
        <f t="shared" si="4"/>
        <v>7617750</v>
      </c>
      <c r="Y39" s="77">
        <f t="shared" si="4"/>
        <v>-2100803</v>
      </c>
      <c r="Z39" s="212">
        <f>+IF(X39&lt;&gt;0,+(Y39/X39)*100,0)</f>
        <v>-27.577736208197955</v>
      </c>
      <c r="AA39" s="79">
        <f>SUM(AA37:AA38)</f>
        <v>10157000</v>
      </c>
    </row>
    <row r="40" spans="1:27" ht="13.5">
      <c r="A40" s="250" t="s">
        <v>167</v>
      </c>
      <c r="B40" s="251"/>
      <c r="C40" s="168">
        <f aca="true" t="shared" si="5" ref="C40:Y40">+C34+C39</f>
        <v>57741772</v>
      </c>
      <c r="D40" s="168">
        <f>+D34+D39</f>
        <v>0</v>
      </c>
      <c r="E40" s="72">
        <f t="shared" si="5"/>
        <v>34839000</v>
      </c>
      <c r="F40" s="73">
        <f t="shared" si="5"/>
        <v>34839000</v>
      </c>
      <c r="G40" s="73">
        <f t="shared" si="5"/>
        <v>49112794</v>
      </c>
      <c r="H40" s="73">
        <f t="shared" si="5"/>
        <v>759895</v>
      </c>
      <c r="I40" s="73">
        <f t="shared" si="5"/>
        <v>759895</v>
      </c>
      <c r="J40" s="73">
        <f t="shared" si="5"/>
        <v>759895</v>
      </c>
      <c r="K40" s="73">
        <f t="shared" si="5"/>
        <v>88700490</v>
      </c>
      <c r="L40" s="73">
        <f t="shared" si="5"/>
        <v>53317696</v>
      </c>
      <c r="M40" s="73">
        <f t="shared" si="5"/>
        <v>39560000</v>
      </c>
      <c r="N40" s="73">
        <f t="shared" si="5"/>
        <v>39560000</v>
      </c>
      <c r="O40" s="73">
        <f t="shared" si="5"/>
        <v>61966646</v>
      </c>
      <c r="P40" s="73">
        <f t="shared" si="5"/>
        <v>64843710</v>
      </c>
      <c r="Q40" s="73">
        <f t="shared" si="5"/>
        <v>62566535</v>
      </c>
      <c r="R40" s="73">
        <f t="shared" si="5"/>
        <v>62566535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62566535</v>
      </c>
      <c r="X40" s="73">
        <f t="shared" si="5"/>
        <v>26129250</v>
      </c>
      <c r="Y40" s="73">
        <f t="shared" si="5"/>
        <v>36437285</v>
      </c>
      <c r="Z40" s="170">
        <f>+IF(X40&lt;&gt;0,+(Y40/X40)*100,0)</f>
        <v>139.45017556952456</v>
      </c>
      <c r="AA40" s="74">
        <f>+AA34+AA39</f>
        <v>34839000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335169198</v>
      </c>
      <c r="D42" s="257">
        <f>+D25-D40</f>
        <v>0</v>
      </c>
      <c r="E42" s="258">
        <f t="shared" si="6"/>
        <v>366668000</v>
      </c>
      <c r="F42" s="259">
        <f t="shared" si="6"/>
        <v>400112000</v>
      </c>
      <c r="G42" s="259">
        <f t="shared" si="6"/>
        <v>401613448</v>
      </c>
      <c r="H42" s="259">
        <f t="shared" si="6"/>
        <v>39427560</v>
      </c>
      <c r="I42" s="259">
        <f t="shared" si="6"/>
        <v>39427560</v>
      </c>
      <c r="J42" s="259">
        <f t="shared" si="6"/>
        <v>39427560</v>
      </c>
      <c r="K42" s="259">
        <f t="shared" si="6"/>
        <v>332999674</v>
      </c>
      <c r="L42" s="259">
        <f t="shared" si="6"/>
        <v>387676543</v>
      </c>
      <c r="M42" s="259">
        <f t="shared" si="6"/>
        <v>367264000</v>
      </c>
      <c r="N42" s="259">
        <f t="shared" si="6"/>
        <v>367264000</v>
      </c>
      <c r="O42" s="259">
        <f t="shared" si="6"/>
        <v>124006901</v>
      </c>
      <c r="P42" s="259">
        <f t="shared" si="6"/>
        <v>351328183</v>
      </c>
      <c r="Q42" s="259">
        <f t="shared" si="6"/>
        <v>390027041</v>
      </c>
      <c r="R42" s="259">
        <f t="shared" si="6"/>
        <v>390027041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390027041</v>
      </c>
      <c r="X42" s="259">
        <f t="shared" si="6"/>
        <v>300084000</v>
      </c>
      <c r="Y42" s="259">
        <f t="shared" si="6"/>
        <v>89943041</v>
      </c>
      <c r="Z42" s="260">
        <f>+IF(X42&lt;&gt;0,+(Y42/X42)*100,0)</f>
        <v>29.97262133269351</v>
      </c>
      <c r="AA42" s="261">
        <f>+AA25-AA40</f>
        <v>400112000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335169198</v>
      </c>
      <c r="D45" s="155"/>
      <c r="E45" s="59">
        <v>366668000</v>
      </c>
      <c r="F45" s="60"/>
      <c r="G45" s="60">
        <v>401613448</v>
      </c>
      <c r="H45" s="60">
        <v>39427560</v>
      </c>
      <c r="I45" s="60">
        <v>39427560</v>
      </c>
      <c r="J45" s="60">
        <v>39427560</v>
      </c>
      <c r="K45" s="60">
        <v>332999674</v>
      </c>
      <c r="L45" s="60"/>
      <c r="M45" s="60">
        <v>367264000</v>
      </c>
      <c r="N45" s="60">
        <v>367264000</v>
      </c>
      <c r="O45" s="60">
        <v>-102548010</v>
      </c>
      <c r="P45" s="60">
        <v>351328183</v>
      </c>
      <c r="Q45" s="60">
        <v>390027041</v>
      </c>
      <c r="R45" s="60">
        <v>390027041</v>
      </c>
      <c r="S45" s="60"/>
      <c r="T45" s="60"/>
      <c r="U45" s="60"/>
      <c r="V45" s="60"/>
      <c r="W45" s="60">
        <v>390027041</v>
      </c>
      <c r="X45" s="60"/>
      <c r="Y45" s="60">
        <v>390027041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>
        <v>400112000</v>
      </c>
      <c r="G46" s="60"/>
      <c r="H46" s="60"/>
      <c r="I46" s="60"/>
      <c r="J46" s="60"/>
      <c r="K46" s="60"/>
      <c r="L46" s="60">
        <v>387676543</v>
      </c>
      <c r="M46" s="60"/>
      <c r="N46" s="60"/>
      <c r="O46" s="60">
        <v>225483000</v>
      </c>
      <c r="P46" s="60"/>
      <c r="Q46" s="60"/>
      <c r="R46" s="60"/>
      <c r="S46" s="60"/>
      <c r="T46" s="60"/>
      <c r="U46" s="60"/>
      <c r="V46" s="60"/>
      <c r="W46" s="60"/>
      <c r="X46" s="60">
        <v>300084000</v>
      </c>
      <c r="Y46" s="60">
        <v>-300084000</v>
      </c>
      <c r="Z46" s="139">
        <v>-100</v>
      </c>
      <c r="AA46" s="62">
        <v>400112000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>
        <v>1071911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335169198</v>
      </c>
      <c r="D48" s="217">
        <f>SUM(D45:D47)</f>
        <v>0</v>
      </c>
      <c r="E48" s="264">
        <f t="shared" si="7"/>
        <v>366668000</v>
      </c>
      <c r="F48" s="219">
        <f t="shared" si="7"/>
        <v>400112000</v>
      </c>
      <c r="G48" s="219">
        <f t="shared" si="7"/>
        <v>401613448</v>
      </c>
      <c r="H48" s="219">
        <f t="shared" si="7"/>
        <v>39427560</v>
      </c>
      <c r="I48" s="219">
        <f t="shared" si="7"/>
        <v>39427560</v>
      </c>
      <c r="J48" s="219">
        <f t="shared" si="7"/>
        <v>39427560</v>
      </c>
      <c r="K48" s="219">
        <f t="shared" si="7"/>
        <v>332999674</v>
      </c>
      <c r="L48" s="219">
        <f t="shared" si="7"/>
        <v>387676543</v>
      </c>
      <c r="M48" s="219">
        <f t="shared" si="7"/>
        <v>367264000</v>
      </c>
      <c r="N48" s="219">
        <f t="shared" si="7"/>
        <v>367264000</v>
      </c>
      <c r="O48" s="219">
        <f t="shared" si="7"/>
        <v>124006901</v>
      </c>
      <c r="P48" s="219">
        <f t="shared" si="7"/>
        <v>351328183</v>
      </c>
      <c r="Q48" s="219">
        <f t="shared" si="7"/>
        <v>390027041</v>
      </c>
      <c r="R48" s="219">
        <f t="shared" si="7"/>
        <v>390027041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390027041</v>
      </c>
      <c r="X48" s="219">
        <f t="shared" si="7"/>
        <v>300084000</v>
      </c>
      <c r="Y48" s="219">
        <f t="shared" si="7"/>
        <v>89943041</v>
      </c>
      <c r="Z48" s="265">
        <f>+IF(X48&lt;&gt;0,+(Y48/X48)*100,0)</f>
        <v>29.97262133269351</v>
      </c>
      <c r="AA48" s="232">
        <f>SUM(AA45:AA47)</f>
        <v>400112000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40408973</v>
      </c>
      <c r="D6" s="155"/>
      <c r="E6" s="59">
        <v>40445004</v>
      </c>
      <c r="F6" s="60">
        <v>44414000</v>
      </c>
      <c r="G6" s="60">
        <v>2618107</v>
      </c>
      <c r="H6" s="60">
        <v>3431204</v>
      </c>
      <c r="I6" s="60">
        <v>3763546</v>
      </c>
      <c r="J6" s="60">
        <v>9812857</v>
      </c>
      <c r="K6" s="60">
        <v>5730575</v>
      </c>
      <c r="L6" s="60">
        <v>2685395</v>
      </c>
      <c r="M6" s="60">
        <v>3241271</v>
      </c>
      <c r="N6" s="60">
        <v>11657241</v>
      </c>
      <c r="O6" s="60">
        <v>2586596</v>
      </c>
      <c r="P6" s="60">
        <v>3885204</v>
      </c>
      <c r="Q6" s="60">
        <v>8436649</v>
      </c>
      <c r="R6" s="60">
        <v>14908449</v>
      </c>
      <c r="S6" s="60"/>
      <c r="T6" s="60"/>
      <c r="U6" s="60"/>
      <c r="V6" s="60"/>
      <c r="W6" s="60">
        <v>36378547</v>
      </c>
      <c r="X6" s="60">
        <v>44244000</v>
      </c>
      <c r="Y6" s="60">
        <v>-7865453</v>
      </c>
      <c r="Z6" s="140">
        <v>-17.78</v>
      </c>
      <c r="AA6" s="62">
        <v>44414000</v>
      </c>
    </row>
    <row r="7" spans="1:27" ht="13.5">
      <c r="A7" s="249" t="s">
        <v>178</v>
      </c>
      <c r="B7" s="182"/>
      <c r="C7" s="155">
        <v>96147645</v>
      </c>
      <c r="D7" s="155"/>
      <c r="E7" s="59">
        <v>106731000</v>
      </c>
      <c r="F7" s="60">
        <v>106723000</v>
      </c>
      <c r="G7" s="60">
        <v>41927000</v>
      </c>
      <c r="H7" s="60">
        <v>1570000</v>
      </c>
      <c r="I7" s="60"/>
      <c r="J7" s="60">
        <v>43497000</v>
      </c>
      <c r="K7" s="60"/>
      <c r="L7" s="60">
        <v>34436000</v>
      </c>
      <c r="M7" s="60"/>
      <c r="N7" s="60">
        <v>34436000</v>
      </c>
      <c r="O7" s="60"/>
      <c r="P7" s="60"/>
      <c r="Q7" s="60">
        <v>27592000</v>
      </c>
      <c r="R7" s="60">
        <v>27592000</v>
      </c>
      <c r="S7" s="60"/>
      <c r="T7" s="60"/>
      <c r="U7" s="60"/>
      <c r="V7" s="60"/>
      <c r="W7" s="60">
        <v>105525000</v>
      </c>
      <c r="X7" s="60">
        <v>106723000</v>
      </c>
      <c r="Y7" s="60">
        <v>-1198000</v>
      </c>
      <c r="Z7" s="140">
        <v>-1.12</v>
      </c>
      <c r="AA7" s="62">
        <v>106723000</v>
      </c>
    </row>
    <row r="8" spans="1:27" ht="13.5">
      <c r="A8" s="249" t="s">
        <v>179</v>
      </c>
      <c r="B8" s="182"/>
      <c r="C8" s="155">
        <v>28184458</v>
      </c>
      <c r="D8" s="155"/>
      <c r="E8" s="59">
        <v>36485009</v>
      </c>
      <c r="F8" s="60">
        <v>40587000</v>
      </c>
      <c r="G8" s="60">
        <v>9593000</v>
      </c>
      <c r="H8" s="60"/>
      <c r="I8" s="60"/>
      <c r="J8" s="60">
        <v>9593000</v>
      </c>
      <c r="K8" s="60"/>
      <c r="L8" s="60"/>
      <c r="M8" s="60"/>
      <c r="N8" s="60"/>
      <c r="O8" s="60">
        <v>11517000</v>
      </c>
      <c r="P8" s="60">
        <v>5677000</v>
      </c>
      <c r="Q8" s="60">
        <v>15375000</v>
      </c>
      <c r="R8" s="60">
        <v>32569000</v>
      </c>
      <c r="S8" s="60"/>
      <c r="T8" s="60"/>
      <c r="U8" s="60"/>
      <c r="V8" s="60"/>
      <c r="W8" s="60">
        <v>42162000</v>
      </c>
      <c r="X8" s="60">
        <v>30438000</v>
      </c>
      <c r="Y8" s="60">
        <v>11724000</v>
      </c>
      <c r="Z8" s="140">
        <v>38.52</v>
      </c>
      <c r="AA8" s="62">
        <v>40587000</v>
      </c>
    </row>
    <row r="9" spans="1:27" ht="13.5">
      <c r="A9" s="249" t="s">
        <v>180</v>
      </c>
      <c r="B9" s="182"/>
      <c r="C9" s="155">
        <v>3379141</v>
      </c>
      <c r="D9" s="155"/>
      <c r="E9" s="59">
        <v>3749004</v>
      </c>
      <c r="F9" s="60">
        <v>3276000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2457000</v>
      </c>
      <c r="Y9" s="60">
        <v>-2457000</v>
      </c>
      <c r="Z9" s="140">
        <v>-100</v>
      </c>
      <c r="AA9" s="62">
        <v>3276000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-129256487</v>
      </c>
      <c r="D12" s="155"/>
      <c r="E12" s="59">
        <v>-193565038</v>
      </c>
      <c r="F12" s="60">
        <v>-153824000</v>
      </c>
      <c r="G12" s="60">
        <v>-11282508</v>
      </c>
      <c r="H12" s="60">
        <v>-12322860</v>
      </c>
      <c r="I12" s="60">
        <v>-13060345</v>
      </c>
      <c r="J12" s="60">
        <v>-36665713</v>
      </c>
      <c r="K12" s="60">
        <v>-12710083</v>
      </c>
      <c r="L12" s="60">
        <v>-12712524</v>
      </c>
      <c r="M12" s="60">
        <v>-12403289</v>
      </c>
      <c r="N12" s="60">
        <v>-37825896</v>
      </c>
      <c r="O12" s="60">
        <v>-9417522</v>
      </c>
      <c r="P12" s="60">
        <v>-10261119</v>
      </c>
      <c r="Q12" s="60">
        <v>-10241434</v>
      </c>
      <c r="R12" s="60">
        <v>-29920075</v>
      </c>
      <c r="S12" s="60"/>
      <c r="T12" s="60"/>
      <c r="U12" s="60"/>
      <c r="V12" s="60"/>
      <c r="W12" s="60">
        <v>-104411684</v>
      </c>
      <c r="X12" s="60">
        <v>-115362000</v>
      </c>
      <c r="Y12" s="60">
        <v>10950316</v>
      </c>
      <c r="Z12" s="140">
        <v>-9.49</v>
      </c>
      <c r="AA12" s="62">
        <v>-153824000</v>
      </c>
    </row>
    <row r="13" spans="1:27" ht="13.5">
      <c r="A13" s="249" t="s">
        <v>40</v>
      </c>
      <c r="B13" s="182"/>
      <c r="C13" s="155">
        <v>-530747</v>
      </c>
      <c r="D13" s="155"/>
      <c r="E13" s="59">
        <v>-800000</v>
      </c>
      <c r="F13" s="60">
        <v>-89000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-45014</v>
      </c>
      <c r="Q13" s="60"/>
      <c r="R13" s="60">
        <v>-45014</v>
      </c>
      <c r="S13" s="60"/>
      <c r="T13" s="60"/>
      <c r="U13" s="60"/>
      <c r="V13" s="60"/>
      <c r="W13" s="60">
        <v>-45014</v>
      </c>
      <c r="X13" s="60">
        <v>-45000</v>
      </c>
      <c r="Y13" s="60">
        <v>-14</v>
      </c>
      <c r="Z13" s="140">
        <v>0.03</v>
      </c>
      <c r="AA13" s="62">
        <v>-89000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38332983</v>
      </c>
      <c r="D15" s="168">
        <f>SUM(D6:D14)</f>
        <v>0</v>
      </c>
      <c r="E15" s="72">
        <f t="shared" si="0"/>
        <v>-6955021</v>
      </c>
      <c r="F15" s="73">
        <f t="shared" si="0"/>
        <v>41087000</v>
      </c>
      <c r="G15" s="73">
        <f t="shared" si="0"/>
        <v>42855599</v>
      </c>
      <c r="H15" s="73">
        <f t="shared" si="0"/>
        <v>-7321656</v>
      </c>
      <c r="I15" s="73">
        <f t="shared" si="0"/>
        <v>-9296799</v>
      </c>
      <c r="J15" s="73">
        <f t="shared" si="0"/>
        <v>26237144</v>
      </c>
      <c r="K15" s="73">
        <f t="shared" si="0"/>
        <v>-6979508</v>
      </c>
      <c r="L15" s="73">
        <f t="shared" si="0"/>
        <v>24408871</v>
      </c>
      <c r="M15" s="73">
        <f t="shared" si="0"/>
        <v>-9162018</v>
      </c>
      <c r="N15" s="73">
        <f t="shared" si="0"/>
        <v>8267345</v>
      </c>
      <c r="O15" s="73">
        <f t="shared" si="0"/>
        <v>4686074</v>
      </c>
      <c r="P15" s="73">
        <f t="shared" si="0"/>
        <v>-743929</v>
      </c>
      <c r="Q15" s="73">
        <f t="shared" si="0"/>
        <v>41162215</v>
      </c>
      <c r="R15" s="73">
        <f t="shared" si="0"/>
        <v>45104360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79608849</v>
      </c>
      <c r="X15" s="73">
        <f t="shared" si="0"/>
        <v>68455000</v>
      </c>
      <c r="Y15" s="73">
        <f t="shared" si="0"/>
        <v>11153849</v>
      </c>
      <c r="Z15" s="170">
        <f>+IF(X15&lt;&gt;0,+(Y15/X15)*100,0)</f>
        <v>16.2936951281864</v>
      </c>
      <c r="AA15" s="74">
        <f>SUM(AA6:AA14)</f>
        <v>41087000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-35924016</v>
      </c>
      <c r="D24" s="155"/>
      <c r="E24" s="59">
        <v>-38534004</v>
      </c>
      <c r="F24" s="60">
        <v>-40587000</v>
      </c>
      <c r="G24" s="60">
        <v>-464170</v>
      </c>
      <c r="H24" s="60">
        <v>-1184856</v>
      </c>
      <c r="I24" s="60">
        <v>-4636000</v>
      </c>
      <c r="J24" s="60">
        <v>-6285026</v>
      </c>
      <c r="K24" s="60">
        <v>-2367380</v>
      </c>
      <c r="L24" s="60">
        <v>-3306247</v>
      </c>
      <c r="M24" s="60">
        <v>-3512449</v>
      </c>
      <c r="N24" s="60">
        <v>-9186076</v>
      </c>
      <c r="O24" s="60">
        <v>-2744257</v>
      </c>
      <c r="P24" s="60">
        <v>-5061801</v>
      </c>
      <c r="Q24" s="60">
        <v>-3888078</v>
      </c>
      <c r="R24" s="60">
        <v>-11694136</v>
      </c>
      <c r="S24" s="60"/>
      <c r="T24" s="60"/>
      <c r="U24" s="60"/>
      <c r="V24" s="60"/>
      <c r="W24" s="60">
        <v>-27165238</v>
      </c>
      <c r="X24" s="60">
        <v>-30438000</v>
      </c>
      <c r="Y24" s="60">
        <v>3272762</v>
      </c>
      <c r="Z24" s="140">
        <v>-10.75</v>
      </c>
      <c r="AA24" s="62">
        <v>-40587000</v>
      </c>
    </row>
    <row r="25" spans="1:27" ht="13.5">
      <c r="A25" s="250" t="s">
        <v>191</v>
      </c>
      <c r="B25" s="251"/>
      <c r="C25" s="168">
        <f aca="true" t="shared" si="1" ref="C25:Y25">SUM(C19:C24)</f>
        <v>-35924016</v>
      </c>
      <c r="D25" s="168">
        <f>SUM(D19:D24)</f>
        <v>0</v>
      </c>
      <c r="E25" s="72">
        <f t="shared" si="1"/>
        <v>-38534004</v>
      </c>
      <c r="F25" s="73">
        <f t="shared" si="1"/>
        <v>-40587000</v>
      </c>
      <c r="G25" s="73">
        <f t="shared" si="1"/>
        <v>-464170</v>
      </c>
      <c r="H25" s="73">
        <f t="shared" si="1"/>
        <v>-1184856</v>
      </c>
      <c r="I25" s="73">
        <f t="shared" si="1"/>
        <v>-4636000</v>
      </c>
      <c r="J25" s="73">
        <f t="shared" si="1"/>
        <v>-6285026</v>
      </c>
      <c r="K25" s="73">
        <f t="shared" si="1"/>
        <v>-2367380</v>
      </c>
      <c r="L25" s="73">
        <f t="shared" si="1"/>
        <v>-3306247</v>
      </c>
      <c r="M25" s="73">
        <f t="shared" si="1"/>
        <v>-3512449</v>
      </c>
      <c r="N25" s="73">
        <f t="shared" si="1"/>
        <v>-9186076</v>
      </c>
      <c r="O25" s="73">
        <f t="shared" si="1"/>
        <v>-2744257</v>
      </c>
      <c r="P25" s="73">
        <f t="shared" si="1"/>
        <v>-5061801</v>
      </c>
      <c r="Q25" s="73">
        <f t="shared" si="1"/>
        <v>-3888078</v>
      </c>
      <c r="R25" s="73">
        <f t="shared" si="1"/>
        <v>-11694136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-27165238</v>
      </c>
      <c r="X25" s="73">
        <f t="shared" si="1"/>
        <v>-30438000</v>
      </c>
      <c r="Y25" s="73">
        <f t="shared" si="1"/>
        <v>3272762</v>
      </c>
      <c r="Z25" s="170">
        <f>+IF(X25&lt;&gt;0,+(Y25/X25)*100,0)</f>
        <v>-10.752224193442407</v>
      </c>
      <c r="AA25" s="74">
        <f>SUM(AA19:AA24)</f>
        <v>-40587000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-136906</v>
      </c>
      <c r="D33" s="155"/>
      <c r="E33" s="59">
        <v>-69000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-136906</v>
      </c>
      <c r="D34" s="168">
        <f>SUM(D29:D33)</f>
        <v>0</v>
      </c>
      <c r="E34" s="72">
        <f t="shared" si="2"/>
        <v>-69000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2272061</v>
      </c>
      <c r="D36" s="153">
        <f>+D15+D25+D34</f>
        <v>0</v>
      </c>
      <c r="E36" s="99">
        <f t="shared" si="3"/>
        <v>-45558025</v>
      </c>
      <c r="F36" s="100">
        <f t="shared" si="3"/>
        <v>500000</v>
      </c>
      <c r="G36" s="100">
        <f t="shared" si="3"/>
        <v>42391429</v>
      </c>
      <c r="H36" s="100">
        <f t="shared" si="3"/>
        <v>-8506512</v>
      </c>
      <c r="I36" s="100">
        <f t="shared" si="3"/>
        <v>-13932799</v>
      </c>
      <c r="J36" s="100">
        <f t="shared" si="3"/>
        <v>19952118</v>
      </c>
      <c r="K36" s="100">
        <f t="shared" si="3"/>
        <v>-9346888</v>
      </c>
      <c r="L36" s="100">
        <f t="shared" si="3"/>
        <v>21102624</v>
      </c>
      <c r="M36" s="100">
        <f t="shared" si="3"/>
        <v>-12674467</v>
      </c>
      <c r="N36" s="100">
        <f t="shared" si="3"/>
        <v>-918731</v>
      </c>
      <c r="O36" s="100">
        <f t="shared" si="3"/>
        <v>1941817</v>
      </c>
      <c r="P36" s="100">
        <f t="shared" si="3"/>
        <v>-5805730</v>
      </c>
      <c r="Q36" s="100">
        <f t="shared" si="3"/>
        <v>37274137</v>
      </c>
      <c r="R36" s="100">
        <f t="shared" si="3"/>
        <v>33410224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52443611</v>
      </c>
      <c r="X36" s="100">
        <f t="shared" si="3"/>
        <v>38017000</v>
      </c>
      <c r="Y36" s="100">
        <f t="shared" si="3"/>
        <v>14426611</v>
      </c>
      <c r="Z36" s="137">
        <f>+IF(X36&lt;&gt;0,+(Y36/X36)*100,0)</f>
        <v>37.94778914696057</v>
      </c>
      <c r="AA36" s="102">
        <f>+AA15+AA25+AA34</f>
        <v>500000</v>
      </c>
    </row>
    <row r="37" spans="1:27" ht="13.5">
      <c r="A37" s="249" t="s">
        <v>199</v>
      </c>
      <c r="B37" s="182"/>
      <c r="C37" s="153">
        <v>21960547</v>
      </c>
      <c r="D37" s="153"/>
      <c r="E37" s="99">
        <v>36225000</v>
      </c>
      <c r="F37" s="100"/>
      <c r="G37" s="100">
        <v>25437262</v>
      </c>
      <c r="H37" s="100">
        <v>67828691</v>
      </c>
      <c r="I37" s="100">
        <v>59322179</v>
      </c>
      <c r="J37" s="100">
        <v>25437262</v>
      </c>
      <c r="K37" s="100">
        <v>45389380</v>
      </c>
      <c r="L37" s="100">
        <v>36042492</v>
      </c>
      <c r="M37" s="100">
        <v>57145116</v>
      </c>
      <c r="N37" s="100">
        <v>45389380</v>
      </c>
      <c r="O37" s="100">
        <v>44470649</v>
      </c>
      <c r="P37" s="100">
        <v>46412466</v>
      </c>
      <c r="Q37" s="100">
        <v>40606736</v>
      </c>
      <c r="R37" s="100">
        <v>44470649</v>
      </c>
      <c r="S37" s="100"/>
      <c r="T37" s="100"/>
      <c r="U37" s="100"/>
      <c r="V37" s="100"/>
      <c r="W37" s="100">
        <v>25437262</v>
      </c>
      <c r="X37" s="100"/>
      <c r="Y37" s="100">
        <v>25437262</v>
      </c>
      <c r="Z37" s="137"/>
      <c r="AA37" s="102"/>
    </row>
    <row r="38" spans="1:27" ht="13.5">
      <c r="A38" s="269" t="s">
        <v>200</v>
      </c>
      <c r="B38" s="256"/>
      <c r="C38" s="257">
        <v>24232608</v>
      </c>
      <c r="D38" s="257"/>
      <c r="E38" s="258">
        <v>-9333025</v>
      </c>
      <c r="F38" s="259">
        <v>500000</v>
      </c>
      <c r="G38" s="259">
        <v>67828691</v>
      </c>
      <c r="H38" s="259">
        <v>59322179</v>
      </c>
      <c r="I38" s="259">
        <v>45389380</v>
      </c>
      <c r="J38" s="259">
        <v>45389380</v>
      </c>
      <c r="K38" s="259">
        <v>36042492</v>
      </c>
      <c r="L38" s="259">
        <v>57145116</v>
      </c>
      <c r="M38" s="259">
        <v>44470649</v>
      </c>
      <c r="N38" s="259">
        <v>44470649</v>
      </c>
      <c r="O38" s="259">
        <v>46412466</v>
      </c>
      <c r="P38" s="259">
        <v>40606736</v>
      </c>
      <c r="Q38" s="259">
        <v>77880873</v>
      </c>
      <c r="R38" s="259">
        <v>77880873</v>
      </c>
      <c r="S38" s="259"/>
      <c r="T38" s="259"/>
      <c r="U38" s="259"/>
      <c r="V38" s="259"/>
      <c r="W38" s="259">
        <v>77880873</v>
      </c>
      <c r="X38" s="259">
        <v>38017000</v>
      </c>
      <c r="Y38" s="259">
        <v>39863873</v>
      </c>
      <c r="Z38" s="260">
        <v>104.86</v>
      </c>
      <c r="AA38" s="261">
        <v>500000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36436790</v>
      </c>
      <c r="D5" s="200">
        <f t="shared" si="0"/>
        <v>0</v>
      </c>
      <c r="E5" s="106">
        <f t="shared" si="0"/>
        <v>38533718</v>
      </c>
      <c r="F5" s="106">
        <f t="shared" si="0"/>
        <v>51384289</v>
      </c>
      <c r="G5" s="106">
        <f t="shared" si="0"/>
        <v>464170</v>
      </c>
      <c r="H5" s="106">
        <f t="shared" si="0"/>
        <v>1184856</v>
      </c>
      <c r="I5" s="106">
        <f t="shared" si="0"/>
        <v>3165697</v>
      </c>
      <c r="J5" s="106">
        <f t="shared" si="0"/>
        <v>4814723</v>
      </c>
      <c r="K5" s="106">
        <f t="shared" si="0"/>
        <v>2367381</v>
      </c>
      <c r="L5" s="106">
        <f t="shared" si="0"/>
        <v>3306246</v>
      </c>
      <c r="M5" s="106">
        <f t="shared" si="0"/>
        <v>3512449</v>
      </c>
      <c r="N5" s="106">
        <f t="shared" si="0"/>
        <v>9186076</v>
      </c>
      <c r="O5" s="106">
        <f t="shared" si="0"/>
        <v>2744257</v>
      </c>
      <c r="P5" s="106">
        <f t="shared" si="0"/>
        <v>5061801</v>
      </c>
      <c r="Q5" s="106">
        <f t="shared" si="0"/>
        <v>3888078</v>
      </c>
      <c r="R5" s="106">
        <f t="shared" si="0"/>
        <v>11694136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25694935</v>
      </c>
      <c r="X5" s="106">
        <f t="shared" si="0"/>
        <v>38538217</v>
      </c>
      <c r="Y5" s="106">
        <f t="shared" si="0"/>
        <v>-12843282</v>
      </c>
      <c r="Z5" s="201">
        <f>+IF(X5&lt;&gt;0,+(Y5/X5)*100,0)</f>
        <v>-33.32609290149568</v>
      </c>
      <c r="AA5" s="199">
        <f>SUM(AA11:AA18)</f>
        <v>51384289</v>
      </c>
    </row>
    <row r="6" spans="1:27" ht="13.5">
      <c r="A6" s="291" t="s">
        <v>204</v>
      </c>
      <c r="B6" s="142"/>
      <c r="C6" s="62">
        <v>25557968</v>
      </c>
      <c r="D6" s="156"/>
      <c r="E6" s="60">
        <v>30404167</v>
      </c>
      <c r="F6" s="60">
        <v>35387469</v>
      </c>
      <c r="G6" s="60"/>
      <c r="H6" s="60">
        <v>1037131</v>
      </c>
      <c r="I6" s="60">
        <v>2831386</v>
      </c>
      <c r="J6" s="60">
        <v>3868517</v>
      </c>
      <c r="K6" s="60">
        <v>1742957</v>
      </c>
      <c r="L6" s="60">
        <v>2137183</v>
      </c>
      <c r="M6" s="60">
        <v>2655868</v>
      </c>
      <c r="N6" s="60">
        <v>6536008</v>
      </c>
      <c r="O6" s="60"/>
      <c r="P6" s="60">
        <v>4049365</v>
      </c>
      <c r="Q6" s="60">
        <v>1461345</v>
      </c>
      <c r="R6" s="60">
        <v>5510710</v>
      </c>
      <c r="S6" s="60"/>
      <c r="T6" s="60"/>
      <c r="U6" s="60"/>
      <c r="V6" s="60"/>
      <c r="W6" s="60">
        <v>15915235</v>
      </c>
      <c r="X6" s="60">
        <v>26540602</v>
      </c>
      <c r="Y6" s="60">
        <v>-10625367</v>
      </c>
      <c r="Z6" s="140">
        <v>-40.03</v>
      </c>
      <c r="AA6" s="155">
        <v>35387469</v>
      </c>
    </row>
    <row r="7" spans="1:27" ht="13.5">
      <c r="A7" s="291" t="s">
        <v>205</v>
      </c>
      <c r="B7" s="142"/>
      <c r="C7" s="62">
        <v>3271395</v>
      </c>
      <c r="D7" s="156"/>
      <c r="E7" s="60">
        <v>650000</v>
      </c>
      <c r="F7" s="60">
        <v>6149751</v>
      </c>
      <c r="G7" s="60">
        <v>147950</v>
      </c>
      <c r="H7" s="60">
        <v>-12383</v>
      </c>
      <c r="I7" s="60">
        <v>329126</v>
      </c>
      <c r="J7" s="60">
        <v>464693</v>
      </c>
      <c r="K7" s="60"/>
      <c r="L7" s="60">
        <v>887948</v>
      </c>
      <c r="M7" s="60">
        <v>672770</v>
      </c>
      <c r="N7" s="60">
        <v>1560718</v>
      </c>
      <c r="O7" s="60"/>
      <c r="P7" s="60"/>
      <c r="Q7" s="60">
        <v>826938</v>
      </c>
      <c r="R7" s="60">
        <v>826938</v>
      </c>
      <c r="S7" s="60"/>
      <c r="T7" s="60"/>
      <c r="U7" s="60"/>
      <c r="V7" s="60"/>
      <c r="W7" s="60">
        <v>2852349</v>
      </c>
      <c r="X7" s="60">
        <v>4612313</v>
      </c>
      <c r="Y7" s="60">
        <v>-1759964</v>
      </c>
      <c r="Z7" s="140">
        <v>-38.16</v>
      </c>
      <c r="AA7" s="155">
        <v>6149751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655306</v>
      </c>
      <c r="D10" s="156"/>
      <c r="E10" s="60"/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>
        <v>2404835</v>
      </c>
      <c r="P10" s="60"/>
      <c r="Q10" s="60">
        <v>142092</v>
      </c>
      <c r="R10" s="60">
        <v>2546927</v>
      </c>
      <c r="S10" s="60"/>
      <c r="T10" s="60"/>
      <c r="U10" s="60"/>
      <c r="V10" s="60"/>
      <c r="W10" s="60">
        <v>2546927</v>
      </c>
      <c r="X10" s="60">
        <v>225000</v>
      </c>
      <c r="Y10" s="60">
        <v>2321927</v>
      </c>
      <c r="Z10" s="140">
        <v>1031.97</v>
      </c>
      <c r="AA10" s="155">
        <v>300000</v>
      </c>
    </row>
    <row r="11" spans="1:27" ht="13.5">
      <c r="A11" s="292" t="s">
        <v>209</v>
      </c>
      <c r="B11" s="142"/>
      <c r="C11" s="293">
        <f aca="true" t="shared" si="1" ref="C11:Y11">SUM(C6:C10)</f>
        <v>29484669</v>
      </c>
      <c r="D11" s="294">
        <f t="shared" si="1"/>
        <v>0</v>
      </c>
      <c r="E11" s="295">
        <f t="shared" si="1"/>
        <v>31054167</v>
      </c>
      <c r="F11" s="295">
        <f t="shared" si="1"/>
        <v>41837220</v>
      </c>
      <c r="G11" s="295">
        <f t="shared" si="1"/>
        <v>147950</v>
      </c>
      <c r="H11" s="295">
        <f t="shared" si="1"/>
        <v>1024748</v>
      </c>
      <c r="I11" s="295">
        <f t="shared" si="1"/>
        <v>3160512</v>
      </c>
      <c r="J11" s="295">
        <f t="shared" si="1"/>
        <v>4333210</v>
      </c>
      <c r="K11" s="295">
        <f t="shared" si="1"/>
        <v>1742957</v>
      </c>
      <c r="L11" s="295">
        <f t="shared" si="1"/>
        <v>3025131</v>
      </c>
      <c r="M11" s="295">
        <f t="shared" si="1"/>
        <v>3328638</v>
      </c>
      <c r="N11" s="295">
        <f t="shared" si="1"/>
        <v>8096726</v>
      </c>
      <c r="O11" s="295">
        <f t="shared" si="1"/>
        <v>2404835</v>
      </c>
      <c r="P11" s="295">
        <f t="shared" si="1"/>
        <v>4049365</v>
      </c>
      <c r="Q11" s="295">
        <f t="shared" si="1"/>
        <v>2430375</v>
      </c>
      <c r="R11" s="295">
        <f t="shared" si="1"/>
        <v>8884575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21314511</v>
      </c>
      <c r="X11" s="295">
        <f t="shared" si="1"/>
        <v>31377915</v>
      </c>
      <c r="Y11" s="295">
        <f t="shared" si="1"/>
        <v>-10063404</v>
      </c>
      <c r="Z11" s="296">
        <f>+IF(X11&lt;&gt;0,+(Y11/X11)*100,0)</f>
        <v>-32.07161470097679</v>
      </c>
      <c r="AA11" s="297">
        <f>SUM(AA6:AA10)</f>
        <v>41837220</v>
      </c>
    </row>
    <row r="12" spans="1:27" ht="13.5">
      <c r="A12" s="298" t="s">
        <v>210</v>
      </c>
      <c r="B12" s="136"/>
      <c r="C12" s="62">
        <v>346255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>
        <v>15583</v>
      </c>
      <c r="P12" s="60"/>
      <c r="Q12" s="60">
        <v>-39013</v>
      </c>
      <c r="R12" s="60">
        <v>-23430</v>
      </c>
      <c r="S12" s="60"/>
      <c r="T12" s="60"/>
      <c r="U12" s="60"/>
      <c r="V12" s="60"/>
      <c r="W12" s="60">
        <v>-23430</v>
      </c>
      <c r="X12" s="60"/>
      <c r="Y12" s="60">
        <v>-23430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6605866</v>
      </c>
      <c r="D15" s="156"/>
      <c r="E15" s="60">
        <v>7479551</v>
      </c>
      <c r="F15" s="60">
        <v>9547069</v>
      </c>
      <c r="G15" s="60">
        <v>316220</v>
      </c>
      <c r="H15" s="60">
        <v>160108</v>
      </c>
      <c r="I15" s="60">
        <v>5185</v>
      </c>
      <c r="J15" s="60">
        <v>481513</v>
      </c>
      <c r="K15" s="60">
        <v>624424</v>
      </c>
      <c r="L15" s="60">
        <v>281115</v>
      </c>
      <c r="M15" s="60">
        <v>183811</v>
      </c>
      <c r="N15" s="60">
        <v>1089350</v>
      </c>
      <c r="O15" s="60">
        <v>323839</v>
      </c>
      <c r="P15" s="60">
        <v>1012436</v>
      </c>
      <c r="Q15" s="60">
        <v>1496716</v>
      </c>
      <c r="R15" s="60">
        <v>2832991</v>
      </c>
      <c r="S15" s="60"/>
      <c r="T15" s="60"/>
      <c r="U15" s="60"/>
      <c r="V15" s="60"/>
      <c r="W15" s="60">
        <v>4403854</v>
      </c>
      <c r="X15" s="60">
        <v>7160302</v>
      </c>
      <c r="Y15" s="60">
        <v>-2756448</v>
      </c>
      <c r="Z15" s="140">
        <v>-38.5</v>
      </c>
      <c r="AA15" s="155">
        <v>9547069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25557968</v>
      </c>
      <c r="D36" s="156">
        <f t="shared" si="4"/>
        <v>0</v>
      </c>
      <c r="E36" s="60">
        <f t="shared" si="4"/>
        <v>30404167</v>
      </c>
      <c r="F36" s="60">
        <f t="shared" si="4"/>
        <v>35387469</v>
      </c>
      <c r="G36" s="60">
        <f t="shared" si="4"/>
        <v>0</v>
      </c>
      <c r="H36" s="60">
        <f t="shared" si="4"/>
        <v>1037131</v>
      </c>
      <c r="I36" s="60">
        <f t="shared" si="4"/>
        <v>2831386</v>
      </c>
      <c r="J36" s="60">
        <f t="shared" si="4"/>
        <v>3868517</v>
      </c>
      <c r="K36" s="60">
        <f t="shared" si="4"/>
        <v>1742957</v>
      </c>
      <c r="L36" s="60">
        <f t="shared" si="4"/>
        <v>2137183</v>
      </c>
      <c r="M36" s="60">
        <f t="shared" si="4"/>
        <v>2655868</v>
      </c>
      <c r="N36" s="60">
        <f t="shared" si="4"/>
        <v>6536008</v>
      </c>
      <c r="O36" s="60">
        <f t="shared" si="4"/>
        <v>0</v>
      </c>
      <c r="P36" s="60">
        <f t="shared" si="4"/>
        <v>4049365</v>
      </c>
      <c r="Q36" s="60">
        <f t="shared" si="4"/>
        <v>1461345</v>
      </c>
      <c r="R36" s="60">
        <f t="shared" si="4"/>
        <v>5510710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15915235</v>
      </c>
      <c r="X36" s="60">
        <f t="shared" si="4"/>
        <v>26540602</v>
      </c>
      <c r="Y36" s="60">
        <f t="shared" si="4"/>
        <v>-10625367</v>
      </c>
      <c r="Z36" s="140">
        <f aca="true" t="shared" si="5" ref="Z36:Z49">+IF(X36&lt;&gt;0,+(Y36/X36)*100,0)</f>
        <v>-40.034385806320444</v>
      </c>
      <c r="AA36" s="155">
        <f>AA6+AA21</f>
        <v>35387469</v>
      </c>
    </row>
    <row r="37" spans="1:27" ht="13.5">
      <c r="A37" s="291" t="s">
        <v>205</v>
      </c>
      <c r="B37" s="142"/>
      <c r="C37" s="62">
        <f t="shared" si="4"/>
        <v>3271395</v>
      </c>
      <c r="D37" s="156">
        <f t="shared" si="4"/>
        <v>0</v>
      </c>
      <c r="E37" s="60">
        <f t="shared" si="4"/>
        <v>650000</v>
      </c>
      <c r="F37" s="60">
        <f t="shared" si="4"/>
        <v>6149751</v>
      </c>
      <c r="G37" s="60">
        <f t="shared" si="4"/>
        <v>147950</v>
      </c>
      <c r="H37" s="60">
        <f t="shared" si="4"/>
        <v>-12383</v>
      </c>
      <c r="I37" s="60">
        <f t="shared" si="4"/>
        <v>329126</v>
      </c>
      <c r="J37" s="60">
        <f t="shared" si="4"/>
        <v>464693</v>
      </c>
      <c r="K37" s="60">
        <f t="shared" si="4"/>
        <v>0</v>
      </c>
      <c r="L37" s="60">
        <f t="shared" si="4"/>
        <v>887948</v>
      </c>
      <c r="M37" s="60">
        <f t="shared" si="4"/>
        <v>672770</v>
      </c>
      <c r="N37" s="60">
        <f t="shared" si="4"/>
        <v>1560718</v>
      </c>
      <c r="O37" s="60">
        <f t="shared" si="4"/>
        <v>0</v>
      </c>
      <c r="P37" s="60">
        <f t="shared" si="4"/>
        <v>0</v>
      </c>
      <c r="Q37" s="60">
        <f t="shared" si="4"/>
        <v>826938</v>
      </c>
      <c r="R37" s="60">
        <f t="shared" si="4"/>
        <v>826938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2852349</v>
      </c>
      <c r="X37" s="60">
        <f t="shared" si="4"/>
        <v>4612313</v>
      </c>
      <c r="Y37" s="60">
        <f t="shared" si="4"/>
        <v>-1759964</v>
      </c>
      <c r="Z37" s="140">
        <f t="shared" si="5"/>
        <v>-38.15794808374887</v>
      </c>
      <c r="AA37" s="155">
        <f>AA7+AA22</f>
        <v>6149751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655306</v>
      </c>
      <c r="D40" s="156">
        <f t="shared" si="4"/>
        <v>0</v>
      </c>
      <c r="E40" s="60">
        <f t="shared" si="4"/>
        <v>0</v>
      </c>
      <c r="F40" s="60">
        <f t="shared" si="4"/>
        <v>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2404835</v>
      </c>
      <c r="P40" s="60">
        <f t="shared" si="4"/>
        <v>0</v>
      </c>
      <c r="Q40" s="60">
        <f t="shared" si="4"/>
        <v>142092</v>
      </c>
      <c r="R40" s="60">
        <f t="shared" si="4"/>
        <v>2546927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2546927</v>
      </c>
      <c r="X40" s="60">
        <f t="shared" si="4"/>
        <v>225000</v>
      </c>
      <c r="Y40" s="60">
        <f t="shared" si="4"/>
        <v>2321927</v>
      </c>
      <c r="Z40" s="140">
        <f t="shared" si="5"/>
        <v>1031.9675555555555</v>
      </c>
      <c r="AA40" s="155">
        <f>AA10+AA25</f>
        <v>300000</v>
      </c>
    </row>
    <row r="41" spans="1:27" ht="13.5">
      <c r="A41" s="292" t="s">
        <v>209</v>
      </c>
      <c r="B41" s="142"/>
      <c r="C41" s="293">
        <f aca="true" t="shared" si="6" ref="C41:Y41">SUM(C36:C40)</f>
        <v>29484669</v>
      </c>
      <c r="D41" s="294">
        <f t="shared" si="6"/>
        <v>0</v>
      </c>
      <c r="E41" s="295">
        <f t="shared" si="6"/>
        <v>31054167</v>
      </c>
      <c r="F41" s="295">
        <f t="shared" si="6"/>
        <v>41837220</v>
      </c>
      <c r="G41" s="295">
        <f t="shared" si="6"/>
        <v>147950</v>
      </c>
      <c r="H41" s="295">
        <f t="shared" si="6"/>
        <v>1024748</v>
      </c>
      <c r="I41" s="295">
        <f t="shared" si="6"/>
        <v>3160512</v>
      </c>
      <c r="J41" s="295">
        <f t="shared" si="6"/>
        <v>4333210</v>
      </c>
      <c r="K41" s="295">
        <f t="shared" si="6"/>
        <v>1742957</v>
      </c>
      <c r="L41" s="295">
        <f t="shared" si="6"/>
        <v>3025131</v>
      </c>
      <c r="M41" s="295">
        <f t="shared" si="6"/>
        <v>3328638</v>
      </c>
      <c r="N41" s="295">
        <f t="shared" si="6"/>
        <v>8096726</v>
      </c>
      <c r="O41" s="295">
        <f t="shared" si="6"/>
        <v>2404835</v>
      </c>
      <c r="P41" s="295">
        <f t="shared" si="6"/>
        <v>4049365</v>
      </c>
      <c r="Q41" s="295">
        <f t="shared" si="6"/>
        <v>2430375</v>
      </c>
      <c r="R41" s="295">
        <f t="shared" si="6"/>
        <v>8884575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21314511</v>
      </c>
      <c r="X41" s="295">
        <f t="shared" si="6"/>
        <v>31377915</v>
      </c>
      <c r="Y41" s="295">
        <f t="shared" si="6"/>
        <v>-10063404</v>
      </c>
      <c r="Z41" s="296">
        <f t="shared" si="5"/>
        <v>-32.07161470097679</v>
      </c>
      <c r="AA41" s="297">
        <f>SUM(AA36:AA40)</f>
        <v>41837220</v>
      </c>
    </row>
    <row r="42" spans="1:27" ht="13.5">
      <c r="A42" s="298" t="s">
        <v>210</v>
      </c>
      <c r="B42" s="136"/>
      <c r="C42" s="95">
        <f aca="true" t="shared" si="7" ref="C42:Y48">C12+C27</f>
        <v>346255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15583</v>
      </c>
      <c r="P42" s="54">
        <f t="shared" si="7"/>
        <v>0</v>
      </c>
      <c r="Q42" s="54">
        <f t="shared" si="7"/>
        <v>-39013</v>
      </c>
      <c r="R42" s="54">
        <f t="shared" si="7"/>
        <v>-23430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-23430</v>
      </c>
      <c r="X42" s="54">
        <f t="shared" si="7"/>
        <v>0</v>
      </c>
      <c r="Y42" s="54">
        <f t="shared" si="7"/>
        <v>-23430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6605866</v>
      </c>
      <c r="D45" s="129">
        <f t="shared" si="7"/>
        <v>0</v>
      </c>
      <c r="E45" s="54">
        <f t="shared" si="7"/>
        <v>7479551</v>
      </c>
      <c r="F45" s="54">
        <f t="shared" si="7"/>
        <v>9547069</v>
      </c>
      <c r="G45" s="54">
        <f t="shared" si="7"/>
        <v>316220</v>
      </c>
      <c r="H45" s="54">
        <f t="shared" si="7"/>
        <v>160108</v>
      </c>
      <c r="I45" s="54">
        <f t="shared" si="7"/>
        <v>5185</v>
      </c>
      <c r="J45" s="54">
        <f t="shared" si="7"/>
        <v>481513</v>
      </c>
      <c r="K45" s="54">
        <f t="shared" si="7"/>
        <v>624424</v>
      </c>
      <c r="L45" s="54">
        <f t="shared" si="7"/>
        <v>281115</v>
      </c>
      <c r="M45" s="54">
        <f t="shared" si="7"/>
        <v>183811</v>
      </c>
      <c r="N45" s="54">
        <f t="shared" si="7"/>
        <v>1089350</v>
      </c>
      <c r="O45" s="54">
        <f t="shared" si="7"/>
        <v>323839</v>
      </c>
      <c r="P45" s="54">
        <f t="shared" si="7"/>
        <v>1012436</v>
      </c>
      <c r="Q45" s="54">
        <f t="shared" si="7"/>
        <v>1496716</v>
      </c>
      <c r="R45" s="54">
        <f t="shared" si="7"/>
        <v>2832991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4403854</v>
      </c>
      <c r="X45" s="54">
        <f t="shared" si="7"/>
        <v>7160302</v>
      </c>
      <c r="Y45" s="54">
        <f t="shared" si="7"/>
        <v>-2756448</v>
      </c>
      <c r="Z45" s="184">
        <f t="shared" si="5"/>
        <v>-38.49625337031874</v>
      </c>
      <c r="AA45" s="130">
        <f t="shared" si="8"/>
        <v>9547069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36436790</v>
      </c>
      <c r="D49" s="218">
        <f t="shared" si="9"/>
        <v>0</v>
      </c>
      <c r="E49" s="220">
        <f t="shared" si="9"/>
        <v>38533718</v>
      </c>
      <c r="F49" s="220">
        <f t="shared" si="9"/>
        <v>51384289</v>
      </c>
      <c r="G49" s="220">
        <f t="shared" si="9"/>
        <v>464170</v>
      </c>
      <c r="H49" s="220">
        <f t="shared" si="9"/>
        <v>1184856</v>
      </c>
      <c r="I49" s="220">
        <f t="shared" si="9"/>
        <v>3165697</v>
      </c>
      <c r="J49" s="220">
        <f t="shared" si="9"/>
        <v>4814723</v>
      </c>
      <c r="K49" s="220">
        <f t="shared" si="9"/>
        <v>2367381</v>
      </c>
      <c r="L49" s="220">
        <f t="shared" si="9"/>
        <v>3306246</v>
      </c>
      <c r="M49" s="220">
        <f t="shared" si="9"/>
        <v>3512449</v>
      </c>
      <c r="N49" s="220">
        <f t="shared" si="9"/>
        <v>9186076</v>
      </c>
      <c r="O49" s="220">
        <f t="shared" si="9"/>
        <v>2744257</v>
      </c>
      <c r="P49" s="220">
        <f t="shared" si="9"/>
        <v>5061801</v>
      </c>
      <c r="Q49" s="220">
        <f t="shared" si="9"/>
        <v>3888078</v>
      </c>
      <c r="R49" s="220">
        <f t="shared" si="9"/>
        <v>11694136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25694935</v>
      </c>
      <c r="X49" s="220">
        <f t="shared" si="9"/>
        <v>38538217</v>
      </c>
      <c r="Y49" s="220">
        <f t="shared" si="9"/>
        <v>-12843282</v>
      </c>
      <c r="Z49" s="221">
        <f t="shared" si="5"/>
        <v>-33.32609290149568</v>
      </c>
      <c r="AA49" s="222">
        <f>SUM(AA41:AA48)</f>
        <v>51384289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10212000</v>
      </c>
      <c r="F51" s="54">
        <f t="shared" si="10"/>
        <v>9738695</v>
      </c>
      <c r="G51" s="54">
        <f t="shared" si="10"/>
        <v>0</v>
      </c>
      <c r="H51" s="54">
        <f t="shared" si="10"/>
        <v>834128</v>
      </c>
      <c r="I51" s="54">
        <f t="shared" si="10"/>
        <v>503360</v>
      </c>
      <c r="J51" s="54">
        <f t="shared" si="10"/>
        <v>1337488</v>
      </c>
      <c r="K51" s="54">
        <f t="shared" si="10"/>
        <v>689578</v>
      </c>
      <c r="L51" s="54">
        <f t="shared" si="10"/>
        <v>568115</v>
      </c>
      <c r="M51" s="54">
        <f t="shared" si="10"/>
        <v>607497</v>
      </c>
      <c r="N51" s="54">
        <f t="shared" si="10"/>
        <v>1865190</v>
      </c>
      <c r="O51" s="54">
        <f t="shared" si="10"/>
        <v>463102</v>
      </c>
      <c r="P51" s="54">
        <f t="shared" si="10"/>
        <v>261513</v>
      </c>
      <c r="Q51" s="54">
        <f t="shared" si="10"/>
        <v>-65576</v>
      </c>
      <c r="R51" s="54">
        <f t="shared" si="10"/>
        <v>659039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3861717</v>
      </c>
      <c r="X51" s="54">
        <f t="shared" si="10"/>
        <v>7304022</v>
      </c>
      <c r="Y51" s="54">
        <f t="shared" si="10"/>
        <v>-3442305</v>
      </c>
      <c r="Z51" s="184">
        <f>+IF(X51&lt;&gt;0,+(Y51/X51)*100,0)</f>
        <v>-47.12889692829512</v>
      </c>
      <c r="AA51" s="130">
        <f>SUM(AA57:AA61)</f>
        <v>9738695</v>
      </c>
    </row>
    <row r="52" spans="1:27" ht="13.5">
      <c r="A52" s="310" t="s">
        <v>204</v>
      </c>
      <c r="B52" s="142"/>
      <c r="C52" s="62"/>
      <c r="D52" s="156"/>
      <c r="E52" s="60">
        <v>5593000</v>
      </c>
      <c r="F52" s="60">
        <v>236165</v>
      </c>
      <c r="G52" s="60"/>
      <c r="H52" s="60">
        <v>26078</v>
      </c>
      <c r="I52" s="60"/>
      <c r="J52" s="60">
        <v>26078</v>
      </c>
      <c r="K52" s="60"/>
      <c r="L52" s="60"/>
      <c r="M52" s="60"/>
      <c r="N52" s="60"/>
      <c r="O52" s="60">
        <v>77477</v>
      </c>
      <c r="P52" s="60"/>
      <c r="Q52" s="60"/>
      <c r="R52" s="60">
        <v>77477</v>
      </c>
      <c r="S52" s="60"/>
      <c r="T52" s="60"/>
      <c r="U52" s="60"/>
      <c r="V52" s="60"/>
      <c r="W52" s="60">
        <v>103555</v>
      </c>
      <c r="X52" s="60">
        <v>177124</v>
      </c>
      <c r="Y52" s="60">
        <v>-73569</v>
      </c>
      <c r="Z52" s="140">
        <v>-41.54</v>
      </c>
      <c r="AA52" s="155">
        <v>236165</v>
      </c>
    </row>
    <row r="53" spans="1:27" ht="13.5">
      <c r="A53" s="310" t="s">
        <v>205</v>
      </c>
      <c r="B53" s="142"/>
      <c r="C53" s="62"/>
      <c r="D53" s="156"/>
      <c r="E53" s="60">
        <v>1191000</v>
      </c>
      <c r="F53" s="60">
        <v>1205780</v>
      </c>
      <c r="G53" s="60"/>
      <c r="H53" s="60"/>
      <c r="I53" s="60">
        <v>108006</v>
      </c>
      <c r="J53" s="60">
        <v>108006</v>
      </c>
      <c r="K53" s="60"/>
      <c r="L53" s="60">
        <v>132937</v>
      </c>
      <c r="M53" s="60"/>
      <c r="N53" s="60">
        <v>132937</v>
      </c>
      <c r="O53" s="60"/>
      <c r="P53" s="60"/>
      <c r="Q53" s="60"/>
      <c r="R53" s="60"/>
      <c r="S53" s="60"/>
      <c r="T53" s="60"/>
      <c r="U53" s="60"/>
      <c r="V53" s="60"/>
      <c r="W53" s="60">
        <v>240943</v>
      </c>
      <c r="X53" s="60">
        <v>904335</v>
      </c>
      <c r="Y53" s="60">
        <v>-663392</v>
      </c>
      <c r="Z53" s="140">
        <v>-73.36</v>
      </c>
      <c r="AA53" s="155">
        <v>1205780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396000</v>
      </c>
      <c r="F56" s="60">
        <v>139000</v>
      </c>
      <c r="G56" s="60"/>
      <c r="H56" s="60"/>
      <c r="I56" s="60"/>
      <c r="J56" s="60"/>
      <c r="K56" s="60"/>
      <c r="L56" s="60"/>
      <c r="M56" s="60"/>
      <c r="N56" s="60"/>
      <c r="O56" s="60">
        <v>229736</v>
      </c>
      <c r="P56" s="60"/>
      <c r="Q56" s="60"/>
      <c r="R56" s="60">
        <v>229736</v>
      </c>
      <c r="S56" s="60"/>
      <c r="T56" s="60"/>
      <c r="U56" s="60"/>
      <c r="V56" s="60"/>
      <c r="W56" s="60">
        <v>229736</v>
      </c>
      <c r="X56" s="60">
        <v>104250</v>
      </c>
      <c r="Y56" s="60">
        <v>125486</v>
      </c>
      <c r="Z56" s="140">
        <v>120.37</v>
      </c>
      <c r="AA56" s="155">
        <v>139000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7180000</v>
      </c>
      <c r="F57" s="295">
        <f t="shared" si="11"/>
        <v>1580945</v>
      </c>
      <c r="G57" s="295">
        <f t="shared" si="11"/>
        <v>0</v>
      </c>
      <c r="H57" s="295">
        <f t="shared" si="11"/>
        <v>26078</v>
      </c>
      <c r="I57" s="295">
        <f t="shared" si="11"/>
        <v>108006</v>
      </c>
      <c r="J57" s="295">
        <f t="shared" si="11"/>
        <v>134084</v>
      </c>
      <c r="K57" s="295">
        <f t="shared" si="11"/>
        <v>0</v>
      </c>
      <c r="L57" s="295">
        <f t="shared" si="11"/>
        <v>132937</v>
      </c>
      <c r="M57" s="295">
        <f t="shared" si="11"/>
        <v>0</v>
      </c>
      <c r="N57" s="295">
        <f t="shared" si="11"/>
        <v>132937</v>
      </c>
      <c r="O57" s="295">
        <f t="shared" si="11"/>
        <v>307213</v>
      </c>
      <c r="P57" s="295">
        <f t="shared" si="11"/>
        <v>0</v>
      </c>
      <c r="Q57" s="295">
        <f t="shared" si="11"/>
        <v>0</v>
      </c>
      <c r="R57" s="295">
        <f t="shared" si="11"/>
        <v>307213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574234</v>
      </c>
      <c r="X57" s="295">
        <f t="shared" si="11"/>
        <v>1185709</v>
      </c>
      <c r="Y57" s="295">
        <f t="shared" si="11"/>
        <v>-611475</v>
      </c>
      <c r="Z57" s="296">
        <f>+IF(X57&lt;&gt;0,+(Y57/X57)*100,0)</f>
        <v>-51.57041061508346</v>
      </c>
      <c r="AA57" s="297">
        <f>SUM(AA52:AA56)</f>
        <v>1580945</v>
      </c>
    </row>
    <row r="58" spans="1:27" ht="13.5">
      <c r="A58" s="311" t="s">
        <v>210</v>
      </c>
      <c r="B58" s="136"/>
      <c r="C58" s="62"/>
      <c r="D58" s="156"/>
      <c r="E58" s="60">
        <v>81000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2951000</v>
      </c>
      <c r="F61" s="60">
        <v>8157750</v>
      </c>
      <c r="G61" s="60"/>
      <c r="H61" s="60">
        <v>808050</v>
      </c>
      <c r="I61" s="60">
        <v>395354</v>
      </c>
      <c r="J61" s="60">
        <v>1203404</v>
      </c>
      <c r="K61" s="60">
        <v>689578</v>
      </c>
      <c r="L61" s="60">
        <v>435178</v>
      </c>
      <c r="M61" s="60">
        <v>607497</v>
      </c>
      <c r="N61" s="60">
        <v>1732253</v>
      </c>
      <c r="O61" s="60">
        <v>155889</v>
      </c>
      <c r="P61" s="60">
        <v>261513</v>
      </c>
      <c r="Q61" s="60">
        <v>-65576</v>
      </c>
      <c r="R61" s="60">
        <v>351826</v>
      </c>
      <c r="S61" s="60"/>
      <c r="T61" s="60"/>
      <c r="U61" s="60"/>
      <c r="V61" s="60"/>
      <c r="W61" s="60">
        <v>3287483</v>
      </c>
      <c r="X61" s="60">
        <v>6118313</v>
      </c>
      <c r="Y61" s="60">
        <v>-2830830</v>
      </c>
      <c r="Z61" s="140">
        <v>-46.27</v>
      </c>
      <c r="AA61" s="155">
        <v>8157750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54290</v>
      </c>
      <c r="I65" s="60">
        <v>474275</v>
      </c>
      <c r="J65" s="60">
        <v>528565</v>
      </c>
      <c r="K65" s="60">
        <v>574275</v>
      </c>
      <c r="L65" s="60"/>
      <c r="M65" s="60"/>
      <c r="N65" s="60">
        <v>574275</v>
      </c>
      <c r="O65" s="60"/>
      <c r="P65" s="60"/>
      <c r="Q65" s="60"/>
      <c r="R65" s="60"/>
      <c r="S65" s="60"/>
      <c r="T65" s="60"/>
      <c r="U65" s="60"/>
      <c r="V65" s="60"/>
      <c r="W65" s="60">
        <v>1102840</v>
      </c>
      <c r="X65" s="60"/>
      <c r="Y65" s="60">
        <v>1102840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6213000</v>
      </c>
      <c r="F66" s="275"/>
      <c r="G66" s="275">
        <v>2624</v>
      </c>
      <c r="H66" s="275">
        <v>141754</v>
      </c>
      <c r="I66" s="275">
        <v>11191</v>
      </c>
      <c r="J66" s="275">
        <v>155569</v>
      </c>
      <c r="K66" s="275">
        <v>41394</v>
      </c>
      <c r="L66" s="275">
        <v>568116</v>
      </c>
      <c r="M66" s="275">
        <v>607497</v>
      </c>
      <c r="N66" s="275">
        <v>1217007</v>
      </c>
      <c r="O66" s="275">
        <v>463102</v>
      </c>
      <c r="P66" s="275">
        <v>261513</v>
      </c>
      <c r="Q66" s="275">
        <v>-65576</v>
      </c>
      <c r="R66" s="275">
        <v>659039</v>
      </c>
      <c r="S66" s="275"/>
      <c r="T66" s="275"/>
      <c r="U66" s="275"/>
      <c r="V66" s="275"/>
      <c r="W66" s="275">
        <v>2031615</v>
      </c>
      <c r="X66" s="275"/>
      <c r="Y66" s="275">
        <v>2031615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4000000</v>
      </c>
      <c r="F67" s="60"/>
      <c r="G67" s="60"/>
      <c r="H67" s="60">
        <v>535980</v>
      </c>
      <c r="I67" s="60">
        <v>9554</v>
      </c>
      <c r="J67" s="60">
        <v>545534</v>
      </c>
      <c r="K67" s="60">
        <v>32564</v>
      </c>
      <c r="L67" s="60"/>
      <c r="M67" s="60"/>
      <c r="N67" s="60">
        <v>32564</v>
      </c>
      <c r="O67" s="60"/>
      <c r="P67" s="60"/>
      <c r="Q67" s="60"/>
      <c r="R67" s="60"/>
      <c r="S67" s="60"/>
      <c r="T67" s="60"/>
      <c r="U67" s="60"/>
      <c r="V67" s="60"/>
      <c r="W67" s="60">
        <v>578098</v>
      </c>
      <c r="X67" s="60"/>
      <c r="Y67" s="60">
        <v>578098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102104</v>
      </c>
      <c r="I68" s="60">
        <v>8340</v>
      </c>
      <c r="J68" s="60">
        <v>110444</v>
      </c>
      <c r="K68" s="60">
        <v>19360</v>
      </c>
      <c r="L68" s="60"/>
      <c r="M68" s="60"/>
      <c r="N68" s="60">
        <v>19360</v>
      </c>
      <c r="O68" s="60"/>
      <c r="P68" s="60"/>
      <c r="Q68" s="60"/>
      <c r="R68" s="60"/>
      <c r="S68" s="60"/>
      <c r="T68" s="60"/>
      <c r="U68" s="60"/>
      <c r="V68" s="60"/>
      <c r="W68" s="60">
        <v>129804</v>
      </c>
      <c r="X68" s="60"/>
      <c r="Y68" s="60">
        <v>129804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10213000</v>
      </c>
      <c r="F69" s="220">
        <f t="shared" si="12"/>
        <v>0</v>
      </c>
      <c r="G69" s="220">
        <f t="shared" si="12"/>
        <v>2624</v>
      </c>
      <c r="H69" s="220">
        <f t="shared" si="12"/>
        <v>834128</v>
      </c>
      <c r="I69" s="220">
        <f t="shared" si="12"/>
        <v>503360</v>
      </c>
      <c r="J69" s="220">
        <f t="shared" si="12"/>
        <v>1340112</v>
      </c>
      <c r="K69" s="220">
        <f t="shared" si="12"/>
        <v>667593</v>
      </c>
      <c r="L69" s="220">
        <f t="shared" si="12"/>
        <v>568116</v>
      </c>
      <c r="M69" s="220">
        <f t="shared" si="12"/>
        <v>607497</v>
      </c>
      <c r="N69" s="220">
        <f t="shared" si="12"/>
        <v>1843206</v>
      </c>
      <c r="O69" s="220">
        <f t="shared" si="12"/>
        <v>463102</v>
      </c>
      <c r="P69" s="220">
        <f t="shared" si="12"/>
        <v>261513</v>
      </c>
      <c r="Q69" s="220">
        <f t="shared" si="12"/>
        <v>-65576</v>
      </c>
      <c r="R69" s="220">
        <f t="shared" si="12"/>
        <v>659039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3842357</v>
      </c>
      <c r="X69" s="220">
        <f t="shared" si="12"/>
        <v>0</v>
      </c>
      <c r="Y69" s="220">
        <f t="shared" si="12"/>
        <v>3842357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29484669</v>
      </c>
      <c r="D5" s="357">
        <f t="shared" si="0"/>
        <v>0</v>
      </c>
      <c r="E5" s="356">
        <f t="shared" si="0"/>
        <v>31054167</v>
      </c>
      <c r="F5" s="358">
        <f t="shared" si="0"/>
        <v>41837220</v>
      </c>
      <c r="G5" s="358">
        <f t="shared" si="0"/>
        <v>147950</v>
      </c>
      <c r="H5" s="356">
        <f t="shared" si="0"/>
        <v>1024748</v>
      </c>
      <c r="I5" s="356">
        <f t="shared" si="0"/>
        <v>3160512</v>
      </c>
      <c r="J5" s="358">
        <f t="shared" si="0"/>
        <v>4333210</v>
      </c>
      <c r="K5" s="358">
        <f t="shared" si="0"/>
        <v>1742957</v>
      </c>
      <c r="L5" s="356">
        <f t="shared" si="0"/>
        <v>3025131</v>
      </c>
      <c r="M5" s="356">
        <f t="shared" si="0"/>
        <v>3328638</v>
      </c>
      <c r="N5" s="358">
        <f t="shared" si="0"/>
        <v>8096726</v>
      </c>
      <c r="O5" s="358">
        <f t="shared" si="0"/>
        <v>2404835</v>
      </c>
      <c r="P5" s="356">
        <f t="shared" si="0"/>
        <v>4049365</v>
      </c>
      <c r="Q5" s="356">
        <f t="shared" si="0"/>
        <v>2430375</v>
      </c>
      <c r="R5" s="358">
        <f t="shared" si="0"/>
        <v>8884575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21314511</v>
      </c>
      <c r="X5" s="356">
        <f t="shared" si="0"/>
        <v>31377915</v>
      </c>
      <c r="Y5" s="358">
        <f t="shared" si="0"/>
        <v>-10063404</v>
      </c>
      <c r="Z5" s="359">
        <f>+IF(X5&lt;&gt;0,+(Y5/X5)*100,0)</f>
        <v>-32.07161470097679</v>
      </c>
      <c r="AA5" s="360">
        <f>+AA6+AA8+AA11+AA13+AA15</f>
        <v>41837220</v>
      </c>
    </row>
    <row r="6" spans="1:27" ht="13.5">
      <c r="A6" s="361" t="s">
        <v>204</v>
      </c>
      <c r="B6" s="142"/>
      <c r="C6" s="60">
        <f>+C7</f>
        <v>25557968</v>
      </c>
      <c r="D6" s="340">
        <f aca="true" t="shared" si="1" ref="D6:AA6">+D7</f>
        <v>0</v>
      </c>
      <c r="E6" s="60">
        <f t="shared" si="1"/>
        <v>30404167</v>
      </c>
      <c r="F6" s="59">
        <f t="shared" si="1"/>
        <v>35387469</v>
      </c>
      <c r="G6" s="59">
        <f t="shared" si="1"/>
        <v>0</v>
      </c>
      <c r="H6" s="60">
        <f t="shared" si="1"/>
        <v>1037131</v>
      </c>
      <c r="I6" s="60">
        <f t="shared" si="1"/>
        <v>2831386</v>
      </c>
      <c r="J6" s="59">
        <f t="shared" si="1"/>
        <v>3868517</v>
      </c>
      <c r="K6" s="59">
        <f t="shared" si="1"/>
        <v>1742957</v>
      </c>
      <c r="L6" s="60">
        <f t="shared" si="1"/>
        <v>2137183</v>
      </c>
      <c r="M6" s="60">
        <f t="shared" si="1"/>
        <v>2655868</v>
      </c>
      <c r="N6" s="59">
        <f t="shared" si="1"/>
        <v>6536008</v>
      </c>
      <c r="O6" s="59">
        <f t="shared" si="1"/>
        <v>0</v>
      </c>
      <c r="P6" s="60">
        <f t="shared" si="1"/>
        <v>4049365</v>
      </c>
      <c r="Q6" s="60">
        <f t="shared" si="1"/>
        <v>1461345</v>
      </c>
      <c r="R6" s="59">
        <f t="shared" si="1"/>
        <v>5510710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15915235</v>
      </c>
      <c r="X6" s="60">
        <f t="shared" si="1"/>
        <v>26540602</v>
      </c>
      <c r="Y6" s="59">
        <f t="shared" si="1"/>
        <v>-10625367</v>
      </c>
      <c r="Z6" s="61">
        <f>+IF(X6&lt;&gt;0,+(Y6/X6)*100,0)</f>
        <v>-40.034385806320444</v>
      </c>
      <c r="AA6" s="62">
        <f t="shared" si="1"/>
        <v>35387469</v>
      </c>
    </row>
    <row r="7" spans="1:27" ht="13.5">
      <c r="A7" s="291" t="s">
        <v>228</v>
      </c>
      <c r="B7" s="142"/>
      <c r="C7" s="60">
        <v>25557968</v>
      </c>
      <c r="D7" s="340"/>
      <c r="E7" s="60">
        <v>30404167</v>
      </c>
      <c r="F7" s="59">
        <v>35387469</v>
      </c>
      <c r="G7" s="59"/>
      <c r="H7" s="60">
        <v>1037131</v>
      </c>
      <c r="I7" s="60">
        <v>2831386</v>
      </c>
      <c r="J7" s="59">
        <v>3868517</v>
      </c>
      <c r="K7" s="59">
        <v>1742957</v>
      </c>
      <c r="L7" s="60">
        <v>2137183</v>
      </c>
      <c r="M7" s="60">
        <v>2655868</v>
      </c>
      <c r="N7" s="59">
        <v>6536008</v>
      </c>
      <c r="O7" s="59"/>
      <c r="P7" s="60">
        <v>4049365</v>
      </c>
      <c r="Q7" s="60">
        <v>1461345</v>
      </c>
      <c r="R7" s="59">
        <v>5510710</v>
      </c>
      <c r="S7" s="59"/>
      <c r="T7" s="60"/>
      <c r="U7" s="60"/>
      <c r="V7" s="59"/>
      <c r="W7" s="59">
        <v>15915235</v>
      </c>
      <c r="X7" s="60">
        <v>26540602</v>
      </c>
      <c r="Y7" s="59">
        <v>-10625367</v>
      </c>
      <c r="Z7" s="61">
        <v>-40.03</v>
      </c>
      <c r="AA7" s="62">
        <v>35387469</v>
      </c>
    </row>
    <row r="8" spans="1:27" ht="13.5">
      <c r="A8" s="361" t="s">
        <v>205</v>
      </c>
      <c r="B8" s="142"/>
      <c r="C8" s="60">
        <f aca="true" t="shared" si="2" ref="C8:Y8">SUM(C9:C10)</f>
        <v>3271395</v>
      </c>
      <c r="D8" s="340">
        <f t="shared" si="2"/>
        <v>0</v>
      </c>
      <c r="E8" s="60">
        <f t="shared" si="2"/>
        <v>650000</v>
      </c>
      <c r="F8" s="59">
        <f t="shared" si="2"/>
        <v>6149751</v>
      </c>
      <c r="G8" s="59">
        <f t="shared" si="2"/>
        <v>147950</v>
      </c>
      <c r="H8" s="60">
        <f t="shared" si="2"/>
        <v>-12383</v>
      </c>
      <c r="I8" s="60">
        <f t="shared" si="2"/>
        <v>329126</v>
      </c>
      <c r="J8" s="59">
        <f t="shared" si="2"/>
        <v>464693</v>
      </c>
      <c r="K8" s="59">
        <f t="shared" si="2"/>
        <v>0</v>
      </c>
      <c r="L8" s="60">
        <f t="shared" si="2"/>
        <v>887948</v>
      </c>
      <c r="M8" s="60">
        <f t="shared" si="2"/>
        <v>672770</v>
      </c>
      <c r="N8" s="59">
        <f t="shared" si="2"/>
        <v>1560718</v>
      </c>
      <c r="O8" s="59">
        <f t="shared" si="2"/>
        <v>0</v>
      </c>
      <c r="P8" s="60">
        <f t="shared" si="2"/>
        <v>0</v>
      </c>
      <c r="Q8" s="60">
        <f t="shared" si="2"/>
        <v>826938</v>
      </c>
      <c r="R8" s="59">
        <f t="shared" si="2"/>
        <v>826938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2852349</v>
      </c>
      <c r="X8" s="60">
        <f t="shared" si="2"/>
        <v>4612313</v>
      </c>
      <c r="Y8" s="59">
        <f t="shared" si="2"/>
        <v>-1759964</v>
      </c>
      <c r="Z8" s="61">
        <f>+IF(X8&lt;&gt;0,+(Y8/X8)*100,0)</f>
        <v>-38.15794808374887</v>
      </c>
      <c r="AA8" s="62">
        <f>SUM(AA9:AA10)</f>
        <v>6149751</v>
      </c>
    </row>
    <row r="9" spans="1:27" ht="13.5">
      <c r="A9" s="291" t="s">
        <v>229</v>
      </c>
      <c r="B9" s="142"/>
      <c r="C9" s="60">
        <v>3271395</v>
      </c>
      <c r="D9" s="340"/>
      <c r="E9" s="60">
        <v>650000</v>
      </c>
      <c r="F9" s="59">
        <v>5200000</v>
      </c>
      <c r="G9" s="59"/>
      <c r="H9" s="60">
        <v>-12383</v>
      </c>
      <c r="I9" s="60">
        <v>329126</v>
      </c>
      <c r="J9" s="59">
        <v>316743</v>
      </c>
      <c r="K9" s="59"/>
      <c r="L9" s="60">
        <v>887948</v>
      </c>
      <c r="M9" s="60">
        <v>672770</v>
      </c>
      <c r="N9" s="59">
        <v>1560718</v>
      </c>
      <c r="O9" s="59"/>
      <c r="P9" s="60"/>
      <c r="Q9" s="60">
        <v>826938</v>
      </c>
      <c r="R9" s="59">
        <v>826938</v>
      </c>
      <c r="S9" s="59"/>
      <c r="T9" s="60"/>
      <c r="U9" s="60"/>
      <c r="V9" s="59"/>
      <c r="W9" s="59">
        <v>2704399</v>
      </c>
      <c r="X9" s="60">
        <v>3900000</v>
      </c>
      <c r="Y9" s="59">
        <v>-1195601</v>
      </c>
      <c r="Z9" s="61">
        <v>-30.66</v>
      </c>
      <c r="AA9" s="62">
        <v>5200000</v>
      </c>
    </row>
    <row r="10" spans="1:27" ht="13.5">
      <c r="A10" s="291" t="s">
        <v>230</v>
      </c>
      <c r="B10" s="142"/>
      <c r="C10" s="60"/>
      <c r="D10" s="340"/>
      <c r="E10" s="60"/>
      <c r="F10" s="59">
        <v>949751</v>
      </c>
      <c r="G10" s="59">
        <v>147950</v>
      </c>
      <c r="H10" s="60"/>
      <c r="I10" s="60"/>
      <c r="J10" s="59">
        <v>147950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147950</v>
      </c>
      <c r="X10" s="60">
        <v>712313</v>
      </c>
      <c r="Y10" s="59">
        <v>-564363</v>
      </c>
      <c r="Z10" s="61">
        <v>-79.23</v>
      </c>
      <c r="AA10" s="62">
        <v>949751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655306</v>
      </c>
      <c r="D15" s="340">
        <f t="shared" si="5"/>
        <v>0</v>
      </c>
      <c r="E15" s="60">
        <f t="shared" si="5"/>
        <v>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2404835</v>
      </c>
      <c r="P15" s="60">
        <f t="shared" si="5"/>
        <v>0</v>
      </c>
      <c r="Q15" s="60">
        <f t="shared" si="5"/>
        <v>142092</v>
      </c>
      <c r="R15" s="59">
        <f t="shared" si="5"/>
        <v>2546927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2546927</v>
      </c>
      <c r="X15" s="60">
        <f t="shared" si="5"/>
        <v>225000</v>
      </c>
      <c r="Y15" s="59">
        <f t="shared" si="5"/>
        <v>2321927</v>
      </c>
      <c r="Z15" s="61">
        <f>+IF(X15&lt;&gt;0,+(Y15/X15)*100,0)</f>
        <v>1031.9675555555555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655306</v>
      </c>
      <c r="D20" s="340"/>
      <c r="E20" s="60"/>
      <c r="F20" s="59">
        <v>300000</v>
      </c>
      <c r="G20" s="59"/>
      <c r="H20" s="60"/>
      <c r="I20" s="60"/>
      <c r="J20" s="59"/>
      <c r="K20" s="59"/>
      <c r="L20" s="60"/>
      <c r="M20" s="60"/>
      <c r="N20" s="59"/>
      <c r="O20" s="59">
        <v>2404835</v>
      </c>
      <c r="P20" s="60"/>
      <c r="Q20" s="60">
        <v>142092</v>
      </c>
      <c r="R20" s="59">
        <v>2546927</v>
      </c>
      <c r="S20" s="59"/>
      <c r="T20" s="60"/>
      <c r="U20" s="60"/>
      <c r="V20" s="59"/>
      <c r="W20" s="59">
        <v>2546927</v>
      </c>
      <c r="X20" s="60">
        <v>225000</v>
      </c>
      <c r="Y20" s="59">
        <v>2321927</v>
      </c>
      <c r="Z20" s="61">
        <v>1031.97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346255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15583</v>
      </c>
      <c r="P22" s="343">
        <f t="shared" si="6"/>
        <v>0</v>
      </c>
      <c r="Q22" s="343">
        <f t="shared" si="6"/>
        <v>-39013</v>
      </c>
      <c r="R22" s="345">
        <f t="shared" si="6"/>
        <v>-23430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-23430</v>
      </c>
      <c r="X22" s="343">
        <f t="shared" si="6"/>
        <v>0</v>
      </c>
      <c r="Y22" s="345">
        <f t="shared" si="6"/>
        <v>-23430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>
        <v>15583</v>
      </c>
      <c r="P23" s="60"/>
      <c r="Q23" s="60">
        <v>-39013</v>
      </c>
      <c r="R23" s="59">
        <v>-23430</v>
      </c>
      <c r="S23" s="59"/>
      <c r="T23" s="60"/>
      <c r="U23" s="60"/>
      <c r="V23" s="59"/>
      <c r="W23" s="59">
        <v>-23430</v>
      </c>
      <c r="X23" s="60"/>
      <c r="Y23" s="59">
        <v>-23430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346255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6605866</v>
      </c>
      <c r="D40" s="344">
        <f t="shared" si="9"/>
        <v>0</v>
      </c>
      <c r="E40" s="343">
        <f t="shared" si="9"/>
        <v>7479551</v>
      </c>
      <c r="F40" s="345">
        <f t="shared" si="9"/>
        <v>9547069</v>
      </c>
      <c r="G40" s="345">
        <f t="shared" si="9"/>
        <v>316220</v>
      </c>
      <c r="H40" s="343">
        <f t="shared" si="9"/>
        <v>160108</v>
      </c>
      <c r="I40" s="343">
        <f t="shared" si="9"/>
        <v>5185</v>
      </c>
      <c r="J40" s="345">
        <f t="shared" si="9"/>
        <v>481513</v>
      </c>
      <c r="K40" s="345">
        <f t="shared" si="9"/>
        <v>624424</v>
      </c>
      <c r="L40" s="343">
        <f t="shared" si="9"/>
        <v>281115</v>
      </c>
      <c r="M40" s="343">
        <f t="shared" si="9"/>
        <v>183811</v>
      </c>
      <c r="N40" s="345">
        <f t="shared" si="9"/>
        <v>1089350</v>
      </c>
      <c r="O40" s="345">
        <f t="shared" si="9"/>
        <v>323839</v>
      </c>
      <c r="P40" s="343">
        <f t="shared" si="9"/>
        <v>1012436</v>
      </c>
      <c r="Q40" s="343">
        <f t="shared" si="9"/>
        <v>1496716</v>
      </c>
      <c r="R40" s="345">
        <f t="shared" si="9"/>
        <v>2832991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4403854</v>
      </c>
      <c r="X40" s="343">
        <f t="shared" si="9"/>
        <v>7160302</v>
      </c>
      <c r="Y40" s="345">
        <f t="shared" si="9"/>
        <v>-2756448</v>
      </c>
      <c r="Z40" s="336">
        <f>+IF(X40&lt;&gt;0,+(Y40/X40)*100,0)</f>
        <v>-38.49625337031874</v>
      </c>
      <c r="AA40" s="350">
        <f>SUM(AA41:AA49)</f>
        <v>9547069</v>
      </c>
    </row>
    <row r="41" spans="1:27" ht="13.5">
      <c r="A41" s="361" t="s">
        <v>247</v>
      </c>
      <c r="B41" s="142"/>
      <c r="C41" s="362"/>
      <c r="D41" s="363"/>
      <c r="E41" s="362">
        <v>2950000</v>
      </c>
      <c r="F41" s="364">
        <v>2370000</v>
      </c>
      <c r="G41" s="364">
        <v>309388</v>
      </c>
      <c r="H41" s="362"/>
      <c r="I41" s="362"/>
      <c r="J41" s="364">
        <v>309388</v>
      </c>
      <c r="K41" s="364">
        <v>522240</v>
      </c>
      <c r="L41" s="362"/>
      <c r="M41" s="362"/>
      <c r="N41" s="364">
        <v>522240</v>
      </c>
      <c r="O41" s="364"/>
      <c r="P41" s="362"/>
      <c r="Q41" s="362">
        <v>850000</v>
      </c>
      <c r="R41" s="364">
        <v>850000</v>
      </c>
      <c r="S41" s="364"/>
      <c r="T41" s="362"/>
      <c r="U41" s="362"/>
      <c r="V41" s="364"/>
      <c r="W41" s="364">
        <v>1681628</v>
      </c>
      <c r="X41" s="362">
        <v>1777500</v>
      </c>
      <c r="Y41" s="364">
        <v>-95872</v>
      </c>
      <c r="Z41" s="365">
        <v>-5.39</v>
      </c>
      <c r="AA41" s="366">
        <v>2370000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1159000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2529251</v>
      </c>
      <c r="F44" s="53">
        <v>2072175</v>
      </c>
      <c r="G44" s="53">
        <v>6136</v>
      </c>
      <c r="H44" s="54">
        <v>160108</v>
      </c>
      <c r="I44" s="54">
        <v>5185</v>
      </c>
      <c r="J44" s="53">
        <v>171429</v>
      </c>
      <c r="K44" s="53">
        <v>78754</v>
      </c>
      <c r="L44" s="54">
        <v>54682</v>
      </c>
      <c r="M44" s="54">
        <v>171</v>
      </c>
      <c r="N44" s="53">
        <v>133607</v>
      </c>
      <c r="O44" s="53">
        <v>70022</v>
      </c>
      <c r="P44" s="54">
        <v>777235</v>
      </c>
      <c r="Q44" s="54">
        <v>216403</v>
      </c>
      <c r="R44" s="53">
        <v>1063660</v>
      </c>
      <c r="S44" s="53"/>
      <c r="T44" s="54"/>
      <c r="U44" s="54"/>
      <c r="V44" s="53"/>
      <c r="W44" s="53">
        <v>1368696</v>
      </c>
      <c r="X44" s="54">
        <v>1554131</v>
      </c>
      <c r="Y44" s="53">
        <v>-185435</v>
      </c>
      <c r="Z44" s="94">
        <v>-11.93</v>
      </c>
      <c r="AA44" s="95">
        <v>2072175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6605866</v>
      </c>
      <c r="D49" s="368"/>
      <c r="E49" s="54">
        <v>841300</v>
      </c>
      <c r="F49" s="53">
        <v>5104894</v>
      </c>
      <c r="G49" s="53">
        <v>696</v>
      </c>
      <c r="H49" s="54"/>
      <c r="I49" s="54"/>
      <c r="J49" s="53">
        <v>696</v>
      </c>
      <c r="K49" s="53">
        <v>23430</v>
      </c>
      <c r="L49" s="54">
        <v>226433</v>
      </c>
      <c r="M49" s="54">
        <v>183640</v>
      </c>
      <c r="N49" s="53">
        <v>433503</v>
      </c>
      <c r="O49" s="53">
        <v>253817</v>
      </c>
      <c r="P49" s="54">
        <v>235201</v>
      </c>
      <c r="Q49" s="54">
        <v>430313</v>
      </c>
      <c r="R49" s="53">
        <v>919331</v>
      </c>
      <c r="S49" s="53"/>
      <c r="T49" s="54"/>
      <c r="U49" s="54"/>
      <c r="V49" s="53"/>
      <c r="W49" s="53">
        <v>1353530</v>
      </c>
      <c r="X49" s="54">
        <v>3828671</v>
      </c>
      <c r="Y49" s="53">
        <v>-2475141</v>
      </c>
      <c r="Z49" s="94">
        <v>-64.65</v>
      </c>
      <c r="AA49" s="95">
        <v>5104894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36436790</v>
      </c>
      <c r="D60" s="346">
        <f t="shared" si="14"/>
        <v>0</v>
      </c>
      <c r="E60" s="219">
        <f t="shared" si="14"/>
        <v>38533718</v>
      </c>
      <c r="F60" s="264">
        <f t="shared" si="14"/>
        <v>51384289</v>
      </c>
      <c r="G60" s="264">
        <f t="shared" si="14"/>
        <v>464170</v>
      </c>
      <c r="H60" s="219">
        <f t="shared" si="14"/>
        <v>1184856</v>
      </c>
      <c r="I60" s="219">
        <f t="shared" si="14"/>
        <v>3165697</v>
      </c>
      <c r="J60" s="264">
        <f t="shared" si="14"/>
        <v>4814723</v>
      </c>
      <c r="K60" s="264">
        <f t="shared" si="14"/>
        <v>2367381</v>
      </c>
      <c r="L60" s="219">
        <f t="shared" si="14"/>
        <v>3306246</v>
      </c>
      <c r="M60" s="219">
        <f t="shared" si="14"/>
        <v>3512449</v>
      </c>
      <c r="N60" s="264">
        <f t="shared" si="14"/>
        <v>9186076</v>
      </c>
      <c r="O60" s="264">
        <f t="shared" si="14"/>
        <v>2744257</v>
      </c>
      <c r="P60" s="219">
        <f t="shared" si="14"/>
        <v>5061801</v>
      </c>
      <c r="Q60" s="219">
        <f t="shared" si="14"/>
        <v>3888078</v>
      </c>
      <c r="R60" s="264">
        <f t="shared" si="14"/>
        <v>11694136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25694935</v>
      </c>
      <c r="X60" s="219">
        <f t="shared" si="14"/>
        <v>38538217</v>
      </c>
      <c r="Y60" s="264">
        <f t="shared" si="14"/>
        <v>-12843282</v>
      </c>
      <c r="Z60" s="337">
        <f>+IF(X60&lt;&gt;0,+(Y60/X60)*100,0)</f>
        <v>-33.32609290149568</v>
      </c>
      <c r="AA60" s="232">
        <f>+AA57+AA54+AA51+AA40+AA37+AA34+AA22+AA5</f>
        <v>51384289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2015-05-07T12:57:58Z</dcterms:created>
  <dcterms:modified xsi:type="dcterms:W3CDTF">2015-05-07T12:58:01Z</dcterms:modified>
  <cp:category/>
  <cp:version/>
  <cp:contentType/>
  <cp:contentStatus/>
</cp:coreProperties>
</file>