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<sst xmlns="http://schemas.openxmlformats.org/spreadsheetml/2006/main" count="855" uniqueCount="302">
  <si>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Eastern Cape: Mhlontlo(EC156) - Table C1 Schedule Quarterly Budget Statement Summary for 3rd Quarter ended 31 March 2015 (Figures Finalised as at 2015/05/07)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</si>
  <si>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</si>
  <si>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</si>
  <si>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</si>
  <si>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</si>
  <si>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</si>
  <si>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</si>
  <si>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</si>
  <si>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</si>
  <si>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</si>
  <si>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</si>
  <si>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</si>
  <si>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</si>
  <si>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</si>
  <si>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</si>
  <si>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</si>
  <si>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</si>
  <si>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</si>
  <si>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</si>
  <si>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</si>
  <si>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</si>
  <si>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</si>
  <si>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</si>
  <si>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</si>
  <si>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</si>
  <si>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</si>
  <si>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</si>
  <si>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</si>
  <si>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</si>
  <si>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</si>
  <si>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</si>
  <si>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</si>
  <si>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</si>
  <si>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</si>
  <si>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</si>
  <si>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</si>
  <si>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</si>
  <si>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</si>
  <si>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</si>
  <si>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</si>
  <si>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</si>
  <si>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</si>
  <si>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</si>
  <si>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</si>
  <si>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</si>
  <si>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</si>
  <si>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</si>
  <si>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</si>
  <si>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</si>
  <si>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</si>
  <si>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</si>
  <si>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</si>
  <si>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</si>
  <si>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</si>
  <si>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</si>
  <si>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</si>
  <si>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</si>
  <si>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</si>
  <si>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</si>
  <si>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</si>
  <si>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</si>
  <si>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</si>
  <si>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</si>
  <si>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</si>
  <si>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</si>
  <si>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</si>
  <si>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</si>
  <si>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</si>
  <si>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</si>
  <si>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</si>
  <si>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Mhlontlo(EC156) - Table C2 Quarterly Budget Statement - Financial Performance (standard classification) for 3rd Quarter ended 31 March 2015 (Figures Finalised as at 2015/05/07)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</si>
  <si>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</si>
  <si>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</si>
  <si>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</si>
  <si>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</si>
  <si>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</si>
  <si>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</si>
  <si>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</si>
  <si>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</si>
  <si>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</si>
  <si>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</si>
  <si>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</si>
  <si>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</si>
  <si>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</si>
  <si>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</si>
  <si>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</si>
  <si>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</si>
  <si>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</si>
  <si>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</si>
  <si>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</si>
  <si>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</si>
  <si>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</si>
  <si>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</si>
  <si>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</si>
  <si>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</si>
  <si>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</si>
  <si>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</si>
  <si>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</si>
  <si>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</si>
  <si>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</si>
  <si>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Mhlontlo(EC156) - Table C4 Quarterly Budget Statement - Financial Performance (revenue and expenditure) for 3rd Quarter ended 31 March 2015 (Figures Finalised as at 2015/05/07)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</si>
  <si>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</si>
  <si>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</si>
  <si>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</si>
  <si>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</si>
  <si>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</si>
  <si>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</si>
  <si>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</si>
  <si>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</si>
  <si>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</si>
  <si>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</si>
  <si>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</si>
  <si>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</si>
  <si>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</si>
  <si>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</si>
  <si>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</si>
  <si>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</si>
  <si>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</si>
  <si>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</si>
  <si>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</si>
  <si>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</si>
  <si>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</si>
  <si>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</si>
  <si>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</si>
  <si>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</si>
  <si>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</si>
  <si>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</si>
  <si>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</si>
  <si>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</si>
  <si>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Mhlontlo(EC156) - Table C5 Quarterly Budget Statement - Capital Expenditure by Standard Classification and Funding for 3rd Quarter ended 31 March 2015 (Figures Finalised as at 2015/05/07)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</si>
  <si>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</si>
  <si>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</si>
  <si>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</si>
  <si>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</si>
  <si>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</si>
  <si>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</si>
  <si>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</si>
  <si>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</si>
  <si>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</si>
  <si>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</si>
  <si>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Mhlontlo(EC156) - Table C6 Quarterly Budget Statement - Financial Position for 3rd Quarter ended 31 March 2015 (Figures Finalised as at 2015/05/07)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</si>
  <si>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</si>
  <si>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</si>
  <si>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</si>
  <si>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</si>
  <si>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</si>
  <si>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</si>
  <si>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</si>
  <si>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</si>
  <si>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</si>
  <si>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</si>
  <si>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</si>
  <si>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</si>
  <si>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</si>
  <si>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</si>
  <si>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</si>
  <si>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</si>
  <si>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</si>
  <si>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</si>
  <si>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</si>
  <si>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</si>
  <si>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</si>
  <si>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</si>
  <si>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</si>
  <si>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</si>
  <si>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</si>
  <si>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</si>
  <si>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</si>
  <si>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</si>
  <si>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</si>
  <si>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</si>
  <si>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</si>
  <si>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</si>
  <si>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</si>
  <si>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Mhlontlo(EC156) - Table C7 Quarterly Budget Statement - Cash Flows for 3rd Quarter ended 31 March 2015 (Figures Finalised as at 2015/05/07)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</si>
  <si>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</si>
  <si>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</si>
  <si>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</si>
  <si>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</si>
  <si>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</si>
  <si>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</si>
  <si>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</si>
  <si>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</si>
  <si>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</si>
  <si>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</si>
  <si>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</si>
  <si>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</si>
  <si>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</si>
  <si>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</si>
  <si>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</si>
  <si>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</si>
  <si>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</si>
  <si>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</si>
  <si>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</si>
  <si>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</si>
  <si>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</si>
  <si>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</si>
  <si>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</si>
  <si>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</si>
  <si>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</si>
  <si>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</si>
  <si>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Mhlontlo(EC156) - Table C9 Quarterly Budget Statement - Capital Expenditure by Asset Clas for 3rd Quarter ended 31 March 2015 (Figures Finalised as at 2015/05/07)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</si>
  <si>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</si>
  <si>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</si>
  <si>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</si>
  <si>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</si>
  <si>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</si>
  <si>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</si>
  <si>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</si>
  <si>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</si>
  <si>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</si>
  <si>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</si>
  <si>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</si>
  <si>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</si>
  <si>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</si>
  <si>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</si>
  <si>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</si>
  <si>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</si>
  <si>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</si>
  <si>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</si>
  <si>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</si>
  <si>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</si>
  <si>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</si>
  <si>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</si>
  <si>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</si>
  <si>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</si>
  <si>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Mhlontlo(EC156) - Table SC13a Quarterly Budget Statement - Capital Expenditure on New Assets by Asset Class for 3rd Quarter ended 31 March 2015 (Figures Finalised as at 2015/05/07)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</si>
  <si>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</si>
  <si>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</si>
  <si>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</si>
  <si>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</si>
  <si>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</si>
  <si>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</si>
  <si>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</si>
  <si>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</si>
  <si>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</si>
  <si>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</si>
  <si>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</si>
  <si>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</si>
  <si>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</si>
  <si>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</si>
  <si>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</si>
  <si>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</si>
  <si>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</si>
  <si>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</si>
  <si>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</si>
  <si>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</si>
  <si>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</si>
  <si>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</si>
  <si>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</si>
  <si>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</si>
  <si>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</si>
  <si>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</si>
  <si>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</si>
  <si>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</si>
  <si>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</si>
  <si>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</si>
  <si>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</si>
  <si>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</si>
  <si>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</si>
  <si>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</si>
  <si>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</si>
  <si>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Mhlontlo(EC156) - Table SC13B Quarterly Budget Statement - Capital Expenditure on Renewal of existing assets by Asset Class for 3rd Quarter ended 31 March 2015 (Figures Finalised as at 2015/05/07)</t>
  </si>
  <si>
    <t>Capital Expenditure on Renewal of Existing Assets by Asset Class/Sub-class</t>
  </si>
  <si>
    <t>Total Capital Expenditure on Renewal of Existing Assets</t>
  </si>
  <si>
    <t>Eastern Cape: Mhlontlo(EC156) - Table SC13C Quarterly Budget Statement - Repairs and Maintenance Expenditure by Asset Class for 3rd Quarter ended 31 March 2015 (Figures Finalised as at 2015/05/07)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</si>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</sst>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0</v>
      </c>
      <c r="C5" s="19">
        <v>0</v>
      </c>
      <c r="D5" s="59">
        <v>7970738</v>
      </c>
      <c r="E5" s="60">
        <v>7970738</v>
      </c>
      <c r="F5" s="60">
        <v>7596717</v>
      </c>
      <c r="G5" s="60">
        <v>-350941</v>
      </c>
      <c r="H5" s="60">
        <v>2819</v>
      </c>
      <c r="I5" s="60">
        <v>7248595</v>
      </c>
      <c r="J5" s="60">
        <v>0</v>
      </c>
      <c r="K5" s="60">
        <v>-36445</v>
      </c>
      <c r="L5" s="60">
        <v>0</v>
      </c>
      <c r="M5" s="60">
        <v>-36445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7212150</v>
      </c>
      <c r="W5" s="60">
        <v>7970738</v>
      </c>
      <c r="X5" s="60">
        <v>-758588</v>
      </c>
      <c r="Y5" s="61">
        <v>-9.52</v>
      </c>
      <c r="Z5" s="62">
        <v>7970738</v>
      </c>
    </row>
    <row r="6" spans="1:26" ht="13.5">
      <c r="A6" s="58" t="s">
        <v>32</v>
      </c>
      <c r="B6" s="19">
        <v>0</v>
      </c>
      <c r="C6" s="19">
        <v>0</v>
      </c>
      <c r="D6" s="59">
        <v>571785</v>
      </c>
      <c r="E6" s="60">
        <v>571785</v>
      </c>
      <c r="F6" s="60">
        <v>47597</v>
      </c>
      <c r="G6" s="60">
        <v>47346</v>
      </c>
      <c r="H6" s="60">
        <v>47772</v>
      </c>
      <c r="I6" s="60">
        <v>142715</v>
      </c>
      <c r="J6" s="60">
        <v>47793</v>
      </c>
      <c r="K6" s="60">
        <v>47793</v>
      </c>
      <c r="L6" s="60">
        <v>47793</v>
      </c>
      <c r="M6" s="60">
        <v>143379</v>
      </c>
      <c r="N6" s="60">
        <v>0</v>
      </c>
      <c r="O6" s="60">
        <v>47793</v>
      </c>
      <c r="P6" s="60">
        <v>47793</v>
      </c>
      <c r="Q6" s="60">
        <v>95586</v>
      </c>
      <c r="R6" s="60">
        <v>0</v>
      </c>
      <c r="S6" s="60">
        <v>0</v>
      </c>
      <c r="T6" s="60">
        <v>0</v>
      </c>
      <c r="U6" s="60">
        <v>0</v>
      </c>
      <c r="V6" s="60">
        <v>381680</v>
      </c>
      <c r="W6" s="60">
        <v>486018</v>
      </c>
      <c r="X6" s="60">
        <v>-104338</v>
      </c>
      <c r="Y6" s="61">
        <v>-21.47</v>
      </c>
      <c r="Z6" s="62">
        <v>571785</v>
      </c>
    </row>
    <row r="7" spans="1:26" ht="13.5">
      <c r="A7" s="58" t="s">
        <v>33</v>
      </c>
      <c r="B7" s="19">
        <v>0</v>
      </c>
      <c r="C7" s="19">
        <v>0</v>
      </c>
      <c r="D7" s="59">
        <v>1817376</v>
      </c>
      <c r="E7" s="60">
        <v>1817376</v>
      </c>
      <c r="F7" s="60">
        <v>75592</v>
      </c>
      <c r="G7" s="60">
        <v>93102</v>
      </c>
      <c r="H7" s="60">
        <v>75741</v>
      </c>
      <c r="I7" s="60">
        <v>244435</v>
      </c>
      <c r="J7" s="60">
        <v>45359</v>
      </c>
      <c r="K7" s="60">
        <v>43768</v>
      </c>
      <c r="L7" s="60">
        <v>140104</v>
      </c>
      <c r="M7" s="60">
        <v>229231</v>
      </c>
      <c r="N7" s="60">
        <v>0</v>
      </c>
      <c r="O7" s="60">
        <v>73005</v>
      </c>
      <c r="P7" s="60">
        <v>145816</v>
      </c>
      <c r="Q7" s="60">
        <v>218821</v>
      </c>
      <c r="R7" s="60">
        <v>0</v>
      </c>
      <c r="S7" s="60">
        <v>0</v>
      </c>
      <c r="T7" s="60">
        <v>0</v>
      </c>
      <c r="U7" s="60">
        <v>0</v>
      </c>
      <c r="V7" s="60">
        <v>692487</v>
      </c>
      <c r="W7" s="60">
        <v>1557985</v>
      </c>
      <c r="X7" s="60">
        <v>-865498</v>
      </c>
      <c r="Y7" s="61">
        <v>-55.55</v>
      </c>
      <c r="Z7" s="62">
        <v>1817376</v>
      </c>
    </row>
    <row r="8" spans="1:26" ht="13.5">
      <c r="A8" s="58" t="s">
        <v>34</v>
      </c>
      <c r="B8" s="19">
        <v>0</v>
      </c>
      <c r="C8" s="19">
        <v>0</v>
      </c>
      <c r="D8" s="59">
        <v>136020000</v>
      </c>
      <c r="E8" s="60">
        <v>136020000</v>
      </c>
      <c r="F8" s="60">
        <v>46880186</v>
      </c>
      <c r="G8" s="60">
        <v>488000</v>
      </c>
      <c r="H8" s="60">
        <v>166900</v>
      </c>
      <c r="I8" s="60">
        <v>47535086</v>
      </c>
      <c r="J8" s="60">
        <v>615104</v>
      </c>
      <c r="K8" s="60">
        <v>44372087</v>
      </c>
      <c r="L8" s="60">
        <v>1405902</v>
      </c>
      <c r="M8" s="60">
        <v>46393093</v>
      </c>
      <c r="N8" s="60">
        <v>0</v>
      </c>
      <c r="O8" s="60">
        <v>1295486</v>
      </c>
      <c r="P8" s="60">
        <v>34639001</v>
      </c>
      <c r="Q8" s="60">
        <v>35934487</v>
      </c>
      <c r="R8" s="60">
        <v>0</v>
      </c>
      <c r="S8" s="60">
        <v>0</v>
      </c>
      <c r="T8" s="60">
        <v>0</v>
      </c>
      <c r="U8" s="60">
        <v>0</v>
      </c>
      <c r="V8" s="60">
        <v>129862666</v>
      </c>
      <c r="W8" s="60">
        <v>135293850</v>
      </c>
      <c r="X8" s="60">
        <v>-5431184</v>
      </c>
      <c r="Y8" s="61">
        <v>-4.01</v>
      </c>
      <c r="Z8" s="62">
        <v>136020000</v>
      </c>
    </row>
    <row r="9" spans="1:26" ht="13.5">
      <c r="A9" s="58" t="s">
        <v>35</v>
      </c>
      <c r="B9" s="19">
        <v>0</v>
      </c>
      <c r="C9" s="19">
        <v>0</v>
      </c>
      <c r="D9" s="59">
        <v>15783609</v>
      </c>
      <c r="E9" s="60">
        <v>15783609</v>
      </c>
      <c r="F9" s="60">
        <v>316495</v>
      </c>
      <c r="G9" s="60">
        <v>1557179</v>
      </c>
      <c r="H9" s="60">
        <v>332234</v>
      </c>
      <c r="I9" s="60">
        <v>2205908</v>
      </c>
      <c r="J9" s="60">
        <v>877799</v>
      </c>
      <c r="K9" s="60">
        <v>255667</v>
      </c>
      <c r="L9" s="60">
        <v>256304</v>
      </c>
      <c r="M9" s="60">
        <v>1389770</v>
      </c>
      <c r="N9" s="60">
        <v>0</v>
      </c>
      <c r="O9" s="60">
        <v>332373</v>
      </c>
      <c r="P9" s="60">
        <v>692670</v>
      </c>
      <c r="Q9" s="60">
        <v>1025043</v>
      </c>
      <c r="R9" s="60">
        <v>0</v>
      </c>
      <c r="S9" s="60">
        <v>0</v>
      </c>
      <c r="T9" s="60">
        <v>0</v>
      </c>
      <c r="U9" s="60">
        <v>0</v>
      </c>
      <c r="V9" s="60">
        <v>4620721</v>
      </c>
      <c r="W9" s="60">
        <v>15197329</v>
      </c>
      <c r="X9" s="60">
        <v>-10576608</v>
      </c>
      <c r="Y9" s="61">
        <v>-69.6</v>
      </c>
      <c r="Z9" s="62">
        <v>15783609</v>
      </c>
    </row>
    <row r="10" spans="1:26" ht="25.5">
      <c r="A10" s="63" t="s">
        <v>277</v>
      </c>
      <c r="B10" s="64">
        <f>SUM(B5:B9)</f>
        <v>0</v>
      </c>
      <c r="C10" s="64">
        <f>SUM(C5:C9)</f>
        <v>0</v>
      </c>
      <c r="D10" s="65">
        <f aca="true" t="shared" si="0" ref="D10:Z10">SUM(D5:D9)</f>
        <v>162163508</v>
      </c>
      <c r="E10" s="66">
        <f t="shared" si="0"/>
        <v>162163508</v>
      </c>
      <c r="F10" s="66">
        <f t="shared" si="0"/>
        <v>54916587</v>
      </c>
      <c r="G10" s="66">
        <f t="shared" si="0"/>
        <v>1834686</v>
      </c>
      <c r="H10" s="66">
        <f t="shared" si="0"/>
        <v>625466</v>
      </c>
      <c r="I10" s="66">
        <f t="shared" si="0"/>
        <v>57376739</v>
      </c>
      <c r="J10" s="66">
        <f t="shared" si="0"/>
        <v>1586055</v>
      </c>
      <c r="K10" s="66">
        <f t="shared" si="0"/>
        <v>44682870</v>
      </c>
      <c r="L10" s="66">
        <f t="shared" si="0"/>
        <v>1850103</v>
      </c>
      <c r="M10" s="66">
        <f t="shared" si="0"/>
        <v>48119028</v>
      </c>
      <c r="N10" s="66">
        <f t="shared" si="0"/>
        <v>0</v>
      </c>
      <c r="O10" s="66">
        <f t="shared" si="0"/>
        <v>1748657</v>
      </c>
      <c r="P10" s="66">
        <f t="shared" si="0"/>
        <v>35525280</v>
      </c>
      <c r="Q10" s="66">
        <f t="shared" si="0"/>
        <v>37273937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142769704</v>
      </c>
      <c r="W10" s="66">
        <f t="shared" si="0"/>
        <v>160505920</v>
      </c>
      <c r="X10" s="66">
        <f t="shared" si="0"/>
        <v>-17736216</v>
      </c>
      <c r="Y10" s="67">
        <f>+IF(W10&lt;&gt;0,(X10/W10)*100,0)</f>
        <v>-11.050194285668717</v>
      </c>
      <c r="Z10" s="68">
        <f t="shared" si="0"/>
        <v>162163508</v>
      </c>
    </row>
    <row r="11" spans="1:26" ht="13.5">
      <c r="A11" s="58" t="s">
        <v>37</v>
      </c>
      <c r="B11" s="19">
        <v>0</v>
      </c>
      <c r="C11" s="19">
        <v>0</v>
      </c>
      <c r="D11" s="59">
        <v>72378856</v>
      </c>
      <c r="E11" s="60">
        <v>72378856</v>
      </c>
      <c r="F11" s="60">
        <v>5083804</v>
      </c>
      <c r="G11" s="60">
        <v>5082935</v>
      </c>
      <c r="H11" s="60">
        <v>5225203</v>
      </c>
      <c r="I11" s="60">
        <v>15391942</v>
      </c>
      <c r="J11" s="60">
        <v>5247933</v>
      </c>
      <c r="K11" s="60">
        <v>5423695</v>
      </c>
      <c r="L11" s="60">
        <v>5400081</v>
      </c>
      <c r="M11" s="60">
        <v>16071709</v>
      </c>
      <c r="N11" s="60">
        <v>0</v>
      </c>
      <c r="O11" s="60">
        <v>1398706</v>
      </c>
      <c r="P11" s="60">
        <v>5586644</v>
      </c>
      <c r="Q11" s="60">
        <v>6985350</v>
      </c>
      <c r="R11" s="60">
        <v>0</v>
      </c>
      <c r="S11" s="60">
        <v>0</v>
      </c>
      <c r="T11" s="60">
        <v>0</v>
      </c>
      <c r="U11" s="60">
        <v>0</v>
      </c>
      <c r="V11" s="60">
        <v>38449001</v>
      </c>
      <c r="W11" s="60">
        <v>54284139</v>
      </c>
      <c r="X11" s="60">
        <v>-15835138</v>
      </c>
      <c r="Y11" s="61">
        <v>-29.17</v>
      </c>
      <c r="Z11" s="62">
        <v>72378856</v>
      </c>
    </row>
    <row r="12" spans="1:26" ht="13.5">
      <c r="A12" s="58" t="s">
        <v>38</v>
      </c>
      <c r="B12" s="19">
        <v>0</v>
      </c>
      <c r="C12" s="19">
        <v>0</v>
      </c>
      <c r="D12" s="59">
        <v>21981986</v>
      </c>
      <c r="E12" s="60">
        <v>21981986</v>
      </c>
      <c r="F12" s="60">
        <v>1713135</v>
      </c>
      <c r="G12" s="60">
        <v>1715155</v>
      </c>
      <c r="H12" s="60">
        <v>1214195</v>
      </c>
      <c r="I12" s="60">
        <v>4642485</v>
      </c>
      <c r="J12" s="60">
        <v>1732042</v>
      </c>
      <c r="K12" s="60">
        <v>1729331</v>
      </c>
      <c r="L12" s="60">
        <v>1699065</v>
      </c>
      <c r="M12" s="60">
        <v>5160438</v>
      </c>
      <c r="N12" s="60">
        <v>0</v>
      </c>
      <c r="O12" s="60">
        <v>1695045</v>
      </c>
      <c r="P12" s="60">
        <v>1687935</v>
      </c>
      <c r="Q12" s="60">
        <v>3382980</v>
      </c>
      <c r="R12" s="60">
        <v>0</v>
      </c>
      <c r="S12" s="60">
        <v>0</v>
      </c>
      <c r="T12" s="60">
        <v>0</v>
      </c>
      <c r="U12" s="60">
        <v>0</v>
      </c>
      <c r="V12" s="60">
        <v>13185903</v>
      </c>
      <c r="W12" s="60">
        <v>16563998</v>
      </c>
      <c r="X12" s="60">
        <v>-3378095</v>
      </c>
      <c r="Y12" s="61">
        <v>-20.39</v>
      </c>
      <c r="Z12" s="62">
        <v>21981986</v>
      </c>
    </row>
    <row r="13" spans="1:26" ht="13.5">
      <c r="A13" s="58" t="s">
        <v>278</v>
      </c>
      <c r="B13" s="19">
        <v>0</v>
      </c>
      <c r="C13" s="19">
        <v>0</v>
      </c>
      <c r="D13" s="59">
        <v>6369987</v>
      </c>
      <c r="E13" s="60">
        <v>6369987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/>
      <c r="X13" s="60">
        <v>0</v>
      </c>
      <c r="Y13" s="61">
        <v>0</v>
      </c>
      <c r="Z13" s="62">
        <v>6369987</v>
      </c>
    </row>
    <row r="14" spans="1:26" ht="13.5">
      <c r="A14" s="58" t="s">
        <v>40</v>
      </c>
      <c r="B14" s="19">
        <v>0</v>
      </c>
      <c r="C14" s="19">
        <v>0</v>
      </c>
      <c r="D14" s="59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/>
      <c r="X14" s="60">
        <v>0</v>
      </c>
      <c r="Y14" s="61">
        <v>0</v>
      </c>
      <c r="Z14" s="62">
        <v>0</v>
      </c>
    </row>
    <row r="15" spans="1:26" ht="13.5">
      <c r="A15" s="58" t="s">
        <v>41</v>
      </c>
      <c r="B15" s="19">
        <v>0</v>
      </c>
      <c r="C15" s="19">
        <v>0</v>
      </c>
      <c r="D15" s="59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/>
      <c r="X15" s="60">
        <v>0</v>
      </c>
      <c r="Y15" s="61">
        <v>0</v>
      </c>
      <c r="Z15" s="62">
        <v>0</v>
      </c>
    </row>
    <row r="16" spans="1:26" ht="13.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/>
      <c r="X16" s="60">
        <v>0</v>
      </c>
      <c r="Y16" s="61">
        <v>0</v>
      </c>
      <c r="Z16" s="62">
        <v>0</v>
      </c>
    </row>
    <row r="17" spans="1:26" ht="13.5">
      <c r="A17" s="58" t="s">
        <v>43</v>
      </c>
      <c r="B17" s="19">
        <v>0</v>
      </c>
      <c r="C17" s="19">
        <v>0</v>
      </c>
      <c r="D17" s="59">
        <v>47386905</v>
      </c>
      <c r="E17" s="60">
        <v>47386905</v>
      </c>
      <c r="F17" s="60">
        <v>12844921</v>
      </c>
      <c r="G17" s="60">
        <v>5785635</v>
      </c>
      <c r="H17" s="60">
        <v>4751081</v>
      </c>
      <c r="I17" s="60">
        <v>23381637</v>
      </c>
      <c r="J17" s="60">
        <v>3325129</v>
      </c>
      <c r="K17" s="60">
        <v>3965597</v>
      </c>
      <c r="L17" s="60">
        <v>3298380</v>
      </c>
      <c r="M17" s="60">
        <v>10589106</v>
      </c>
      <c r="N17" s="60">
        <v>0</v>
      </c>
      <c r="O17" s="60">
        <v>2247012</v>
      </c>
      <c r="P17" s="60">
        <v>1096811</v>
      </c>
      <c r="Q17" s="60">
        <v>3343823</v>
      </c>
      <c r="R17" s="60">
        <v>0</v>
      </c>
      <c r="S17" s="60">
        <v>0</v>
      </c>
      <c r="T17" s="60">
        <v>0</v>
      </c>
      <c r="U17" s="60">
        <v>0</v>
      </c>
      <c r="V17" s="60">
        <v>37314566</v>
      </c>
      <c r="W17" s="60">
        <v>39777903</v>
      </c>
      <c r="X17" s="60">
        <v>-2463337</v>
      </c>
      <c r="Y17" s="61">
        <v>-6.19</v>
      </c>
      <c r="Z17" s="62">
        <v>47386905</v>
      </c>
    </row>
    <row r="18" spans="1:26" ht="13.5">
      <c r="A18" s="70" t="s">
        <v>44</v>
      </c>
      <c r="B18" s="71">
        <f>SUM(B11:B17)</f>
        <v>0</v>
      </c>
      <c r="C18" s="71">
        <f>SUM(C11:C17)</f>
        <v>0</v>
      </c>
      <c r="D18" s="72">
        <f aca="true" t="shared" si="1" ref="D18:Z18">SUM(D11:D17)</f>
        <v>148117734</v>
      </c>
      <c r="E18" s="73">
        <f t="shared" si="1"/>
        <v>148117734</v>
      </c>
      <c r="F18" s="73">
        <f t="shared" si="1"/>
        <v>19641860</v>
      </c>
      <c r="G18" s="73">
        <f t="shared" si="1"/>
        <v>12583725</v>
      </c>
      <c r="H18" s="73">
        <f t="shared" si="1"/>
        <v>11190479</v>
      </c>
      <c r="I18" s="73">
        <f t="shared" si="1"/>
        <v>43416064</v>
      </c>
      <c r="J18" s="73">
        <f t="shared" si="1"/>
        <v>10305104</v>
      </c>
      <c r="K18" s="73">
        <f t="shared" si="1"/>
        <v>11118623</v>
      </c>
      <c r="L18" s="73">
        <f t="shared" si="1"/>
        <v>10397526</v>
      </c>
      <c r="M18" s="73">
        <f t="shared" si="1"/>
        <v>31821253</v>
      </c>
      <c r="N18" s="73">
        <f t="shared" si="1"/>
        <v>0</v>
      </c>
      <c r="O18" s="73">
        <f t="shared" si="1"/>
        <v>5340763</v>
      </c>
      <c r="P18" s="73">
        <f t="shared" si="1"/>
        <v>8371390</v>
      </c>
      <c r="Q18" s="73">
        <f t="shared" si="1"/>
        <v>13712153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88949470</v>
      </c>
      <c r="W18" s="73">
        <f t="shared" si="1"/>
        <v>110626040</v>
      </c>
      <c r="X18" s="73">
        <f t="shared" si="1"/>
        <v>-21676570</v>
      </c>
      <c r="Y18" s="67">
        <f>+IF(W18&lt;&gt;0,(X18/W18)*100,0)</f>
        <v>-19.594455338001797</v>
      </c>
      <c r="Z18" s="74">
        <f t="shared" si="1"/>
        <v>148117734</v>
      </c>
    </row>
    <row r="19" spans="1:26" ht="13.5">
      <c r="A19" s="70" t="s">
        <v>45</v>
      </c>
      <c r="B19" s="75">
        <f>+B10-B18</f>
        <v>0</v>
      </c>
      <c r="C19" s="75">
        <f>+C10-C18</f>
        <v>0</v>
      </c>
      <c r="D19" s="76">
        <f aca="true" t="shared" si="2" ref="D19:Z19">+D10-D18</f>
        <v>14045774</v>
      </c>
      <c r="E19" s="77">
        <f t="shared" si="2"/>
        <v>14045774</v>
      </c>
      <c r="F19" s="77">
        <f t="shared" si="2"/>
        <v>35274727</v>
      </c>
      <c r="G19" s="77">
        <f t="shared" si="2"/>
        <v>-10749039</v>
      </c>
      <c r="H19" s="77">
        <f t="shared" si="2"/>
        <v>-10565013</v>
      </c>
      <c r="I19" s="77">
        <f t="shared" si="2"/>
        <v>13960675</v>
      </c>
      <c r="J19" s="77">
        <f t="shared" si="2"/>
        <v>-8719049</v>
      </c>
      <c r="K19" s="77">
        <f t="shared" si="2"/>
        <v>33564247</v>
      </c>
      <c r="L19" s="77">
        <f t="shared" si="2"/>
        <v>-8547423</v>
      </c>
      <c r="M19" s="77">
        <f t="shared" si="2"/>
        <v>16297775</v>
      </c>
      <c r="N19" s="77">
        <f t="shared" si="2"/>
        <v>0</v>
      </c>
      <c r="O19" s="77">
        <f t="shared" si="2"/>
        <v>-3592106</v>
      </c>
      <c r="P19" s="77">
        <f t="shared" si="2"/>
        <v>27153890</v>
      </c>
      <c r="Q19" s="77">
        <f t="shared" si="2"/>
        <v>23561784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53820234</v>
      </c>
      <c r="W19" s="77">
        <f>IF(E10=E18,0,W10-W18)</f>
        <v>49879880</v>
      </c>
      <c r="X19" s="77">
        <f t="shared" si="2"/>
        <v>3940354</v>
      </c>
      <c r="Y19" s="78">
        <f>+IF(W19&lt;&gt;0,(X19/W19)*100,0)</f>
        <v>7.899686206141634</v>
      </c>
      <c r="Z19" s="79">
        <f t="shared" si="2"/>
        <v>14045774</v>
      </c>
    </row>
    <row r="20" spans="1:26" ht="13.5">
      <c r="A20" s="58" t="s">
        <v>46</v>
      </c>
      <c r="B20" s="19">
        <v>0</v>
      </c>
      <c r="C20" s="19">
        <v>0</v>
      </c>
      <c r="D20" s="59">
        <v>40675000</v>
      </c>
      <c r="E20" s="60">
        <v>40675000</v>
      </c>
      <c r="F20" s="60">
        <v>0</v>
      </c>
      <c r="G20" s="60">
        <v>0</v>
      </c>
      <c r="H20" s="60">
        <v>0</v>
      </c>
      <c r="I20" s="60">
        <v>0</v>
      </c>
      <c r="J20" s="60">
        <v>661239</v>
      </c>
      <c r="K20" s="60">
        <v>6105229</v>
      </c>
      <c r="L20" s="60">
        <v>8222748</v>
      </c>
      <c r="M20" s="60">
        <v>14989216</v>
      </c>
      <c r="N20" s="60">
        <v>0</v>
      </c>
      <c r="O20" s="60">
        <v>2307020</v>
      </c>
      <c r="P20" s="60">
        <v>0</v>
      </c>
      <c r="Q20" s="60">
        <v>2307020</v>
      </c>
      <c r="R20" s="60">
        <v>0</v>
      </c>
      <c r="S20" s="60">
        <v>0</v>
      </c>
      <c r="T20" s="60">
        <v>0</v>
      </c>
      <c r="U20" s="60">
        <v>0</v>
      </c>
      <c r="V20" s="60">
        <v>17296236</v>
      </c>
      <c r="W20" s="60">
        <v>37918168</v>
      </c>
      <c r="X20" s="60">
        <v>-20621932</v>
      </c>
      <c r="Y20" s="61">
        <v>-54.39</v>
      </c>
      <c r="Z20" s="62">
        <v>40675000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0</v>
      </c>
      <c r="C22" s="86">
        <f>SUM(C19:C21)</f>
        <v>0</v>
      </c>
      <c r="D22" s="87">
        <f aca="true" t="shared" si="3" ref="D22:Z22">SUM(D19:D21)</f>
        <v>54720774</v>
      </c>
      <c r="E22" s="88">
        <f t="shared" si="3"/>
        <v>54720774</v>
      </c>
      <c r="F22" s="88">
        <f t="shared" si="3"/>
        <v>35274727</v>
      </c>
      <c r="G22" s="88">
        <f t="shared" si="3"/>
        <v>-10749039</v>
      </c>
      <c r="H22" s="88">
        <f t="shared" si="3"/>
        <v>-10565013</v>
      </c>
      <c r="I22" s="88">
        <f t="shared" si="3"/>
        <v>13960675</v>
      </c>
      <c r="J22" s="88">
        <f t="shared" si="3"/>
        <v>-8057810</v>
      </c>
      <c r="K22" s="88">
        <f t="shared" si="3"/>
        <v>39669476</v>
      </c>
      <c r="L22" s="88">
        <f t="shared" si="3"/>
        <v>-324675</v>
      </c>
      <c r="M22" s="88">
        <f t="shared" si="3"/>
        <v>31286991</v>
      </c>
      <c r="N22" s="88">
        <f t="shared" si="3"/>
        <v>0</v>
      </c>
      <c r="O22" s="88">
        <f t="shared" si="3"/>
        <v>-1285086</v>
      </c>
      <c r="P22" s="88">
        <f t="shared" si="3"/>
        <v>27153890</v>
      </c>
      <c r="Q22" s="88">
        <f t="shared" si="3"/>
        <v>25868804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71116470</v>
      </c>
      <c r="W22" s="88">
        <f t="shared" si="3"/>
        <v>87798048</v>
      </c>
      <c r="X22" s="88">
        <f t="shared" si="3"/>
        <v>-16681578</v>
      </c>
      <c r="Y22" s="89">
        <f>+IF(W22&lt;&gt;0,(X22/W22)*100,0)</f>
        <v>-18.99994177547091</v>
      </c>
      <c r="Z22" s="90">
        <f t="shared" si="3"/>
        <v>54720774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0</v>
      </c>
      <c r="C24" s="75">
        <f>SUM(C22:C23)</f>
        <v>0</v>
      </c>
      <c r="D24" s="76">
        <f aca="true" t="shared" si="4" ref="D24:Z24">SUM(D22:D23)</f>
        <v>54720774</v>
      </c>
      <c r="E24" s="77">
        <f t="shared" si="4"/>
        <v>54720774</v>
      </c>
      <c r="F24" s="77">
        <f t="shared" si="4"/>
        <v>35274727</v>
      </c>
      <c r="G24" s="77">
        <f t="shared" si="4"/>
        <v>-10749039</v>
      </c>
      <c r="H24" s="77">
        <f t="shared" si="4"/>
        <v>-10565013</v>
      </c>
      <c r="I24" s="77">
        <f t="shared" si="4"/>
        <v>13960675</v>
      </c>
      <c r="J24" s="77">
        <f t="shared" si="4"/>
        <v>-8057810</v>
      </c>
      <c r="K24" s="77">
        <f t="shared" si="4"/>
        <v>39669476</v>
      </c>
      <c r="L24" s="77">
        <f t="shared" si="4"/>
        <v>-324675</v>
      </c>
      <c r="M24" s="77">
        <f t="shared" si="4"/>
        <v>31286991</v>
      </c>
      <c r="N24" s="77">
        <f t="shared" si="4"/>
        <v>0</v>
      </c>
      <c r="O24" s="77">
        <f t="shared" si="4"/>
        <v>-1285086</v>
      </c>
      <c r="P24" s="77">
        <f t="shared" si="4"/>
        <v>27153890</v>
      </c>
      <c r="Q24" s="77">
        <f t="shared" si="4"/>
        <v>25868804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71116470</v>
      </c>
      <c r="W24" s="77">
        <f t="shared" si="4"/>
        <v>87798048</v>
      </c>
      <c r="X24" s="77">
        <f t="shared" si="4"/>
        <v>-16681578</v>
      </c>
      <c r="Y24" s="78">
        <f>+IF(W24&lt;&gt;0,(X24/W24)*100,0)</f>
        <v>-18.99994177547091</v>
      </c>
      <c r="Z24" s="79">
        <f t="shared" si="4"/>
        <v>54720774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0</v>
      </c>
      <c r="C27" s="22">
        <v>0</v>
      </c>
      <c r="D27" s="99">
        <v>54410377</v>
      </c>
      <c r="E27" s="100">
        <v>54410377</v>
      </c>
      <c r="F27" s="100">
        <v>1042768</v>
      </c>
      <c r="G27" s="100">
        <v>7612465</v>
      </c>
      <c r="H27" s="100">
        <v>1750312</v>
      </c>
      <c r="I27" s="100">
        <v>10405545</v>
      </c>
      <c r="J27" s="100">
        <v>611323</v>
      </c>
      <c r="K27" s="100">
        <v>5854303</v>
      </c>
      <c r="L27" s="100">
        <v>8570956</v>
      </c>
      <c r="M27" s="100">
        <v>15036582</v>
      </c>
      <c r="N27" s="100">
        <v>0</v>
      </c>
      <c r="O27" s="100">
        <v>2072051</v>
      </c>
      <c r="P27" s="100">
        <v>3569894</v>
      </c>
      <c r="Q27" s="100">
        <v>5641945</v>
      </c>
      <c r="R27" s="100">
        <v>0</v>
      </c>
      <c r="S27" s="100">
        <v>0</v>
      </c>
      <c r="T27" s="100">
        <v>0</v>
      </c>
      <c r="U27" s="100">
        <v>0</v>
      </c>
      <c r="V27" s="100">
        <v>31084072</v>
      </c>
      <c r="W27" s="100">
        <v>40807783</v>
      </c>
      <c r="X27" s="100">
        <v>-9723711</v>
      </c>
      <c r="Y27" s="101">
        <v>-23.83</v>
      </c>
      <c r="Z27" s="102">
        <v>54410377</v>
      </c>
    </row>
    <row r="28" spans="1:26" ht="13.5">
      <c r="A28" s="103" t="s">
        <v>46</v>
      </c>
      <c r="B28" s="19">
        <v>0</v>
      </c>
      <c r="C28" s="19">
        <v>0</v>
      </c>
      <c r="D28" s="59">
        <v>54410378</v>
      </c>
      <c r="E28" s="60">
        <v>54410378</v>
      </c>
      <c r="F28" s="60">
        <v>1042768</v>
      </c>
      <c r="G28" s="60">
        <v>7612465</v>
      </c>
      <c r="H28" s="60">
        <v>1750312</v>
      </c>
      <c r="I28" s="60">
        <v>10405545</v>
      </c>
      <c r="J28" s="60">
        <v>611323</v>
      </c>
      <c r="K28" s="60">
        <v>5854303</v>
      </c>
      <c r="L28" s="60">
        <v>8570956</v>
      </c>
      <c r="M28" s="60">
        <v>15036582</v>
      </c>
      <c r="N28" s="60">
        <v>0</v>
      </c>
      <c r="O28" s="60">
        <v>2072051</v>
      </c>
      <c r="P28" s="60">
        <v>3569894</v>
      </c>
      <c r="Q28" s="60">
        <v>5641945</v>
      </c>
      <c r="R28" s="60">
        <v>0</v>
      </c>
      <c r="S28" s="60">
        <v>0</v>
      </c>
      <c r="T28" s="60">
        <v>0</v>
      </c>
      <c r="U28" s="60">
        <v>0</v>
      </c>
      <c r="V28" s="60">
        <v>31084072</v>
      </c>
      <c r="W28" s="60">
        <v>40807784</v>
      </c>
      <c r="X28" s="60">
        <v>-9723712</v>
      </c>
      <c r="Y28" s="61">
        <v>-23.83</v>
      </c>
      <c r="Z28" s="62">
        <v>54410378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0</v>
      </c>
      <c r="C31" s="19">
        <v>0</v>
      </c>
      <c r="D31" s="59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/>
      <c r="X31" s="60">
        <v>0</v>
      </c>
      <c r="Y31" s="61">
        <v>0</v>
      </c>
      <c r="Z31" s="62">
        <v>0</v>
      </c>
    </row>
    <row r="32" spans="1:26" ht="13.5">
      <c r="A32" s="70" t="s">
        <v>54</v>
      </c>
      <c r="B32" s="22">
        <f>SUM(B28:B31)</f>
        <v>0</v>
      </c>
      <c r="C32" s="22">
        <f>SUM(C28:C31)</f>
        <v>0</v>
      </c>
      <c r="D32" s="99">
        <f aca="true" t="shared" si="5" ref="D32:Z32">SUM(D28:D31)</f>
        <v>54410378</v>
      </c>
      <c r="E32" s="100">
        <f t="shared" si="5"/>
        <v>54410378</v>
      </c>
      <c r="F32" s="100">
        <f t="shared" si="5"/>
        <v>1042768</v>
      </c>
      <c r="G32" s="100">
        <f t="shared" si="5"/>
        <v>7612465</v>
      </c>
      <c r="H32" s="100">
        <f t="shared" si="5"/>
        <v>1750312</v>
      </c>
      <c r="I32" s="100">
        <f t="shared" si="5"/>
        <v>10405545</v>
      </c>
      <c r="J32" s="100">
        <f t="shared" si="5"/>
        <v>611323</v>
      </c>
      <c r="K32" s="100">
        <f t="shared" si="5"/>
        <v>5854303</v>
      </c>
      <c r="L32" s="100">
        <f t="shared" si="5"/>
        <v>8570956</v>
      </c>
      <c r="M32" s="100">
        <f t="shared" si="5"/>
        <v>15036582</v>
      </c>
      <c r="N32" s="100">
        <f t="shared" si="5"/>
        <v>0</v>
      </c>
      <c r="O32" s="100">
        <f t="shared" si="5"/>
        <v>2072051</v>
      </c>
      <c r="P32" s="100">
        <f t="shared" si="5"/>
        <v>3569894</v>
      </c>
      <c r="Q32" s="100">
        <f t="shared" si="5"/>
        <v>5641945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31084072</v>
      </c>
      <c r="W32" s="100">
        <f t="shared" si="5"/>
        <v>40807784</v>
      </c>
      <c r="X32" s="100">
        <f t="shared" si="5"/>
        <v>-9723712</v>
      </c>
      <c r="Y32" s="101">
        <f>+IF(W32&lt;&gt;0,(X32/W32)*100,0)</f>
        <v>-23.82808142681798</v>
      </c>
      <c r="Z32" s="102">
        <f t="shared" si="5"/>
        <v>54410378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0</v>
      </c>
      <c r="C35" s="19">
        <v>0</v>
      </c>
      <c r="D35" s="59">
        <v>29336725</v>
      </c>
      <c r="E35" s="60">
        <v>29336725</v>
      </c>
      <c r="F35" s="60">
        <v>59204591</v>
      </c>
      <c r="G35" s="60">
        <v>42284796</v>
      </c>
      <c r="H35" s="60">
        <v>27068840</v>
      </c>
      <c r="I35" s="60">
        <v>27068840</v>
      </c>
      <c r="J35" s="60">
        <v>20982404</v>
      </c>
      <c r="K35" s="60">
        <v>66708949</v>
      </c>
      <c r="L35" s="60">
        <v>47167200</v>
      </c>
      <c r="M35" s="60">
        <v>47167200</v>
      </c>
      <c r="N35" s="60">
        <v>35672999</v>
      </c>
      <c r="O35" s="60">
        <v>41618396</v>
      </c>
      <c r="P35" s="60">
        <v>77154312</v>
      </c>
      <c r="Q35" s="60">
        <v>77154312</v>
      </c>
      <c r="R35" s="60">
        <v>0</v>
      </c>
      <c r="S35" s="60">
        <v>0</v>
      </c>
      <c r="T35" s="60">
        <v>0</v>
      </c>
      <c r="U35" s="60">
        <v>0</v>
      </c>
      <c r="V35" s="60">
        <v>77154312</v>
      </c>
      <c r="W35" s="60">
        <v>22002544</v>
      </c>
      <c r="X35" s="60">
        <v>55151768</v>
      </c>
      <c r="Y35" s="61">
        <v>250.66</v>
      </c>
      <c r="Z35" s="62">
        <v>29336725</v>
      </c>
    </row>
    <row r="36" spans="1:26" ht="13.5">
      <c r="A36" s="58" t="s">
        <v>57</v>
      </c>
      <c r="B36" s="19">
        <v>0</v>
      </c>
      <c r="C36" s="19">
        <v>0</v>
      </c>
      <c r="D36" s="59">
        <v>206706219</v>
      </c>
      <c r="E36" s="60">
        <v>206706219</v>
      </c>
      <c r="F36" s="60">
        <v>164464431</v>
      </c>
      <c r="G36" s="60">
        <v>172134949</v>
      </c>
      <c r="H36" s="60">
        <v>164691076</v>
      </c>
      <c r="I36" s="60">
        <v>164691076</v>
      </c>
      <c r="J36" s="60">
        <v>165266905</v>
      </c>
      <c r="K36" s="60">
        <v>170502445</v>
      </c>
      <c r="L36" s="60">
        <v>176232325</v>
      </c>
      <c r="M36" s="60">
        <v>176232325</v>
      </c>
      <c r="N36" s="60">
        <v>177301085</v>
      </c>
      <c r="O36" s="60">
        <v>178214701</v>
      </c>
      <c r="P36" s="60">
        <v>180698193</v>
      </c>
      <c r="Q36" s="60">
        <v>180698193</v>
      </c>
      <c r="R36" s="60">
        <v>0</v>
      </c>
      <c r="S36" s="60">
        <v>0</v>
      </c>
      <c r="T36" s="60">
        <v>0</v>
      </c>
      <c r="U36" s="60">
        <v>0</v>
      </c>
      <c r="V36" s="60">
        <v>180698193</v>
      </c>
      <c r="W36" s="60">
        <v>155029664</v>
      </c>
      <c r="X36" s="60">
        <v>25668529</v>
      </c>
      <c r="Y36" s="61">
        <v>16.56</v>
      </c>
      <c r="Z36" s="62">
        <v>206706219</v>
      </c>
    </row>
    <row r="37" spans="1:26" ht="13.5">
      <c r="A37" s="58" t="s">
        <v>58</v>
      </c>
      <c r="B37" s="19">
        <v>0</v>
      </c>
      <c r="C37" s="19">
        <v>0</v>
      </c>
      <c r="D37" s="59">
        <v>12917548</v>
      </c>
      <c r="E37" s="60">
        <v>12917548</v>
      </c>
      <c r="F37" s="60">
        <v>40292621</v>
      </c>
      <c r="G37" s="60">
        <v>41916572</v>
      </c>
      <c r="H37" s="60">
        <v>28086535</v>
      </c>
      <c r="I37" s="60">
        <v>28086535</v>
      </c>
      <c r="J37" s="60">
        <v>31297413</v>
      </c>
      <c r="K37" s="60">
        <v>35731319</v>
      </c>
      <c r="L37" s="60">
        <v>15081487</v>
      </c>
      <c r="M37" s="60">
        <v>15081487</v>
      </c>
      <c r="N37" s="60">
        <v>13937976</v>
      </c>
      <c r="O37" s="60">
        <v>12322699</v>
      </c>
      <c r="P37" s="60">
        <v>41725937</v>
      </c>
      <c r="Q37" s="60">
        <v>41725937</v>
      </c>
      <c r="R37" s="60">
        <v>0</v>
      </c>
      <c r="S37" s="60">
        <v>0</v>
      </c>
      <c r="T37" s="60">
        <v>0</v>
      </c>
      <c r="U37" s="60">
        <v>0</v>
      </c>
      <c r="V37" s="60">
        <v>41725937</v>
      </c>
      <c r="W37" s="60">
        <v>9688161</v>
      </c>
      <c r="X37" s="60">
        <v>32037776</v>
      </c>
      <c r="Y37" s="61">
        <v>330.69</v>
      </c>
      <c r="Z37" s="62">
        <v>12917548</v>
      </c>
    </row>
    <row r="38" spans="1:26" ht="13.5">
      <c r="A38" s="58" t="s">
        <v>59</v>
      </c>
      <c r="B38" s="19">
        <v>0</v>
      </c>
      <c r="C38" s="19">
        <v>0</v>
      </c>
      <c r="D38" s="59">
        <v>0</v>
      </c>
      <c r="E38" s="60">
        <v>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/>
      <c r="X38" s="60">
        <v>0</v>
      </c>
      <c r="Y38" s="61">
        <v>0</v>
      </c>
      <c r="Z38" s="62">
        <v>0</v>
      </c>
    </row>
    <row r="39" spans="1:26" ht="13.5">
      <c r="A39" s="58" t="s">
        <v>60</v>
      </c>
      <c r="B39" s="19">
        <v>0</v>
      </c>
      <c r="C39" s="19">
        <v>0</v>
      </c>
      <c r="D39" s="59">
        <v>223125395</v>
      </c>
      <c r="E39" s="60">
        <v>223125395</v>
      </c>
      <c r="F39" s="60">
        <v>183376400</v>
      </c>
      <c r="G39" s="60">
        <v>172503172</v>
      </c>
      <c r="H39" s="60">
        <v>163673382</v>
      </c>
      <c r="I39" s="60">
        <v>163673382</v>
      </c>
      <c r="J39" s="60">
        <v>154951895</v>
      </c>
      <c r="K39" s="60">
        <v>201480076</v>
      </c>
      <c r="L39" s="60">
        <v>208318040</v>
      </c>
      <c r="M39" s="60">
        <v>208318040</v>
      </c>
      <c r="N39" s="60">
        <v>199036109</v>
      </c>
      <c r="O39" s="60">
        <v>207510399</v>
      </c>
      <c r="P39" s="60">
        <v>216126570</v>
      </c>
      <c r="Q39" s="60">
        <v>216126570</v>
      </c>
      <c r="R39" s="60">
        <v>0</v>
      </c>
      <c r="S39" s="60">
        <v>0</v>
      </c>
      <c r="T39" s="60">
        <v>0</v>
      </c>
      <c r="U39" s="60">
        <v>0</v>
      </c>
      <c r="V39" s="60">
        <v>216126570</v>
      </c>
      <c r="W39" s="60">
        <v>167344046</v>
      </c>
      <c r="X39" s="60">
        <v>48782524</v>
      </c>
      <c r="Y39" s="61">
        <v>29.15</v>
      </c>
      <c r="Z39" s="62">
        <v>223125395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0</v>
      </c>
      <c r="C42" s="19">
        <v>0</v>
      </c>
      <c r="D42" s="59">
        <v>49598130</v>
      </c>
      <c r="E42" s="60">
        <v>49598130</v>
      </c>
      <c r="F42" s="60">
        <v>44119044</v>
      </c>
      <c r="G42" s="60">
        <v>-9085434</v>
      </c>
      <c r="H42" s="60">
        <v>-11280907</v>
      </c>
      <c r="I42" s="60">
        <v>23752703</v>
      </c>
      <c r="J42" s="60">
        <v>-4691747</v>
      </c>
      <c r="K42" s="60">
        <v>50040773</v>
      </c>
      <c r="L42" s="60">
        <v>-11965412</v>
      </c>
      <c r="M42" s="60">
        <v>33383614</v>
      </c>
      <c r="N42" s="60">
        <v>-10379372</v>
      </c>
      <c r="O42" s="60">
        <v>-2763418</v>
      </c>
      <c r="P42" s="60">
        <v>31815078</v>
      </c>
      <c r="Q42" s="60">
        <v>18672288</v>
      </c>
      <c r="R42" s="60">
        <v>0</v>
      </c>
      <c r="S42" s="60">
        <v>0</v>
      </c>
      <c r="T42" s="60">
        <v>0</v>
      </c>
      <c r="U42" s="60">
        <v>0</v>
      </c>
      <c r="V42" s="60">
        <v>75808605</v>
      </c>
      <c r="W42" s="60">
        <v>88630846</v>
      </c>
      <c r="X42" s="60">
        <v>-12822241</v>
      </c>
      <c r="Y42" s="61">
        <v>-14.47</v>
      </c>
      <c r="Z42" s="62">
        <v>49598130</v>
      </c>
    </row>
    <row r="43" spans="1:26" ht="13.5">
      <c r="A43" s="58" t="s">
        <v>63</v>
      </c>
      <c r="B43" s="19">
        <v>0</v>
      </c>
      <c r="C43" s="19">
        <v>0</v>
      </c>
      <c r="D43" s="59">
        <v>-53746346</v>
      </c>
      <c r="E43" s="60">
        <v>-53746346</v>
      </c>
      <c r="F43" s="60">
        <v>-4751550</v>
      </c>
      <c r="G43" s="60">
        <v>-24115090</v>
      </c>
      <c r="H43" s="60">
        <v>3231715</v>
      </c>
      <c r="I43" s="60">
        <v>-25634925</v>
      </c>
      <c r="J43" s="60">
        <v>8360993</v>
      </c>
      <c r="K43" s="60">
        <v>-7235731</v>
      </c>
      <c r="L43" s="60">
        <v>-31403058</v>
      </c>
      <c r="M43" s="60">
        <v>-30277796</v>
      </c>
      <c r="N43" s="60">
        <v>-1408356</v>
      </c>
      <c r="O43" s="60">
        <v>3866446</v>
      </c>
      <c r="P43" s="60">
        <v>-25933710</v>
      </c>
      <c r="Q43" s="60">
        <v>-23475620</v>
      </c>
      <c r="R43" s="60">
        <v>0</v>
      </c>
      <c r="S43" s="60">
        <v>0</v>
      </c>
      <c r="T43" s="60">
        <v>0</v>
      </c>
      <c r="U43" s="60">
        <v>0</v>
      </c>
      <c r="V43" s="60">
        <v>-79388341</v>
      </c>
      <c r="W43" s="60">
        <v>-48414135</v>
      </c>
      <c r="X43" s="60">
        <v>-30974206</v>
      </c>
      <c r="Y43" s="61">
        <v>63.98</v>
      </c>
      <c r="Z43" s="62">
        <v>-53746346</v>
      </c>
    </row>
    <row r="44" spans="1:26" ht="13.5">
      <c r="A44" s="58" t="s">
        <v>64</v>
      </c>
      <c r="B44" s="19">
        <v>0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10771059</v>
      </c>
      <c r="O44" s="60">
        <v>0</v>
      </c>
      <c r="P44" s="60">
        <v>0</v>
      </c>
      <c r="Q44" s="60">
        <v>10771059</v>
      </c>
      <c r="R44" s="60">
        <v>0</v>
      </c>
      <c r="S44" s="60">
        <v>0</v>
      </c>
      <c r="T44" s="60">
        <v>0</v>
      </c>
      <c r="U44" s="60">
        <v>0</v>
      </c>
      <c r="V44" s="60">
        <v>10771059</v>
      </c>
      <c r="W44" s="60"/>
      <c r="X44" s="60">
        <v>10771059</v>
      </c>
      <c r="Y44" s="61">
        <v>0</v>
      </c>
      <c r="Z44" s="62">
        <v>0</v>
      </c>
    </row>
    <row r="45" spans="1:26" ht="13.5">
      <c r="A45" s="70" t="s">
        <v>65</v>
      </c>
      <c r="B45" s="22">
        <v>0</v>
      </c>
      <c r="C45" s="22">
        <v>0</v>
      </c>
      <c r="D45" s="99">
        <v>2221773</v>
      </c>
      <c r="E45" s="100">
        <v>2221773</v>
      </c>
      <c r="F45" s="100">
        <v>39015390</v>
      </c>
      <c r="G45" s="100">
        <v>5814866</v>
      </c>
      <c r="H45" s="100">
        <v>-2234326</v>
      </c>
      <c r="I45" s="100">
        <v>-2234326</v>
      </c>
      <c r="J45" s="100">
        <v>1434920</v>
      </c>
      <c r="K45" s="100">
        <v>44239962</v>
      </c>
      <c r="L45" s="100">
        <v>871492</v>
      </c>
      <c r="M45" s="100">
        <v>871492</v>
      </c>
      <c r="N45" s="100">
        <v>-145177</v>
      </c>
      <c r="O45" s="100">
        <v>957851</v>
      </c>
      <c r="P45" s="100">
        <v>6839219</v>
      </c>
      <c r="Q45" s="100">
        <v>6839219</v>
      </c>
      <c r="R45" s="100">
        <v>0</v>
      </c>
      <c r="S45" s="100">
        <v>0</v>
      </c>
      <c r="T45" s="100">
        <v>0</v>
      </c>
      <c r="U45" s="100">
        <v>0</v>
      </c>
      <c r="V45" s="100">
        <v>6839219</v>
      </c>
      <c r="W45" s="100">
        <v>46586700</v>
      </c>
      <c r="X45" s="100">
        <v>-39747481</v>
      </c>
      <c r="Y45" s="101">
        <v>-85.32</v>
      </c>
      <c r="Z45" s="102">
        <v>2221773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19" t="s">
        <v>273</v>
      </c>
      <c r="R47" s="120"/>
      <c r="S47" s="120"/>
      <c r="T47" s="120"/>
      <c r="U47" s="120"/>
      <c r="V47" s="119" t="s">
        <v>274</v>
      </c>
      <c r="W47" s="119" t="s">
        <v>275</v>
      </c>
      <c r="X47" s="119" t="s">
        <v>276</v>
      </c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-155226</v>
      </c>
      <c r="C49" s="52">
        <v>0</v>
      </c>
      <c r="D49" s="129">
        <v>0</v>
      </c>
      <c r="E49" s="54">
        <v>208844</v>
      </c>
      <c r="F49" s="54">
        <v>0</v>
      </c>
      <c r="G49" s="54">
        <v>0</v>
      </c>
      <c r="H49" s="54">
        <v>0</v>
      </c>
      <c r="I49" s="54">
        <v>206934</v>
      </c>
      <c r="J49" s="54">
        <v>0</v>
      </c>
      <c r="K49" s="54">
        <v>0</v>
      </c>
      <c r="L49" s="54">
        <v>0</v>
      </c>
      <c r="M49" s="54">
        <v>205822</v>
      </c>
      <c r="N49" s="54">
        <v>0</v>
      </c>
      <c r="O49" s="54">
        <v>0</v>
      </c>
      <c r="P49" s="54">
        <v>0</v>
      </c>
      <c r="Q49" s="54">
        <v>21747892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22214266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-223112</v>
      </c>
      <c r="C51" s="52">
        <v>0</v>
      </c>
      <c r="D51" s="129">
        <v>-312886</v>
      </c>
      <c r="E51" s="54">
        <v>-452694</v>
      </c>
      <c r="F51" s="54">
        <v>0</v>
      </c>
      <c r="G51" s="54">
        <v>0</v>
      </c>
      <c r="H51" s="54">
        <v>0</v>
      </c>
      <c r="I51" s="54">
        <v>-503540</v>
      </c>
      <c r="J51" s="54">
        <v>0</v>
      </c>
      <c r="K51" s="54">
        <v>0</v>
      </c>
      <c r="L51" s="54">
        <v>0</v>
      </c>
      <c r="M51" s="54">
        <v>-1309135</v>
      </c>
      <c r="N51" s="54">
        <v>0</v>
      </c>
      <c r="O51" s="54">
        <v>0</v>
      </c>
      <c r="P51" s="54">
        <v>0</v>
      </c>
      <c r="Q51" s="54">
        <v>-929538</v>
      </c>
      <c r="R51" s="54">
        <v>0</v>
      </c>
      <c r="S51" s="54">
        <v>0</v>
      </c>
      <c r="T51" s="54">
        <v>0</v>
      </c>
      <c r="U51" s="54">
        <v>0</v>
      </c>
      <c r="V51" s="54">
        <v>115049</v>
      </c>
      <c r="W51" s="54">
        <v>-48213582</v>
      </c>
      <c r="X51" s="54">
        <v>-51829438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57.88747965584291</v>
      </c>
      <c r="E58" s="7">
        <f t="shared" si="6"/>
        <v>57.88747965584291</v>
      </c>
      <c r="F58" s="7">
        <f t="shared" si="6"/>
        <v>0.34779384616741793</v>
      </c>
      <c r="G58" s="7">
        <f t="shared" si="6"/>
        <v>-13.865783195952522</v>
      </c>
      <c r="H58" s="7">
        <f t="shared" si="6"/>
        <v>140.40564882913188</v>
      </c>
      <c r="I58" s="7">
        <f t="shared" si="6"/>
        <v>2.65646368865055</v>
      </c>
      <c r="J58" s="7">
        <f t="shared" si="6"/>
        <v>146.88626245495018</v>
      </c>
      <c r="K58" s="7">
        <f t="shared" si="6"/>
        <v>56.19489019997677</v>
      </c>
      <c r="L58" s="7">
        <f t="shared" si="6"/>
        <v>378.31290542548913</v>
      </c>
      <c r="M58" s="7">
        <f t="shared" si="6"/>
        <v>210.63618453186822</v>
      </c>
      <c r="N58" s="7">
        <f t="shared" si="6"/>
        <v>0</v>
      </c>
      <c r="O58" s="7">
        <f t="shared" si="6"/>
        <v>4113.920360604953</v>
      </c>
      <c r="P58" s="7">
        <f t="shared" si="6"/>
        <v>70.77356423765062</v>
      </c>
      <c r="Q58" s="7">
        <f t="shared" si="6"/>
        <v>2148.8445012698744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71.37795531599357</v>
      </c>
      <c r="W58" s="7">
        <f t="shared" si="6"/>
        <v>55.42463290485622</v>
      </c>
      <c r="X58" s="7">
        <f t="shared" si="6"/>
        <v>0</v>
      </c>
      <c r="Y58" s="7">
        <f t="shared" si="6"/>
        <v>0</v>
      </c>
      <c r="Z58" s="8">
        <f t="shared" si="6"/>
        <v>57.88747965584291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63.73314491079747</v>
      </c>
      <c r="E59" s="10">
        <f t="shared" si="7"/>
        <v>63.73314491079747</v>
      </c>
      <c r="F59" s="10">
        <f t="shared" si="7"/>
        <v>0.26887930667945115</v>
      </c>
      <c r="G59" s="10">
        <f t="shared" si="7"/>
        <v>-6.91540743315828</v>
      </c>
      <c r="H59" s="10">
        <f t="shared" si="7"/>
        <v>4519.191202554097</v>
      </c>
      <c r="I59" s="10">
        <f t="shared" si="7"/>
        <v>2.3741290553548655</v>
      </c>
      <c r="J59" s="10">
        <f t="shared" si="7"/>
        <v>0</v>
      </c>
      <c r="K59" s="10">
        <f t="shared" si="7"/>
        <v>-91.22787762381671</v>
      </c>
      <c r="L59" s="10">
        <f t="shared" si="7"/>
        <v>0</v>
      </c>
      <c r="M59" s="10">
        <f t="shared" si="7"/>
        <v>-1611.181231993415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78.31334622823985</v>
      </c>
      <c r="W59" s="10">
        <f t="shared" si="7"/>
        <v>60.03780327492887</v>
      </c>
      <c r="X59" s="10">
        <f t="shared" si="7"/>
        <v>0</v>
      </c>
      <c r="Y59" s="10">
        <f t="shared" si="7"/>
        <v>0</v>
      </c>
      <c r="Z59" s="11">
        <f t="shared" si="7"/>
        <v>63.73314491079747</v>
      </c>
    </row>
    <row r="60" spans="1:26" ht="13.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56.1800327046005</v>
      </c>
      <c r="E60" s="13">
        <f t="shared" si="7"/>
        <v>56.1800327046005</v>
      </c>
      <c r="F60" s="13">
        <f t="shared" si="7"/>
        <v>13.410509065697418</v>
      </c>
      <c r="G60" s="13">
        <f t="shared" si="7"/>
        <v>18.840028724707473</v>
      </c>
      <c r="H60" s="13">
        <f t="shared" si="7"/>
        <v>28.64648748220715</v>
      </c>
      <c r="I60" s="13">
        <f t="shared" si="7"/>
        <v>20.311810251199944</v>
      </c>
      <c r="J60" s="13">
        <f t="shared" si="7"/>
        <v>52.248237189546586</v>
      </c>
      <c r="K60" s="13">
        <f t="shared" si="7"/>
        <v>21.509426066578786</v>
      </c>
      <c r="L60" s="13">
        <f t="shared" si="7"/>
        <v>42.06892222710439</v>
      </c>
      <c r="M60" s="13">
        <f t="shared" si="7"/>
        <v>38.608861827743254</v>
      </c>
      <c r="N60" s="13">
        <f t="shared" si="7"/>
        <v>0</v>
      </c>
      <c r="O60" s="13">
        <f t="shared" si="7"/>
        <v>29.93953089364551</v>
      </c>
      <c r="P60" s="13">
        <f t="shared" si="7"/>
        <v>32.34783336471868</v>
      </c>
      <c r="Q60" s="13">
        <f t="shared" si="7"/>
        <v>54.76638838323604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35.81377069796689</v>
      </c>
      <c r="W60" s="13">
        <f t="shared" si="7"/>
        <v>56.17981227032743</v>
      </c>
      <c r="X60" s="13">
        <f t="shared" si="7"/>
        <v>0</v>
      </c>
      <c r="Y60" s="13">
        <f t="shared" si="7"/>
        <v>0</v>
      </c>
      <c r="Z60" s="14">
        <f t="shared" si="7"/>
        <v>56.1800327046005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56.1800327046005</v>
      </c>
      <c r="E64" s="13">
        <f t="shared" si="7"/>
        <v>56.1800327046005</v>
      </c>
      <c r="F64" s="13">
        <f t="shared" si="7"/>
        <v>13.410509065697418</v>
      </c>
      <c r="G64" s="13">
        <f t="shared" si="7"/>
        <v>18.840028724707473</v>
      </c>
      <c r="H64" s="13">
        <f t="shared" si="7"/>
        <v>28.64648748220715</v>
      </c>
      <c r="I64" s="13">
        <f t="shared" si="7"/>
        <v>20.311810251199944</v>
      </c>
      <c r="J64" s="13">
        <f t="shared" si="7"/>
        <v>52.248237189546586</v>
      </c>
      <c r="K64" s="13">
        <f t="shared" si="7"/>
        <v>21.509426066578786</v>
      </c>
      <c r="L64" s="13">
        <f t="shared" si="7"/>
        <v>42.06892222710439</v>
      </c>
      <c r="M64" s="13">
        <f t="shared" si="7"/>
        <v>38.608861827743254</v>
      </c>
      <c r="N64" s="13">
        <f t="shared" si="7"/>
        <v>0</v>
      </c>
      <c r="O64" s="13">
        <f t="shared" si="7"/>
        <v>29.93953089364551</v>
      </c>
      <c r="P64" s="13">
        <f t="shared" si="7"/>
        <v>32.34783336471868</v>
      </c>
      <c r="Q64" s="13">
        <f t="shared" si="7"/>
        <v>54.76638838323604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35.81377069796689</v>
      </c>
      <c r="W64" s="13">
        <f t="shared" si="7"/>
        <v>56.17981227032743</v>
      </c>
      <c r="X64" s="13">
        <f t="shared" si="7"/>
        <v>0</v>
      </c>
      <c r="Y64" s="13">
        <f t="shared" si="7"/>
        <v>0</v>
      </c>
      <c r="Z64" s="14">
        <f t="shared" si="7"/>
        <v>56.1800327046005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0.23355804448219117</v>
      </c>
      <c r="E66" s="16">
        <f t="shared" si="7"/>
        <v>0.23355804448219117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0.20608041299347413</v>
      </c>
      <c r="X66" s="16">
        <f t="shared" si="7"/>
        <v>0</v>
      </c>
      <c r="Y66" s="16">
        <f t="shared" si="7"/>
        <v>0</v>
      </c>
      <c r="Z66" s="17">
        <f t="shared" si="7"/>
        <v>0.23355804448219117</v>
      </c>
    </row>
    <row r="67" spans="1:26" ht="13.5" hidden="1">
      <c r="A67" s="41" t="s">
        <v>285</v>
      </c>
      <c r="B67" s="24"/>
      <c r="C67" s="24"/>
      <c r="D67" s="25">
        <v>9333761</v>
      </c>
      <c r="E67" s="26">
        <v>9333761</v>
      </c>
      <c r="F67" s="26">
        <v>7708302</v>
      </c>
      <c r="G67" s="26">
        <v>-239359</v>
      </c>
      <c r="H67" s="26">
        <v>100481</v>
      </c>
      <c r="I67" s="26">
        <v>7569424</v>
      </c>
      <c r="J67" s="26">
        <v>113208</v>
      </c>
      <c r="K67" s="26">
        <v>77459</v>
      </c>
      <c r="L67" s="26">
        <v>114386</v>
      </c>
      <c r="M67" s="26">
        <v>305053</v>
      </c>
      <c r="N67" s="26"/>
      <c r="O67" s="26">
        <v>114918</v>
      </c>
      <c r="P67" s="26">
        <v>115026</v>
      </c>
      <c r="Q67" s="26">
        <v>229944</v>
      </c>
      <c r="R67" s="26"/>
      <c r="S67" s="26"/>
      <c r="T67" s="26"/>
      <c r="U67" s="26"/>
      <c r="V67" s="26">
        <v>8104421</v>
      </c>
      <c r="W67" s="26">
        <v>9129309</v>
      </c>
      <c r="X67" s="26"/>
      <c r="Y67" s="25"/>
      <c r="Z67" s="27">
        <v>9333761</v>
      </c>
    </row>
    <row r="68" spans="1:26" ht="13.5" hidden="1">
      <c r="A68" s="37" t="s">
        <v>31</v>
      </c>
      <c r="B68" s="19"/>
      <c r="C68" s="19"/>
      <c r="D68" s="20">
        <v>7970738</v>
      </c>
      <c r="E68" s="21">
        <v>7970738</v>
      </c>
      <c r="F68" s="21">
        <v>7596717</v>
      </c>
      <c r="G68" s="21">
        <v>-350941</v>
      </c>
      <c r="H68" s="21">
        <v>2819</v>
      </c>
      <c r="I68" s="21">
        <v>7248595</v>
      </c>
      <c r="J68" s="21"/>
      <c r="K68" s="21">
        <v>-36445</v>
      </c>
      <c r="L68" s="21"/>
      <c r="M68" s="21">
        <v>-36445</v>
      </c>
      <c r="N68" s="21"/>
      <c r="O68" s="21"/>
      <c r="P68" s="21"/>
      <c r="Q68" s="21"/>
      <c r="R68" s="21"/>
      <c r="S68" s="21"/>
      <c r="T68" s="21"/>
      <c r="U68" s="21"/>
      <c r="V68" s="21">
        <v>7212150</v>
      </c>
      <c r="W68" s="21">
        <v>7970738</v>
      </c>
      <c r="X68" s="21"/>
      <c r="Y68" s="20"/>
      <c r="Z68" s="23">
        <v>7970738</v>
      </c>
    </row>
    <row r="69" spans="1:26" ht="13.5" hidden="1">
      <c r="A69" s="38" t="s">
        <v>32</v>
      </c>
      <c r="B69" s="19"/>
      <c r="C69" s="19"/>
      <c r="D69" s="20">
        <v>571785</v>
      </c>
      <c r="E69" s="21">
        <v>571785</v>
      </c>
      <c r="F69" s="21">
        <v>47597</v>
      </c>
      <c r="G69" s="21">
        <v>47346</v>
      </c>
      <c r="H69" s="21">
        <v>47772</v>
      </c>
      <c r="I69" s="21">
        <v>142715</v>
      </c>
      <c r="J69" s="21">
        <v>47793</v>
      </c>
      <c r="K69" s="21">
        <v>47793</v>
      </c>
      <c r="L69" s="21">
        <v>47793</v>
      </c>
      <c r="M69" s="21">
        <v>143379</v>
      </c>
      <c r="N69" s="21"/>
      <c r="O69" s="21">
        <v>47793</v>
      </c>
      <c r="P69" s="21">
        <v>47793</v>
      </c>
      <c r="Q69" s="21">
        <v>95586</v>
      </c>
      <c r="R69" s="21"/>
      <c r="S69" s="21"/>
      <c r="T69" s="21"/>
      <c r="U69" s="21"/>
      <c r="V69" s="21">
        <v>381680</v>
      </c>
      <c r="W69" s="21">
        <v>486018</v>
      </c>
      <c r="X69" s="21"/>
      <c r="Y69" s="20"/>
      <c r="Z69" s="23">
        <v>571785</v>
      </c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/>
      <c r="C73" s="19"/>
      <c r="D73" s="20">
        <v>571785</v>
      </c>
      <c r="E73" s="21">
        <v>571785</v>
      </c>
      <c r="F73" s="21">
        <v>47597</v>
      </c>
      <c r="G73" s="21">
        <v>47346</v>
      </c>
      <c r="H73" s="21">
        <v>47772</v>
      </c>
      <c r="I73" s="21">
        <v>142715</v>
      </c>
      <c r="J73" s="21">
        <v>47793</v>
      </c>
      <c r="K73" s="21">
        <v>47793</v>
      </c>
      <c r="L73" s="21">
        <v>47793</v>
      </c>
      <c r="M73" s="21">
        <v>143379</v>
      </c>
      <c r="N73" s="21"/>
      <c r="O73" s="21">
        <v>47793</v>
      </c>
      <c r="P73" s="21">
        <v>47793</v>
      </c>
      <c r="Q73" s="21">
        <v>95586</v>
      </c>
      <c r="R73" s="21"/>
      <c r="S73" s="21"/>
      <c r="T73" s="21"/>
      <c r="U73" s="21"/>
      <c r="V73" s="21">
        <v>381680</v>
      </c>
      <c r="W73" s="21">
        <v>486018</v>
      </c>
      <c r="X73" s="21"/>
      <c r="Y73" s="20"/>
      <c r="Z73" s="23">
        <v>571785</v>
      </c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/>
      <c r="C75" s="28"/>
      <c r="D75" s="29">
        <v>791238</v>
      </c>
      <c r="E75" s="30">
        <v>791238</v>
      </c>
      <c r="F75" s="30">
        <v>63988</v>
      </c>
      <c r="G75" s="30">
        <v>64236</v>
      </c>
      <c r="H75" s="30">
        <v>49890</v>
      </c>
      <c r="I75" s="30">
        <v>178114</v>
      </c>
      <c r="J75" s="30">
        <v>65415</v>
      </c>
      <c r="K75" s="30">
        <v>66111</v>
      </c>
      <c r="L75" s="30">
        <v>66593</v>
      </c>
      <c r="M75" s="30">
        <v>198119</v>
      </c>
      <c r="N75" s="30"/>
      <c r="O75" s="30">
        <v>67125</v>
      </c>
      <c r="P75" s="30">
        <v>67233</v>
      </c>
      <c r="Q75" s="30">
        <v>134358</v>
      </c>
      <c r="R75" s="30"/>
      <c r="S75" s="30"/>
      <c r="T75" s="30"/>
      <c r="U75" s="30"/>
      <c r="V75" s="30">
        <v>510591</v>
      </c>
      <c r="W75" s="30">
        <v>672553</v>
      </c>
      <c r="X75" s="30"/>
      <c r="Y75" s="29"/>
      <c r="Z75" s="31">
        <v>791238</v>
      </c>
    </row>
    <row r="76" spans="1:26" ht="13.5" hidden="1">
      <c r="A76" s="42" t="s">
        <v>286</v>
      </c>
      <c r="B76" s="32"/>
      <c r="C76" s="32"/>
      <c r="D76" s="33">
        <v>5403079</v>
      </c>
      <c r="E76" s="34">
        <v>5403079</v>
      </c>
      <c r="F76" s="34">
        <v>26809</v>
      </c>
      <c r="G76" s="34">
        <v>33189</v>
      </c>
      <c r="H76" s="34">
        <v>141081</v>
      </c>
      <c r="I76" s="34">
        <v>201079</v>
      </c>
      <c r="J76" s="34">
        <v>166287</v>
      </c>
      <c r="K76" s="34">
        <v>43528</v>
      </c>
      <c r="L76" s="34">
        <v>432737</v>
      </c>
      <c r="M76" s="34">
        <v>642552</v>
      </c>
      <c r="N76" s="34">
        <v>132096</v>
      </c>
      <c r="O76" s="34">
        <v>4727635</v>
      </c>
      <c r="P76" s="34">
        <v>81408</v>
      </c>
      <c r="Q76" s="34">
        <v>4941139</v>
      </c>
      <c r="R76" s="34"/>
      <c r="S76" s="34"/>
      <c r="T76" s="34"/>
      <c r="U76" s="34"/>
      <c r="V76" s="34">
        <v>5784770</v>
      </c>
      <c r="W76" s="34">
        <v>5059886</v>
      </c>
      <c r="X76" s="34"/>
      <c r="Y76" s="33"/>
      <c r="Z76" s="35">
        <v>5403079</v>
      </c>
    </row>
    <row r="77" spans="1:26" ht="13.5" hidden="1">
      <c r="A77" s="37" t="s">
        <v>31</v>
      </c>
      <c r="B77" s="19"/>
      <c r="C77" s="19"/>
      <c r="D77" s="20">
        <v>5080002</v>
      </c>
      <c r="E77" s="21">
        <v>5080002</v>
      </c>
      <c r="F77" s="21">
        <v>20426</v>
      </c>
      <c r="G77" s="21">
        <v>24269</v>
      </c>
      <c r="H77" s="21">
        <v>127396</v>
      </c>
      <c r="I77" s="21">
        <v>172091</v>
      </c>
      <c r="J77" s="21">
        <v>141316</v>
      </c>
      <c r="K77" s="21">
        <v>33248</v>
      </c>
      <c r="L77" s="21">
        <v>412631</v>
      </c>
      <c r="M77" s="21">
        <v>587195</v>
      </c>
      <c r="N77" s="21">
        <v>109516</v>
      </c>
      <c r="O77" s="21">
        <v>4713326</v>
      </c>
      <c r="P77" s="21">
        <v>65948</v>
      </c>
      <c r="Q77" s="21">
        <v>4888790</v>
      </c>
      <c r="R77" s="21"/>
      <c r="S77" s="21"/>
      <c r="T77" s="21"/>
      <c r="U77" s="21"/>
      <c r="V77" s="21">
        <v>5648076</v>
      </c>
      <c r="W77" s="21">
        <v>4785456</v>
      </c>
      <c r="X77" s="21"/>
      <c r="Y77" s="20"/>
      <c r="Z77" s="23">
        <v>5080002</v>
      </c>
    </row>
    <row r="78" spans="1:26" ht="13.5" hidden="1">
      <c r="A78" s="38" t="s">
        <v>32</v>
      </c>
      <c r="B78" s="19"/>
      <c r="C78" s="19"/>
      <c r="D78" s="20">
        <v>321229</v>
      </c>
      <c r="E78" s="21">
        <v>321229</v>
      </c>
      <c r="F78" s="21">
        <v>6383</v>
      </c>
      <c r="G78" s="21">
        <v>8920</v>
      </c>
      <c r="H78" s="21">
        <v>13685</v>
      </c>
      <c r="I78" s="21">
        <v>28988</v>
      </c>
      <c r="J78" s="21">
        <v>24971</v>
      </c>
      <c r="K78" s="21">
        <v>10280</v>
      </c>
      <c r="L78" s="21">
        <v>20106</v>
      </c>
      <c r="M78" s="21">
        <v>55357</v>
      </c>
      <c r="N78" s="21">
        <v>22580</v>
      </c>
      <c r="O78" s="21">
        <v>14309</v>
      </c>
      <c r="P78" s="21">
        <v>15460</v>
      </c>
      <c r="Q78" s="21">
        <v>52349</v>
      </c>
      <c r="R78" s="21"/>
      <c r="S78" s="21"/>
      <c r="T78" s="21"/>
      <c r="U78" s="21"/>
      <c r="V78" s="21">
        <v>136694</v>
      </c>
      <c r="W78" s="21">
        <v>273044</v>
      </c>
      <c r="X78" s="21"/>
      <c r="Y78" s="20"/>
      <c r="Z78" s="23">
        <v>321229</v>
      </c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/>
      <c r="C82" s="19"/>
      <c r="D82" s="20">
        <v>321229</v>
      </c>
      <c r="E82" s="21">
        <v>321229</v>
      </c>
      <c r="F82" s="21">
        <v>6383</v>
      </c>
      <c r="G82" s="21">
        <v>8920</v>
      </c>
      <c r="H82" s="21">
        <v>13685</v>
      </c>
      <c r="I82" s="21">
        <v>28988</v>
      </c>
      <c r="J82" s="21">
        <v>24971</v>
      </c>
      <c r="K82" s="21">
        <v>10280</v>
      </c>
      <c r="L82" s="21">
        <v>20106</v>
      </c>
      <c r="M82" s="21">
        <v>55357</v>
      </c>
      <c r="N82" s="21">
        <v>22580</v>
      </c>
      <c r="O82" s="21">
        <v>14309</v>
      </c>
      <c r="P82" s="21">
        <v>15460</v>
      </c>
      <c r="Q82" s="21">
        <v>52349</v>
      </c>
      <c r="R82" s="21"/>
      <c r="S82" s="21"/>
      <c r="T82" s="21"/>
      <c r="U82" s="21"/>
      <c r="V82" s="21">
        <v>136694</v>
      </c>
      <c r="W82" s="21">
        <v>273044</v>
      </c>
      <c r="X82" s="21"/>
      <c r="Y82" s="20"/>
      <c r="Z82" s="23">
        <v>321229</v>
      </c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>
        <v>1848</v>
      </c>
      <c r="E84" s="30">
        <v>1848</v>
      </c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>
        <v>1386</v>
      </c>
      <c r="X84" s="30"/>
      <c r="Y84" s="29"/>
      <c r="Z84" s="31">
        <v>1848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2676065</v>
      </c>
      <c r="F5" s="358">
        <f t="shared" si="0"/>
        <v>2676065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2007049</v>
      </c>
      <c r="Y5" s="358">
        <f t="shared" si="0"/>
        <v>-2007049</v>
      </c>
      <c r="Z5" s="359">
        <f>+IF(X5&lt;&gt;0,+(Y5/X5)*100,0)</f>
        <v>-100</v>
      </c>
      <c r="AA5" s="360">
        <f>+AA6+AA8+AA11+AA13+AA15</f>
        <v>2676065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1200000</v>
      </c>
      <c r="F6" s="59">
        <f t="shared" si="1"/>
        <v>1200000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900000</v>
      </c>
      <c r="Y6" s="59">
        <f t="shared" si="1"/>
        <v>-900000</v>
      </c>
      <c r="Z6" s="61">
        <f>+IF(X6&lt;&gt;0,+(Y6/X6)*100,0)</f>
        <v>-100</v>
      </c>
      <c r="AA6" s="62">
        <f t="shared" si="1"/>
        <v>1200000</v>
      </c>
    </row>
    <row r="7" spans="1:27" ht="13.5">
      <c r="A7" s="291" t="s">
        <v>228</v>
      </c>
      <c r="B7" s="142"/>
      <c r="C7" s="60"/>
      <c r="D7" s="340"/>
      <c r="E7" s="60">
        <v>1200000</v>
      </c>
      <c r="F7" s="59">
        <v>1200000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900000</v>
      </c>
      <c r="Y7" s="59">
        <v>-900000</v>
      </c>
      <c r="Z7" s="61">
        <v>-100</v>
      </c>
      <c r="AA7" s="62">
        <v>1200000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1226065</v>
      </c>
      <c r="F8" s="59">
        <f t="shared" si="2"/>
        <v>1226065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919549</v>
      </c>
      <c r="Y8" s="59">
        <f t="shared" si="2"/>
        <v>-919549</v>
      </c>
      <c r="Z8" s="61">
        <f>+IF(X8&lt;&gt;0,+(Y8/X8)*100,0)</f>
        <v>-100</v>
      </c>
      <c r="AA8" s="62">
        <f>SUM(AA9:AA10)</f>
        <v>1226065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>
        <v>1226065</v>
      </c>
      <c r="F10" s="59">
        <v>1226065</v>
      </c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>
        <v>919549</v>
      </c>
      <c r="Y10" s="59">
        <v>-919549</v>
      </c>
      <c r="Z10" s="61">
        <v>-100</v>
      </c>
      <c r="AA10" s="62">
        <v>1226065</v>
      </c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250000</v>
      </c>
      <c r="F15" s="59">
        <f t="shared" si="5"/>
        <v>250000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187500</v>
      </c>
      <c r="Y15" s="59">
        <f t="shared" si="5"/>
        <v>-187500</v>
      </c>
      <c r="Z15" s="61">
        <f>+IF(X15&lt;&gt;0,+(Y15/X15)*100,0)</f>
        <v>-100</v>
      </c>
      <c r="AA15" s="62">
        <f>SUM(AA16:AA20)</f>
        <v>250000</v>
      </c>
    </row>
    <row r="16" spans="1:27" ht="13.5">
      <c r="A16" s="291" t="s">
        <v>233</v>
      </c>
      <c r="B16" s="300"/>
      <c r="C16" s="60"/>
      <c r="D16" s="340"/>
      <c r="E16" s="60">
        <v>250000</v>
      </c>
      <c r="F16" s="59">
        <v>250000</v>
      </c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>
        <v>187500</v>
      </c>
      <c r="Y16" s="59">
        <v>-187500</v>
      </c>
      <c r="Z16" s="61">
        <v>-100</v>
      </c>
      <c r="AA16" s="62">
        <v>250000</v>
      </c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131000</v>
      </c>
      <c r="F22" s="345">
        <f t="shared" si="6"/>
        <v>131000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98250</v>
      </c>
      <c r="Y22" s="345">
        <f t="shared" si="6"/>
        <v>-98250</v>
      </c>
      <c r="Z22" s="336">
        <f>+IF(X22&lt;&gt;0,+(Y22/X22)*100,0)</f>
        <v>-100</v>
      </c>
      <c r="AA22" s="350">
        <f>SUM(AA23:AA32)</f>
        <v>131000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>
        <v>131000</v>
      </c>
      <c r="F32" s="59">
        <v>131000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98250</v>
      </c>
      <c r="Y32" s="59">
        <v>-98250</v>
      </c>
      <c r="Z32" s="61">
        <v>-100</v>
      </c>
      <c r="AA32" s="62">
        <v>131000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2280000</v>
      </c>
      <c r="F40" s="345">
        <f t="shared" si="9"/>
        <v>2280000</v>
      </c>
      <c r="G40" s="345">
        <f t="shared" si="9"/>
        <v>40900</v>
      </c>
      <c r="H40" s="343">
        <f t="shared" si="9"/>
        <v>46354</v>
      </c>
      <c r="I40" s="343">
        <f t="shared" si="9"/>
        <v>49755</v>
      </c>
      <c r="J40" s="345">
        <f t="shared" si="9"/>
        <v>137009</v>
      </c>
      <c r="K40" s="345">
        <f t="shared" si="9"/>
        <v>24857</v>
      </c>
      <c r="L40" s="343">
        <f t="shared" si="9"/>
        <v>53233</v>
      </c>
      <c r="M40" s="343">
        <f t="shared" si="9"/>
        <v>349522</v>
      </c>
      <c r="N40" s="345">
        <f t="shared" si="9"/>
        <v>427612</v>
      </c>
      <c r="O40" s="345">
        <f t="shared" si="9"/>
        <v>0</v>
      </c>
      <c r="P40" s="343">
        <f t="shared" si="9"/>
        <v>159763</v>
      </c>
      <c r="Q40" s="343">
        <f t="shared" si="9"/>
        <v>72310</v>
      </c>
      <c r="R40" s="345">
        <f t="shared" si="9"/>
        <v>232073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796694</v>
      </c>
      <c r="X40" s="343">
        <f t="shared" si="9"/>
        <v>1710000</v>
      </c>
      <c r="Y40" s="345">
        <f t="shared" si="9"/>
        <v>-913306</v>
      </c>
      <c r="Z40" s="336">
        <f>+IF(X40&lt;&gt;0,+(Y40/X40)*100,0)</f>
        <v>-53.40970760233918</v>
      </c>
      <c r="AA40" s="350">
        <f>SUM(AA41:AA49)</f>
        <v>2280000</v>
      </c>
    </row>
    <row r="41" spans="1:27" ht="13.5">
      <c r="A41" s="361" t="s">
        <v>247</v>
      </c>
      <c r="B41" s="142"/>
      <c r="C41" s="362"/>
      <c r="D41" s="363"/>
      <c r="E41" s="362">
        <v>400000</v>
      </c>
      <c r="F41" s="364">
        <v>400000</v>
      </c>
      <c r="G41" s="364">
        <v>3044</v>
      </c>
      <c r="H41" s="362">
        <v>39754</v>
      </c>
      <c r="I41" s="362"/>
      <c r="J41" s="364">
        <v>42798</v>
      </c>
      <c r="K41" s="364">
        <v>21759</v>
      </c>
      <c r="L41" s="362">
        <v>17430</v>
      </c>
      <c r="M41" s="362">
        <v>83605</v>
      </c>
      <c r="N41" s="364">
        <v>122794</v>
      </c>
      <c r="O41" s="364"/>
      <c r="P41" s="362">
        <v>159763</v>
      </c>
      <c r="Q41" s="362">
        <v>18200</v>
      </c>
      <c r="R41" s="364">
        <v>177963</v>
      </c>
      <c r="S41" s="364"/>
      <c r="T41" s="362"/>
      <c r="U41" s="362"/>
      <c r="V41" s="364"/>
      <c r="W41" s="364">
        <v>343555</v>
      </c>
      <c r="X41" s="362">
        <v>300000</v>
      </c>
      <c r="Y41" s="364">
        <v>43555</v>
      </c>
      <c r="Z41" s="365">
        <v>14.52</v>
      </c>
      <c r="AA41" s="366">
        <v>400000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>
        <v>610000</v>
      </c>
      <c r="F43" s="370">
        <v>610000</v>
      </c>
      <c r="G43" s="370">
        <v>35568</v>
      </c>
      <c r="H43" s="305">
        <v>6600</v>
      </c>
      <c r="I43" s="305">
        <v>47312</v>
      </c>
      <c r="J43" s="370">
        <v>89480</v>
      </c>
      <c r="K43" s="370">
        <v>2758</v>
      </c>
      <c r="L43" s="305">
        <v>30917</v>
      </c>
      <c r="M43" s="305">
        <v>188542</v>
      </c>
      <c r="N43" s="370">
        <v>222217</v>
      </c>
      <c r="O43" s="370"/>
      <c r="P43" s="305"/>
      <c r="Q43" s="305">
        <v>2845</v>
      </c>
      <c r="R43" s="370">
        <v>2845</v>
      </c>
      <c r="S43" s="370"/>
      <c r="T43" s="305"/>
      <c r="U43" s="305"/>
      <c r="V43" s="370"/>
      <c r="W43" s="370">
        <v>314542</v>
      </c>
      <c r="X43" s="305">
        <v>457500</v>
      </c>
      <c r="Y43" s="370">
        <v>-142958</v>
      </c>
      <c r="Z43" s="371">
        <v>-31.25</v>
      </c>
      <c r="AA43" s="303">
        <v>610000</v>
      </c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>
        <v>46099</v>
      </c>
      <c r="R44" s="53">
        <v>46099</v>
      </c>
      <c r="S44" s="53"/>
      <c r="T44" s="54"/>
      <c r="U44" s="54"/>
      <c r="V44" s="53"/>
      <c r="W44" s="53">
        <v>46099</v>
      </c>
      <c r="X44" s="54"/>
      <c r="Y44" s="53">
        <v>46099</v>
      </c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>
        <v>1200000</v>
      </c>
      <c r="F48" s="53">
        <v>1200000</v>
      </c>
      <c r="G48" s="53">
        <v>2288</v>
      </c>
      <c r="H48" s="54"/>
      <c r="I48" s="54">
        <v>2443</v>
      </c>
      <c r="J48" s="53">
        <v>4731</v>
      </c>
      <c r="K48" s="53">
        <v>340</v>
      </c>
      <c r="L48" s="54">
        <v>4886</v>
      </c>
      <c r="M48" s="54">
        <v>21750</v>
      </c>
      <c r="N48" s="53">
        <v>26976</v>
      </c>
      <c r="O48" s="53"/>
      <c r="P48" s="54"/>
      <c r="Q48" s="54">
        <v>4886</v>
      </c>
      <c r="R48" s="53">
        <v>4886</v>
      </c>
      <c r="S48" s="53"/>
      <c r="T48" s="54"/>
      <c r="U48" s="54"/>
      <c r="V48" s="53"/>
      <c r="W48" s="53">
        <v>36593</v>
      </c>
      <c r="X48" s="54">
        <v>900000</v>
      </c>
      <c r="Y48" s="53">
        <v>-863407</v>
      </c>
      <c r="Z48" s="94">
        <v>-95.93</v>
      </c>
      <c r="AA48" s="95">
        <v>1200000</v>
      </c>
    </row>
    <row r="49" spans="1:27" ht="13.5">
      <c r="A49" s="361" t="s">
        <v>93</v>
      </c>
      <c r="B49" s="136"/>
      <c r="C49" s="54"/>
      <c r="D49" s="368"/>
      <c r="E49" s="54">
        <v>70000</v>
      </c>
      <c r="F49" s="53">
        <v>70000</v>
      </c>
      <c r="G49" s="53"/>
      <c r="H49" s="54"/>
      <c r="I49" s="54"/>
      <c r="J49" s="53"/>
      <c r="K49" s="53"/>
      <c r="L49" s="54"/>
      <c r="M49" s="54">
        <v>55625</v>
      </c>
      <c r="N49" s="53">
        <v>55625</v>
      </c>
      <c r="O49" s="53"/>
      <c r="P49" s="54"/>
      <c r="Q49" s="54">
        <v>280</v>
      </c>
      <c r="R49" s="53">
        <v>280</v>
      </c>
      <c r="S49" s="53"/>
      <c r="T49" s="54"/>
      <c r="U49" s="54"/>
      <c r="V49" s="53"/>
      <c r="W49" s="53">
        <v>55905</v>
      </c>
      <c r="X49" s="54">
        <v>52500</v>
      </c>
      <c r="Y49" s="53">
        <v>3405</v>
      </c>
      <c r="Z49" s="94">
        <v>6.49</v>
      </c>
      <c r="AA49" s="95">
        <v>70000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60000</v>
      </c>
      <c r="F57" s="345">
        <f t="shared" si="13"/>
        <v>60000</v>
      </c>
      <c r="G57" s="345">
        <f t="shared" si="13"/>
        <v>0</v>
      </c>
      <c r="H57" s="343">
        <f t="shared" si="13"/>
        <v>34198</v>
      </c>
      <c r="I57" s="343">
        <f t="shared" si="13"/>
        <v>0</v>
      </c>
      <c r="J57" s="345">
        <f t="shared" si="13"/>
        <v>34198</v>
      </c>
      <c r="K57" s="345">
        <f t="shared" si="13"/>
        <v>3040</v>
      </c>
      <c r="L57" s="343">
        <f t="shared" si="13"/>
        <v>7050</v>
      </c>
      <c r="M57" s="343">
        <f t="shared" si="13"/>
        <v>0</v>
      </c>
      <c r="N57" s="345">
        <f t="shared" si="13"/>
        <v>10090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44288</v>
      </c>
      <c r="X57" s="343">
        <f t="shared" si="13"/>
        <v>45000</v>
      </c>
      <c r="Y57" s="345">
        <f t="shared" si="13"/>
        <v>-712</v>
      </c>
      <c r="Z57" s="336">
        <f>+IF(X57&lt;&gt;0,+(Y57/X57)*100,0)</f>
        <v>-1.5822222222222224</v>
      </c>
      <c r="AA57" s="350">
        <f t="shared" si="13"/>
        <v>60000</v>
      </c>
    </row>
    <row r="58" spans="1:27" ht="13.5">
      <c r="A58" s="361" t="s">
        <v>216</v>
      </c>
      <c r="B58" s="136"/>
      <c r="C58" s="60"/>
      <c r="D58" s="340"/>
      <c r="E58" s="60">
        <v>60000</v>
      </c>
      <c r="F58" s="59">
        <v>60000</v>
      </c>
      <c r="G58" s="59"/>
      <c r="H58" s="60">
        <v>34198</v>
      </c>
      <c r="I58" s="60"/>
      <c r="J58" s="59">
        <v>34198</v>
      </c>
      <c r="K58" s="59">
        <v>3040</v>
      </c>
      <c r="L58" s="60">
        <v>7050</v>
      </c>
      <c r="M58" s="60"/>
      <c r="N58" s="59">
        <v>10090</v>
      </c>
      <c r="O58" s="59"/>
      <c r="P58" s="60"/>
      <c r="Q58" s="60"/>
      <c r="R58" s="59"/>
      <c r="S58" s="59"/>
      <c r="T58" s="60"/>
      <c r="U58" s="60"/>
      <c r="V58" s="59"/>
      <c r="W58" s="59">
        <v>44288</v>
      </c>
      <c r="X58" s="60">
        <v>45000</v>
      </c>
      <c r="Y58" s="59">
        <v>-712</v>
      </c>
      <c r="Z58" s="61">
        <v>-1.58</v>
      </c>
      <c r="AA58" s="62">
        <v>60000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5147065</v>
      </c>
      <c r="F60" s="264">
        <f t="shared" si="14"/>
        <v>5147065</v>
      </c>
      <c r="G60" s="264">
        <f t="shared" si="14"/>
        <v>40900</v>
      </c>
      <c r="H60" s="219">
        <f t="shared" si="14"/>
        <v>80552</v>
      </c>
      <c r="I60" s="219">
        <f t="shared" si="14"/>
        <v>49755</v>
      </c>
      <c r="J60" s="264">
        <f t="shared" si="14"/>
        <v>171207</v>
      </c>
      <c r="K60" s="264">
        <f t="shared" si="14"/>
        <v>27897</v>
      </c>
      <c r="L60" s="219">
        <f t="shared" si="14"/>
        <v>60283</v>
      </c>
      <c r="M60" s="219">
        <f t="shared" si="14"/>
        <v>349522</v>
      </c>
      <c r="N60" s="264">
        <f t="shared" si="14"/>
        <v>437702</v>
      </c>
      <c r="O60" s="264">
        <f t="shared" si="14"/>
        <v>0</v>
      </c>
      <c r="P60" s="219">
        <f t="shared" si="14"/>
        <v>159763</v>
      </c>
      <c r="Q60" s="219">
        <f t="shared" si="14"/>
        <v>72310</v>
      </c>
      <c r="R60" s="264">
        <f t="shared" si="14"/>
        <v>232073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840982</v>
      </c>
      <c r="X60" s="219">
        <f t="shared" si="14"/>
        <v>3860299</v>
      </c>
      <c r="Y60" s="264">
        <f t="shared" si="14"/>
        <v>-3019317</v>
      </c>
      <c r="Z60" s="337">
        <f>+IF(X60&lt;&gt;0,+(Y60/X60)*100,0)</f>
        <v>-78.21458907716735</v>
      </c>
      <c r="AA60" s="232">
        <f>+AA57+AA54+AA51+AA40+AA37+AA34+AA22+AA5</f>
        <v>5147065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83811007</v>
      </c>
      <c r="F5" s="100">
        <f t="shared" si="0"/>
        <v>83811007</v>
      </c>
      <c r="G5" s="100">
        <f t="shared" si="0"/>
        <v>30985288</v>
      </c>
      <c r="H5" s="100">
        <f t="shared" si="0"/>
        <v>1057634</v>
      </c>
      <c r="I5" s="100">
        <f t="shared" si="0"/>
        <v>158886</v>
      </c>
      <c r="J5" s="100">
        <f t="shared" si="0"/>
        <v>32201808</v>
      </c>
      <c r="K5" s="100">
        <f t="shared" si="0"/>
        <v>424196</v>
      </c>
      <c r="L5" s="100">
        <f t="shared" si="0"/>
        <v>19680678</v>
      </c>
      <c r="M5" s="100">
        <f t="shared" si="0"/>
        <v>409522</v>
      </c>
      <c r="N5" s="100">
        <f t="shared" si="0"/>
        <v>20514396</v>
      </c>
      <c r="O5" s="100">
        <f t="shared" si="0"/>
        <v>0</v>
      </c>
      <c r="P5" s="100">
        <f t="shared" si="0"/>
        <v>564696</v>
      </c>
      <c r="Q5" s="100">
        <f t="shared" si="0"/>
        <v>21545834</v>
      </c>
      <c r="R5" s="100">
        <f t="shared" si="0"/>
        <v>22110530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74826734</v>
      </c>
      <c r="X5" s="100">
        <f t="shared" si="0"/>
        <v>88179186</v>
      </c>
      <c r="Y5" s="100">
        <f t="shared" si="0"/>
        <v>-13352452</v>
      </c>
      <c r="Z5" s="137">
        <f>+IF(X5&lt;&gt;0,+(Y5/X5)*100,0)</f>
        <v>-15.142407869358196</v>
      </c>
      <c r="AA5" s="153">
        <f>SUM(AA6:AA8)</f>
        <v>83811007</v>
      </c>
    </row>
    <row r="6" spans="1:27" ht="13.5">
      <c r="A6" s="138" t="s">
        <v>75</v>
      </c>
      <c r="B6" s="136"/>
      <c r="C6" s="155"/>
      <c r="D6" s="155"/>
      <c r="E6" s="156">
        <v>34412776</v>
      </c>
      <c r="F6" s="60">
        <v>34412776</v>
      </c>
      <c r="G6" s="60">
        <v>13251988</v>
      </c>
      <c r="H6" s="60"/>
      <c r="I6" s="60"/>
      <c r="J6" s="60">
        <v>13251988</v>
      </c>
      <c r="K6" s="60">
        <v>8000</v>
      </c>
      <c r="L6" s="60">
        <v>11159418</v>
      </c>
      <c r="M6" s="60"/>
      <c r="N6" s="60">
        <v>11167418</v>
      </c>
      <c r="O6" s="60"/>
      <c r="P6" s="60"/>
      <c r="Q6" s="60">
        <v>9944269</v>
      </c>
      <c r="R6" s="60">
        <v>9944269</v>
      </c>
      <c r="S6" s="60"/>
      <c r="T6" s="60"/>
      <c r="U6" s="60"/>
      <c r="V6" s="60"/>
      <c r="W6" s="60">
        <v>34363675</v>
      </c>
      <c r="X6" s="60">
        <v>40528022</v>
      </c>
      <c r="Y6" s="60">
        <v>-6164347</v>
      </c>
      <c r="Z6" s="140">
        <v>-15.21</v>
      </c>
      <c r="AA6" s="155">
        <v>34412776</v>
      </c>
    </row>
    <row r="7" spans="1:27" ht="13.5">
      <c r="A7" s="138" t="s">
        <v>76</v>
      </c>
      <c r="B7" s="136"/>
      <c r="C7" s="157"/>
      <c r="D7" s="157"/>
      <c r="E7" s="158">
        <v>27469842</v>
      </c>
      <c r="F7" s="159">
        <v>27469842</v>
      </c>
      <c r="G7" s="159">
        <v>9192246</v>
      </c>
      <c r="H7" s="159">
        <v>-72361</v>
      </c>
      <c r="I7" s="159">
        <v>134415</v>
      </c>
      <c r="J7" s="159">
        <v>9254300</v>
      </c>
      <c r="K7" s="159">
        <v>133474</v>
      </c>
      <c r="L7" s="159">
        <v>1332865</v>
      </c>
      <c r="M7" s="159">
        <v>403049</v>
      </c>
      <c r="N7" s="159">
        <v>1869388</v>
      </c>
      <c r="O7" s="159"/>
      <c r="P7" s="159">
        <v>551953</v>
      </c>
      <c r="Q7" s="159">
        <v>6620706</v>
      </c>
      <c r="R7" s="159">
        <v>7172659</v>
      </c>
      <c r="S7" s="159"/>
      <c r="T7" s="159"/>
      <c r="U7" s="159"/>
      <c r="V7" s="159"/>
      <c r="W7" s="159">
        <v>18296347</v>
      </c>
      <c r="X7" s="159">
        <v>25722774</v>
      </c>
      <c r="Y7" s="159">
        <v>-7426427</v>
      </c>
      <c r="Z7" s="141">
        <v>-28.87</v>
      </c>
      <c r="AA7" s="157">
        <v>27469842</v>
      </c>
    </row>
    <row r="8" spans="1:27" ht="13.5">
      <c r="A8" s="138" t="s">
        <v>77</v>
      </c>
      <c r="B8" s="136"/>
      <c r="C8" s="155"/>
      <c r="D8" s="155"/>
      <c r="E8" s="156">
        <v>21928389</v>
      </c>
      <c r="F8" s="60">
        <v>21928389</v>
      </c>
      <c r="G8" s="60">
        <v>8541054</v>
      </c>
      <c r="H8" s="60">
        <v>1129995</v>
      </c>
      <c r="I8" s="60">
        <v>24471</v>
      </c>
      <c r="J8" s="60">
        <v>9695520</v>
      </c>
      <c r="K8" s="60">
        <v>282722</v>
      </c>
      <c r="L8" s="60">
        <v>7188395</v>
      </c>
      <c r="M8" s="60">
        <v>6473</v>
      </c>
      <c r="N8" s="60">
        <v>7477590</v>
      </c>
      <c r="O8" s="60"/>
      <c r="P8" s="60">
        <v>12743</v>
      </c>
      <c r="Q8" s="60">
        <v>4980859</v>
      </c>
      <c r="R8" s="60">
        <v>4993602</v>
      </c>
      <c r="S8" s="60"/>
      <c r="T8" s="60"/>
      <c r="U8" s="60"/>
      <c r="V8" s="60"/>
      <c r="W8" s="60">
        <v>22166712</v>
      </c>
      <c r="X8" s="60">
        <v>21928390</v>
      </c>
      <c r="Y8" s="60">
        <v>238322</v>
      </c>
      <c r="Z8" s="140">
        <v>1.09</v>
      </c>
      <c r="AA8" s="155">
        <v>21928389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19299316</v>
      </c>
      <c r="F9" s="100">
        <f t="shared" si="1"/>
        <v>19299316</v>
      </c>
      <c r="G9" s="100">
        <f t="shared" si="1"/>
        <v>6607049</v>
      </c>
      <c r="H9" s="100">
        <f t="shared" si="1"/>
        <v>222014</v>
      </c>
      <c r="I9" s="100">
        <f t="shared" si="1"/>
        <v>420713</v>
      </c>
      <c r="J9" s="100">
        <f t="shared" si="1"/>
        <v>7249776</v>
      </c>
      <c r="K9" s="100">
        <f t="shared" si="1"/>
        <v>517471</v>
      </c>
      <c r="L9" s="100">
        <f t="shared" si="1"/>
        <v>5525592</v>
      </c>
      <c r="M9" s="100">
        <f t="shared" si="1"/>
        <v>166529</v>
      </c>
      <c r="N9" s="100">
        <f t="shared" si="1"/>
        <v>6209592</v>
      </c>
      <c r="O9" s="100">
        <f t="shared" si="1"/>
        <v>0</v>
      </c>
      <c r="P9" s="100">
        <f t="shared" si="1"/>
        <v>252980</v>
      </c>
      <c r="Q9" s="100">
        <f t="shared" si="1"/>
        <v>4662666</v>
      </c>
      <c r="R9" s="100">
        <f t="shared" si="1"/>
        <v>4915646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18375014</v>
      </c>
      <c r="X9" s="100">
        <f t="shared" si="1"/>
        <v>0</v>
      </c>
      <c r="Y9" s="100">
        <f t="shared" si="1"/>
        <v>18375014</v>
      </c>
      <c r="Z9" s="137">
        <f>+IF(X9&lt;&gt;0,+(Y9/X9)*100,0)</f>
        <v>0</v>
      </c>
      <c r="AA9" s="153">
        <f>SUM(AA10:AA14)</f>
        <v>19299316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>
        <v>0</v>
      </c>
      <c r="AA10" s="155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/>
      <c r="D12" s="155"/>
      <c r="E12" s="156">
        <v>19299316</v>
      </c>
      <c r="F12" s="60">
        <v>19299316</v>
      </c>
      <c r="G12" s="60">
        <v>6607049</v>
      </c>
      <c r="H12" s="60">
        <v>222014</v>
      </c>
      <c r="I12" s="60">
        <v>420713</v>
      </c>
      <c r="J12" s="60">
        <v>7249776</v>
      </c>
      <c r="K12" s="60">
        <v>517471</v>
      </c>
      <c r="L12" s="60">
        <v>5525592</v>
      </c>
      <c r="M12" s="60">
        <v>166529</v>
      </c>
      <c r="N12" s="60">
        <v>6209592</v>
      </c>
      <c r="O12" s="60"/>
      <c r="P12" s="60">
        <v>252980</v>
      </c>
      <c r="Q12" s="60">
        <v>4662666</v>
      </c>
      <c r="R12" s="60">
        <v>4915646</v>
      </c>
      <c r="S12" s="60"/>
      <c r="T12" s="60"/>
      <c r="U12" s="60"/>
      <c r="V12" s="60"/>
      <c r="W12" s="60">
        <v>18375014</v>
      </c>
      <c r="X12" s="60"/>
      <c r="Y12" s="60">
        <v>18375014</v>
      </c>
      <c r="Z12" s="140">
        <v>0</v>
      </c>
      <c r="AA12" s="155">
        <v>19299316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85272878</v>
      </c>
      <c r="F15" s="100">
        <f t="shared" si="2"/>
        <v>85272878</v>
      </c>
      <c r="G15" s="100">
        <f t="shared" si="2"/>
        <v>11842558</v>
      </c>
      <c r="H15" s="100">
        <f t="shared" si="2"/>
        <v>491572</v>
      </c>
      <c r="I15" s="100">
        <f t="shared" si="2"/>
        <v>-1905</v>
      </c>
      <c r="J15" s="100">
        <f t="shared" si="2"/>
        <v>12332225</v>
      </c>
      <c r="K15" s="100">
        <f t="shared" si="2"/>
        <v>1241925</v>
      </c>
      <c r="L15" s="100">
        <f t="shared" si="2"/>
        <v>20955362</v>
      </c>
      <c r="M15" s="100">
        <f t="shared" si="2"/>
        <v>9429608</v>
      </c>
      <c r="N15" s="100">
        <f t="shared" si="2"/>
        <v>31626895</v>
      </c>
      <c r="O15" s="100">
        <f t="shared" si="2"/>
        <v>0</v>
      </c>
      <c r="P15" s="100">
        <f t="shared" si="2"/>
        <v>3173384</v>
      </c>
      <c r="Q15" s="100">
        <f t="shared" si="2"/>
        <v>5475648</v>
      </c>
      <c r="R15" s="100">
        <f t="shared" si="2"/>
        <v>8649032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52608152</v>
      </c>
      <c r="X15" s="100">
        <f t="shared" si="2"/>
        <v>0</v>
      </c>
      <c r="Y15" s="100">
        <f t="shared" si="2"/>
        <v>52608152</v>
      </c>
      <c r="Z15" s="137">
        <f>+IF(X15&lt;&gt;0,+(Y15/X15)*100,0)</f>
        <v>0</v>
      </c>
      <c r="AA15" s="153">
        <f>SUM(AA16:AA18)</f>
        <v>85272878</v>
      </c>
    </row>
    <row r="16" spans="1:27" ht="13.5">
      <c r="A16" s="138" t="s">
        <v>85</v>
      </c>
      <c r="B16" s="136"/>
      <c r="C16" s="155"/>
      <c r="D16" s="155"/>
      <c r="E16" s="156">
        <v>22275183</v>
      </c>
      <c r="F16" s="60">
        <v>22275183</v>
      </c>
      <c r="G16" s="60">
        <v>6391696</v>
      </c>
      <c r="H16" s="60">
        <v>343</v>
      </c>
      <c r="I16" s="60">
        <v>1195</v>
      </c>
      <c r="J16" s="60">
        <v>6393234</v>
      </c>
      <c r="K16" s="60">
        <v>1246</v>
      </c>
      <c r="L16" s="60">
        <v>7444237</v>
      </c>
      <c r="M16" s="60">
        <v>10105</v>
      </c>
      <c r="N16" s="60">
        <v>7455588</v>
      </c>
      <c r="O16" s="60"/>
      <c r="P16" s="60">
        <v>-5500</v>
      </c>
      <c r="Q16" s="60">
        <v>2416597</v>
      </c>
      <c r="R16" s="60">
        <v>2411097</v>
      </c>
      <c r="S16" s="60"/>
      <c r="T16" s="60"/>
      <c r="U16" s="60"/>
      <c r="V16" s="60"/>
      <c r="W16" s="60">
        <v>16259919</v>
      </c>
      <c r="X16" s="60"/>
      <c r="Y16" s="60">
        <v>16259919</v>
      </c>
      <c r="Z16" s="140">
        <v>0</v>
      </c>
      <c r="AA16" s="155">
        <v>22275183</v>
      </c>
    </row>
    <row r="17" spans="1:27" ht="13.5">
      <c r="A17" s="138" t="s">
        <v>86</v>
      </c>
      <c r="B17" s="136"/>
      <c r="C17" s="155"/>
      <c r="D17" s="155"/>
      <c r="E17" s="156">
        <v>62997695</v>
      </c>
      <c r="F17" s="60">
        <v>62997695</v>
      </c>
      <c r="G17" s="60">
        <v>5450862</v>
      </c>
      <c r="H17" s="60">
        <v>491229</v>
      </c>
      <c r="I17" s="60">
        <v>-3100</v>
      </c>
      <c r="J17" s="60">
        <v>5938991</v>
      </c>
      <c r="K17" s="60">
        <v>1240679</v>
      </c>
      <c r="L17" s="60">
        <v>13511125</v>
      </c>
      <c r="M17" s="60">
        <v>9419503</v>
      </c>
      <c r="N17" s="60">
        <v>24171307</v>
      </c>
      <c r="O17" s="60"/>
      <c r="P17" s="60">
        <v>3178884</v>
      </c>
      <c r="Q17" s="60">
        <v>3059051</v>
      </c>
      <c r="R17" s="60">
        <v>6237935</v>
      </c>
      <c r="S17" s="60"/>
      <c r="T17" s="60"/>
      <c r="U17" s="60"/>
      <c r="V17" s="60"/>
      <c r="W17" s="60">
        <v>36348233</v>
      </c>
      <c r="X17" s="60"/>
      <c r="Y17" s="60">
        <v>36348233</v>
      </c>
      <c r="Z17" s="140">
        <v>0</v>
      </c>
      <c r="AA17" s="155">
        <v>62997695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14455307</v>
      </c>
      <c r="F19" s="100">
        <f t="shared" si="3"/>
        <v>14455307</v>
      </c>
      <c r="G19" s="100">
        <f t="shared" si="3"/>
        <v>5481692</v>
      </c>
      <c r="H19" s="100">
        <f t="shared" si="3"/>
        <v>63466</v>
      </c>
      <c r="I19" s="100">
        <f t="shared" si="3"/>
        <v>47772</v>
      </c>
      <c r="J19" s="100">
        <f t="shared" si="3"/>
        <v>5592930</v>
      </c>
      <c r="K19" s="100">
        <f t="shared" si="3"/>
        <v>63702</v>
      </c>
      <c r="L19" s="100">
        <f t="shared" si="3"/>
        <v>4626467</v>
      </c>
      <c r="M19" s="100">
        <f t="shared" si="3"/>
        <v>67192</v>
      </c>
      <c r="N19" s="100">
        <f t="shared" si="3"/>
        <v>4757361</v>
      </c>
      <c r="O19" s="100">
        <f t="shared" si="3"/>
        <v>0</v>
      </c>
      <c r="P19" s="100">
        <f t="shared" si="3"/>
        <v>64617</v>
      </c>
      <c r="Q19" s="100">
        <f t="shared" si="3"/>
        <v>3841132</v>
      </c>
      <c r="R19" s="100">
        <f t="shared" si="3"/>
        <v>3905749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14256040</v>
      </c>
      <c r="X19" s="100">
        <f t="shared" si="3"/>
        <v>0</v>
      </c>
      <c r="Y19" s="100">
        <f t="shared" si="3"/>
        <v>14256040</v>
      </c>
      <c r="Z19" s="137">
        <f>+IF(X19&lt;&gt;0,+(Y19/X19)*100,0)</f>
        <v>0</v>
      </c>
      <c r="AA19" s="153">
        <f>SUM(AA20:AA23)</f>
        <v>14455307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/>
      <c r="D23" s="155"/>
      <c r="E23" s="156">
        <v>14455307</v>
      </c>
      <c r="F23" s="60">
        <v>14455307</v>
      </c>
      <c r="G23" s="60">
        <v>5481692</v>
      </c>
      <c r="H23" s="60">
        <v>63466</v>
      </c>
      <c r="I23" s="60">
        <v>47772</v>
      </c>
      <c r="J23" s="60">
        <v>5592930</v>
      </c>
      <c r="K23" s="60">
        <v>63702</v>
      </c>
      <c r="L23" s="60">
        <v>4626467</v>
      </c>
      <c r="M23" s="60">
        <v>67192</v>
      </c>
      <c r="N23" s="60">
        <v>4757361</v>
      </c>
      <c r="O23" s="60"/>
      <c r="P23" s="60">
        <v>64617</v>
      </c>
      <c r="Q23" s="60">
        <v>3841132</v>
      </c>
      <c r="R23" s="60">
        <v>3905749</v>
      </c>
      <c r="S23" s="60"/>
      <c r="T23" s="60"/>
      <c r="U23" s="60"/>
      <c r="V23" s="60"/>
      <c r="W23" s="60">
        <v>14256040</v>
      </c>
      <c r="X23" s="60"/>
      <c r="Y23" s="60">
        <v>14256040</v>
      </c>
      <c r="Z23" s="140">
        <v>0</v>
      </c>
      <c r="AA23" s="155">
        <v>14455307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0</v>
      </c>
      <c r="D25" s="168">
        <f>+D5+D9+D15+D19+D24</f>
        <v>0</v>
      </c>
      <c r="E25" s="169">
        <f t="shared" si="4"/>
        <v>202838508</v>
      </c>
      <c r="F25" s="73">
        <f t="shared" si="4"/>
        <v>202838508</v>
      </c>
      <c r="G25" s="73">
        <f t="shared" si="4"/>
        <v>54916587</v>
      </c>
      <c r="H25" s="73">
        <f t="shared" si="4"/>
        <v>1834686</v>
      </c>
      <c r="I25" s="73">
        <f t="shared" si="4"/>
        <v>625466</v>
      </c>
      <c r="J25" s="73">
        <f t="shared" si="4"/>
        <v>57376739</v>
      </c>
      <c r="K25" s="73">
        <f t="shared" si="4"/>
        <v>2247294</v>
      </c>
      <c r="L25" s="73">
        <f t="shared" si="4"/>
        <v>50788099</v>
      </c>
      <c r="M25" s="73">
        <f t="shared" si="4"/>
        <v>10072851</v>
      </c>
      <c r="N25" s="73">
        <f t="shared" si="4"/>
        <v>63108244</v>
      </c>
      <c r="O25" s="73">
        <f t="shared" si="4"/>
        <v>0</v>
      </c>
      <c r="P25" s="73">
        <f t="shared" si="4"/>
        <v>4055677</v>
      </c>
      <c r="Q25" s="73">
        <f t="shared" si="4"/>
        <v>35525280</v>
      </c>
      <c r="R25" s="73">
        <f t="shared" si="4"/>
        <v>39580957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160065940</v>
      </c>
      <c r="X25" s="73">
        <f t="shared" si="4"/>
        <v>88179186</v>
      </c>
      <c r="Y25" s="73">
        <f t="shared" si="4"/>
        <v>71886754</v>
      </c>
      <c r="Z25" s="170">
        <f>+IF(X25&lt;&gt;0,+(Y25/X25)*100,0)</f>
        <v>81.52349467140692</v>
      </c>
      <c r="AA25" s="168">
        <f>+AA5+AA9+AA15+AA19+AA24</f>
        <v>202838508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0</v>
      </c>
      <c r="D28" s="153">
        <f>SUM(D29:D31)</f>
        <v>0</v>
      </c>
      <c r="E28" s="154">
        <f t="shared" si="5"/>
        <v>81425525</v>
      </c>
      <c r="F28" s="100">
        <f t="shared" si="5"/>
        <v>81425525</v>
      </c>
      <c r="G28" s="100">
        <f t="shared" si="5"/>
        <v>10249559</v>
      </c>
      <c r="H28" s="100">
        <f t="shared" si="5"/>
        <v>8155636</v>
      </c>
      <c r="I28" s="100">
        <f t="shared" si="5"/>
        <v>7765264</v>
      </c>
      <c r="J28" s="100">
        <f t="shared" si="5"/>
        <v>26170459</v>
      </c>
      <c r="K28" s="100">
        <f t="shared" si="5"/>
        <v>5326012</v>
      </c>
      <c r="L28" s="100">
        <f t="shared" si="5"/>
        <v>5972742</v>
      </c>
      <c r="M28" s="100">
        <f t="shared" si="5"/>
        <v>5245847</v>
      </c>
      <c r="N28" s="100">
        <f t="shared" si="5"/>
        <v>16544601</v>
      </c>
      <c r="O28" s="100">
        <f t="shared" si="5"/>
        <v>0</v>
      </c>
      <c r="P28" s="100">
        <f t="shared" si="5"/>
        <v>3304554</v>
      </c>
      <c r="Q28" s="100">
        <f t="shared" si="5"/>
        <v>4491007</v>
      </c>
      <c r="R28" s="100">
        <f t="shared" si="5"/>
        <v>7795561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50510621</v>
      </c>
      <c r="X28" s="100">
        <f t="shared" si="5"/>
        <v>63016769</v>
      </c>
      <c r="Y28" s="100">
        <f t="shared" si="5"/>
        <v>-12506148</v>
      </c>
      <c r="Z28" s="137">
        <f>+IF(X28&lt;&gt;0,+(Y28/X28)*100,0)</f>
        <v>-19.845746137825632</v>
      </c>
      <c r="AA28" s="153">
        <f>SUM(AA29:AA31)</f>
        <v>81425525</v>
      </c>
    </row>
    <row r="29" spans="1:27" ht="13.5">
      <c r="A29" s="138" t="s">
        <v>75</v>
      </c>
      <c r="B29" s="136"/>
      <c r="C29" s="155"/>
      <c r="D29" s="155"/>
      <c r="E29" s="156">
        <v>33711576</v>
      </c>
      <c r="F29" s="60">
        <v>33711576</v>
      </c>
      <c r="G29" s="60">
        <v>4904465</v>
      </c>
      <c r="H29" s="60">
        <v>4019047</v>
      </c>
      <c r="I29" s="60">
        <v>3289798</v>
      </c>
      <c r="J29" s="60">
        <v>12213310</v>
      </c>
      <c r="K29" s="60">
        <v>2695538</v>
      </c>
      <c r="L29" s="60">
        <v>2675407</v>
      </c>
      <c r="M29" s="60">
        <v>2493839</v>
      </c>
      <c r="N29" s="60">
        <v>7864784</v>
      </c>
      <c r="O29" s="60"/>
      <c r="P29" s="60">
        <v>2596972</v>
      </c>
      <c r="Q29" s="60">
        <v>2053434</v>
      </c>
      <c r="R29" s="60">
        <v>4650406</v>
      </c>
      <c r="S29" s="60"/>
      <c r="T29" s="60"/>
      <c r="U29" s="60"/>
      <c r="V29" s="60"/>
      <c r="W29" s="60">
        <v>24728500</v>
      </c>
      <c r="X29" s="60">
        <v>30924055</v>
      </c>
      <c r="Y29" s="60">
        <v>-6195555</v>
      </c>
      <c r="Z29" s="140">
        <v>-20.03</v>
      </c>
      <c r="AA29" s="155">
        <v>33711576</v>
      </c>
    </row>
    <row r="30" spans="1:27" ht="13.5">
      <c r="A30" s="138" t="s">
        <v>76</v>
      </c>
      <c r="B30" s="136"/>
      <c r="C30" s="157"/>
      <c r="D30" s="157"/>
      <c r="E30" s="158">
        <v>27390940</v>
      </c>
      <c r="F30" s="159">
        <v>27390940</v>
      </c>
      <c r="G30" s="159">
        <v>3893426</v>
      </c>
      <c r="H30" s="159">
        <v>2708870</v>
      </c>
      <c r="I30" s="159">
        <v>2223895</v>
      </c>
      <c r="J30" s="159">
        <v>8826191</v>
      </c>
      <c r="K30" s="159">
        <v>1111635</v>
      </c>
      <c r="L30" s="159">
        <v>1916131</v>
      </c>
      <c r="M30" s="159">
        <v>1595071</v>
      </c>
      <c r="N30" s="159">
        <v>4622837</v>
      </c>
      <c r="O30" s="159"/>
      <c r="P30" s="159">
        <v>369850</v>
      </c>
      <c r="Q30" s="159">
        <v>1100719</v>
      </c>
      <c r="R30" s="159">
        <v>1470569</v>
      </c>
      <c r="S30" s="159"/>
      <c r="T30" s="159"/>
      <c r="U30" s="159"/>
      <c r="V30" s="159"/>
      <c r="W30" s="159">
        <v>14919597</v>
      </c>
      <c r="X30" s="159">
        <v>16690956</v>
      </c>
      <c r="Y30" s="159">
        <v>-1771359</v>
      </c>
      <c r="Z30" s="141">
        <v>-10.61</v>
      </c>
      <c r="AA30" s="157">
        <v>27390940</v>
      </c>
    </row>
    <row r="31" spans="1:27" ht="13.5">
      <c r="A31" s="138" t="s">
        <v>77</v>
      </c>
      <c r="B31" s="136"/>
      <c r="C31" s="155"/>
      <c r="D31" s="155"/>
      <c r="E31" s="156">
        <v>20323009</v>
      </c>
      <c r="F31" s="60">
        <v>20323009</v>
      </c>
      <c r="G31" s="60">
        <v>1451668</v>
      </c>
      <c r="H31" s="60">
        <v>1427719</v>
      </c>
      <c r="I31" s="60">
        <v>2251571</v>
      </c>
      <c r="J31" s="60">
        <v>5130958</v>
      </c>
      <c r="K31" s="60">
        <v>1518839</v>
      </c>
      <c r="L31" s="60">
        <v>1381204</v>
      </c>
      <c r="M31" s="60">
        <v>1156937</v>
      </c>
      <c r="N31" s="60">
        <v>4056980</v>
      </c>
      <c r="O31" s="60"/>
      <c r="P31" s="60">
        <v>337732</v>
      </c>
      <c r="Q31" s="60">
        <v>1336854</v>
      </c>
      <c r="R31" s="60">
        <v>1674586</v>
      </c>
      <c r="S31" s="60"/>
      <c r="T31" s="60"/>
      <c r="U31" s="60"/>
      <c r="V31" s="60"/>
      <c r="W31" s="60">
        <v>10862524</v>
      </c>
      <c r="X31" s="60">
        <v>15401758</v>
      </c>
      <c r="Y31" s="60">
        <v>-4539234</v>
      </c>
      <c r="Z31" s="140">
        <v>-29.47</v>
      </c>
      <c r="AA31" s="155">
        <v>20323009</v>
      </c>
    </row>
    <row r="32" spans="1:27" ht="13.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18091316</v>
      </c>
      <c r="F32" s="100">
        <f t="shared" si="6"/>
        <v>18091316</v>
      </c>
      <c r="G32" s="100">
        <f t="shared" si="6"/>
        <v>1309546</v>
      </c>
      <c r="H32" s="100">
        <f t="shared" si="6"/>
        <v>1342576</v>
      </c>
      <c r="I32" s="100">
        <f t="shared" si="6"/>
        <v>1073393</v>
      </c>
      <c r="J32" s="100">
        <f t="shared" si="6"/>
        <v>3725515</v>
      </c>
      <c r="K32" s="100">
        <f t="shared" si="6"/>
        <v>1536801</v>
      </c>
      <c r="L32" s="100">
        <f t="shared" si="6"/>
        <v>1219205</v>
      </c>
      <c r="M32" s="100">
        <f t="shared" si="6"/>
        <v>1326760</v>
      </c>
      <c r="N32" s="100">
        <f t="shared" si="6"/>
        <v>4082766</v>
      </c>
      <c r="O32" s="100">
        <f t="shared" si="6"/>
        <v>0</v>
      </c>
      <c r="P32" s="100">
        <f t="shared" si="6"/>
        <v>568842</v>
      </c>
      <c r="Q32" s="100">
        <f t="shared" si="6"/>
        <v>1019636</v>
      </c>
      <c r="R32" s="100">
        <f t="shared" si="6"/>
        <v>1588478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9396759</v>
      </c>
      <c r="X32" s="100">
        <f t="shared" si="6"/>
        <v>0</v>
      </c>
      <c r="Y32" s="100">
        <f t="shared" si="6"/>
        <v>9396759</v>
      </c>
      <c r="Z32" s="137">
        <f>+IF(X32&lt;&gt;0,+(Y32/X32)*100,0)</f>
        <v>0</v>
      </c>
      <c r="AA32" s="153">
        <f>SUM(AA33:AA37)</f>
        <v>18091316</v>
      </c>
    </row>
    <row r="33" spans="1:27" ht="13.5">
      <c r="A33" s="138" t="s">
        <v>79</v>
      </c>
      <c r="B33" s="136"/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>
        <v>0</v>
      </c>
      <c r="AA33" s="155"/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/>
      <c r="D35" s="155"/>
      <c r="E35" s="156">
        <v>18091316</v>
      </c>
      <c r="F35" s="60">
        <v>18091316</v>
      </c>
      <c r="G35" s="60">
        <v>1309546</v>
      </c>
      <c r="H35" s="60">
        <v>1342576</v>
      </c>
      <c r="I35" s="60">
        <v>1073393</v>
      </c>
      <c r="J35" s="60">
        <v>3725515</v>
      </c>
      <c r="K35" s="60">
        <v>1536801</v>
      </c>
      <c r="L35" s="60">
        <v>1219205</v>
      </c>
      <c r="M35" s="60">
        <v>1326760</v>
      </c>
      <c r="N35" s="60">
        <v>4082766</v>
      </c>
      <c r="O35" s="60"/>
      <c r="P35" s="60">
        <v>568842</v>
      </c>
      <c r="Q35" s="60">
        <v>1019636</v>
      </c>
      <c r="R35" s="60">
        <v>1588478</v>
      </c>
      <c r="S35" s="60"/>
      <c r="T35" s="60"/>
      <c r="U35" s="60"/>
      <c r="V35" s="60"/>
      <c r="W35" s="60">
        <v>9396759</v>
      </c>
      <c r="X35" s="60"/>
      <c r="Y35" s="60">
        <v>9396759</v>
      </c>
      <c r="Z35" s="140">
        <v>0</v>
      </c>
      <c r="AA35" s="155">
        <v>18091316</v>
      </c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34415068</v>
      </c>
      <c r="F38" s="100">
        <f t="shared" si="7"/>
        <v>34415068</v>
      </c>
      <c r="G38" s="100">
        <f t="shared" si="7"/>
        <v>7103274</v>
      </c>
      <c r="H38" s="100">
        <f t="shared" si="7"/>
        <v>2110657</v>
      </c>
      <c r="I38" s="100">
        <f t="shared" si="7"/>
        <v>1547944</v>
      </c>
      <c r="J38" s="100">
        <f t="shared" si="7"/>
        <v>10761875</v>
      </c>
      <c r="K38" s="100">
        <f t="shared" si="7"/>
        <v>2506176</v>
      </c>
      <c r="L38" s="100">
        <f t="shared" si="7"/>
        <v>3127645</v>
      </c>
      <c r="M38" s="100">
        <f t="shared" si="7"/>
        <v>2922072</v>
      </c>
      <c r="N38" s="100">
        <f t="shared" si="7"/>
        <v>8555893</v>
      </c>
      <c r="O38" s="100">
        <f t="shared" si="7"/>
        <v>0</v>
      </c>
      <c r="P38" s="100">
        <f t="shared" si="7"/>
        <v>1186316</v>
      </c>
      <c r="Q38" s="100">
        <f t="shared" si="7"/>
        <v>2052849</v>
      </c>
      <c r="R38" s="100">
        <f t="shared" si="7"/>
        <v>3239165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22556933</v>
      </c>
      <c r="X38" s="100">
        <f t="shared" si="7"/>
        <v>0</v>
      </c>
      <c r="Y38" s="100">
        <f t="shared" si="7"/>
        <v>22556933</v>
      </c>
      <c r="Z38" s="137">
        <f>+IF(X38&lt;&gt;0,+(Y38/X38)*100,0)</f>
        <v>0</v>
      </c>
      <c r="AA38" s="153">
        <f>SUM(AA39:AA41)</f>
        <v>34415068</v>
      </c>
    </row>
    <row r="39" spans="1:27" ht="13.5">
      <c r="A39" s="138" t="s">
        <v>85</v>
      </c>
      <c r="B39" s="136"/>
      <c r="C39" s="155"/>
      <c r="D39" s="155"/>
      <c r="E39" s="156">
        <v>17466168</v>
      </c>
      <c r="F39" s="60">
        <v>17466168</v>
      </c>
      <c r="G39" s="60">
        <v>1134851</v>
      </c>
      <c r="H39" s="60">
        <v>445755</v>
      </c>
      <c r="I39" s="60">
        <v>400114</v>
      </c>
      <c r="J39" s="60">
        <v>1980720</v>
      </c>
      <c r="K39" s="60">
        <v>655974</v>
      </c>
      <c r="L39" s="60">
        <v>593937</v>
      </c>
      <c r="M39" s="60">
        <v>424239</v>
      </c>
      <c r="N39" s="60">
        <v>1674150</v>
      </c>
      <c r="O39" s="60"/>
      <c r="P39" s="60">
        <v>446535</v>
      </c>
      <c r="Q39" s="60">
        <v>669243</v>
      </c>
      <c r="R39" s="60">
        <v>1115778</v>
      </c>
      <c r="S39" s="60"/>
      <c r="T39" s="60"/>
      <c r="U39" s="60"/>
      <c r="V39" s="60"/>
      <c r="W39" s="60">
        <v>4770648</v>
      </c>
      <c r="X39" s="60"/>
      <c r="Y39" s="60">
        <v>4770648</v>
      </c>
      <c r="Z39" s="140">
        <v>0</v>
      </c>
      <c r="AA39" s="155">
        <v>17466168</v>
      </c>
    </row>
    <row r="40" spans="1:27" ht="13.5">
      <c r="A40" s="138" t="s">
        <v>86</v>
      </c>
      <c r="B40" s="136"/>
      <c r="C40" s="155"/>
      <c r="D40" s="155"/>
      <c r="E40" s="156">
        <v>16948900</v>
      </c>
      <c r="F40" s="60">
        <v>16948900</v>
      </c>
      <c r="G40" s="60">
        <v>5968423</v>
      </c>
      <c r="H40" s="60">
        <v>1664902</v>
      </c>
      <c r="I40" s="60">
        <v>1147830</v>
      </c>
      <c r="J40" s="60">
        <v>8781155</v>
      </c>
      <c r="K40" s="60">
        <v>1850202</v>
      </c>
      <c r="L40" s="60">
        <v>2533708</v>
      </c>
      <c r="M40" s="60">
        <v>2497833</v>
      </c>
      <c r="N40" s="60">
        <v>6881743</v>
      </c>
      <c r="O40" s="60"/>
      <c r="P40" s="60">
        <v>739781</v>
      </c>
      <c r="Q40" s="60">
        <v>1383606</v>
      </c>
      <c r="R40" s="60">
        <v>2123387</v>
      </c>
      <c r="S40" s="60"/>
      <c r="T40" s="60"/>
      <c r="U40" s="60"/>
      <c r="V40" s="60"/>
      <c r="W40" s="60">
        <v>17786285</v>
      </c>
      <c r="X40" s="60"/>
      <c r="Y40" s="60">
        <v>17786285</v>
      </c>
      <c r="Z40" s="140">
        <v>0</v>
      </c>
      <c r="AA40" s="155">
        <v>16948900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14185825</v>
      </c>
      <c r="F42" s="100">
        <f t="shared" si="8"/>
        <v>14185825</v>
      </c>
      <c r="G42" s="100">
        <f t="shared" si="8"/>
        <v>979481</v>
      </c>
      <c r="H42" s="100">
        <f t="shared" si="8"/>
        <v>974856</v>
      </c>
      <c r="I42" s="100">
        <f t="shared" si="8"/>
        <v>803878</v>
      </c>
      <c r="J42" s="100">
        <f t="shared" si="8"/>
        <v>2758215</v>
      </c>
      <c r="K42" s="100">
        <f t="shared" si="8"/>
        <v>936115</v>
      </c>
      <c r="L42" s="100">
        <f t="shared" si="8"/>
        <v>799031</v>
      </c>
      <c r="M42" s="100">
        <f t="shared" si="8"/>
        <v>902847</v>
      </c>
      <c r="N42" s="100">
        <f t="shared" si="8"/>
        <v>2637993</v>
      </c>
      <c r="O42" s="100">
        <f t="shared" si="8"/>
        <v>0</v>
      </c>
      <c r="P42" s="100">
        <f t="shared" si="8"/>
        <v>281051</v>
      </c>
      <c r="Q42" s="100">
        <f t="shared" si="8"/>
        <v>807898</v>
      </c>
      <c r="R42" s="100">
        <f t="shared" si="8"/>
        <v>1088949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6485157</v>
      </c>
      <c r="X42" s="100">
        <f t="shared" si="8"/>
        <v>0</v>
      </c>
      <c r="Y42" s="100">
        <f t="shared" si="8"/>
        <v>6485157</v>
      </c>
      <c r="Z42" s="137">
        <f>+IF(X42&lt;&gt;0,+(Y42/X42)*100,0)</f>
        <v>0</v>
      </c>
      <c r="AA42" s="153">
        <f>SUM(AA43:AA46)</f>
        <v>14185825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/>
      <c r="D46" s="155"/>
      <c r="E46" s="156">
        <v>14185825</v>
      </c>
      <c r="F46" s="60">
        <v>14185825</v>
      </c>
      <c r="G46" s="60">
        <v>979481</v>
      </c>
      <c r="H46" s="60">
        <v>974856</v>
      </c>
      <c r="I46" s="60">
        <v>803878</v>
      </c>
      <c r="J46" s="60">
        <v>2758215</v>
      </c>
      <c r="K46" s="60">
        <v>936115</v>
      </c>
      <c r="L46" s="60">
        <v>799031</v>
      </c>
      <c r="M46" s="60">
        <v>902847</v>
      </c>
      <c r="N46" s="60">
        <v>2637993</v>
      </c>
      <c r="O46" s="60"/>
      <c r="P46" s="60">
        <v>281051</v>
      </c>
      <c r="Q46" s="60">
        <v>807898</v>
      </c>
      <c r="R46" s="60">
        <v>1088949</v>
      </c>
      <c r="S46" s="60"/>
      <c r="T46" s="60"/>
      <c r="U46" s="60"/>
      <c r="V46" s="60"/>
      <c r="W46" s="60">
        <v>6485157</v>
      </c>
      <c r="X46" s="60"/>
      <c r="Y46" s="60">
        <v>6485157</v>
      </c>
      <c r="Z46" s="140">
        <v>0</v>
      </c>
      <c r="AA46" s="155">
        <v>14185825</v>
      </c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0</v>
      </c>
      <c r="D48" s="168">
        <f>+D28+D32+D38+D42+D47</f>
        <v>0</v>
      </c>
      <c r="E48" s="169">
        <f t="shared" si="9"/>
        <v>148117734</v>
      </c>
      <c r="F48" s="73">
        <f t="shared" si="9"/>
        <v>148117734</v>
      </c>
      <c r="G48" s="73">
        <f t="shared" si="9"/>
        <v>19641860</v>
      </c>
      <c r="H48" s="73">
        <f t="shared" si="9"/>
        <v>12583725</v>
      </c>
      <c r="I48" s="73">
        <f t="shared" si="9"/>
        <v>11190479</v>
      </c>
      <c r="J48" s="73">
        <f t="shared" si="9"/>
        <v>43416064</v>
      </c>
      <c r="K48" s="73">
        <f t="shared" si="9"/>
        <v>10305104</v>
      </c>
      <c r="L48" s="73">
        <f t="shared" si="9"/>
        <v>11118623</v>
      </c>
      <c r="M48" s="73">
        <f t="shared" si="9"/>
        <v>10397526</v>
      </c>
      <c r="N48" s="73">
        <f t="shared" si="9"/>
        <v>31821253</v>
      </c>
      <c r="O48" s="73">
        <f t="shared" si="9"/>
        <v>0</v>
      </c>
      <c r="P48" s="73">
        <f t="shared" si="9"/>
        <v>5340763</v>
      </c>
      <c r="Q48" s="73">
        <f t="shared" si="9"/>
        <v>8371390</v>
      </c>
      <c r="R48" s="73">
        <f t="shared" si="9"/>
        <v>13712153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88949470</v>
      </c>
      <c r="X48" s="73">
        <f t="shared" si="9"/>
        <v>63016769</v>
      </c>
      <c r="Y48" s="73">
        <f t="shared" si="9"/>
        <v>25932701</v>
      </c>
      <c r="Z48" s="170">
        <f>+IF(X48&lt;&gt;0,+(Y48/X48)*100,0)</f>
        <v>41.15206382605874</v>
      </c>
      <c r="AA48" s="168">
        <f>+AA28+AA32+AA38+AA42+AA47</f>
        <v>148117734</v>
      </c>
    </row>
    <row r="49" spans="1:27" ht="13.5">
      <c r="A49" s="148" t="s">
        <v>49</v>
      </c>
      <c r="B49" s="149"/>
      <c r="C49" s="171">
        <f aca="true" t="shared" si="10" ref="C49:Y49">+C25-C48</f>
        <v>0</v>
      </c>
      <c r="D49" s="171">
        <f>+D25-D48</f>
        <v>0</v>
      </c>
      <c r="E49" s="172">
        <f t="shared" si="10"/>
        <v>54720774</v>
      </c>
      <c r="F49" s="173">
        <f t="shared" si="10"/>
        <v>54720774</v>
      </c>
      <c r="G49" s="173">
        <f t="shared" si="10"/>
        <v>35274727</v>
      </c>
      <c r="H49" s="173">
        <f t="shared" si="10"/>
        <v>-10749039</v>
      </c>
      <c r="I49" s="173">
        <f t="shared" si="10"/>
        <v>-10565013</v>
      </c>
      <c r="J49" s="173">
        <f t="shared" si="10"/>
        <v>13960675</v>
      </c>
      <c r="K49" s="173">
        <f t="shared" si="10"/>
        <v>-8057810</v>
      </c>
      <c r="L49" s="173">
        <f t="shared" si="10"/>
        <v>39669476</v>
      </c>
      <c r="M49" s="173">
        <f t="shared" si="10"/>
        <v>-324675</v>
      </c>
      <c r="N49" s="173">
        <f t="shared" si="10"/>
        <v>31286991</v>
      </c>
      <c r="O49" s="173">
        <f t="shared" si="10"/>
        <v>0</v>
      </c>
      <c r="P49" s="173">
        <f t="shared" si="10"/>
        <v>-1285086</v>
      </c>
      <c r="Q49" s="173">
        <f t="shared" si="10"/>
        <v>27153890</v>
      </c>
      <c r="R49" s="173">
        <f t="shared" si="10"/>
        <v>25868804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71116470</v>
      </c>
      <c r="X49" s="173">
        <f>IF(F25=F48,0,X25-X48)</f>
        <v>25162417</v>
      </c>
      <c r="Y49" s="173">
        <f t="shared" si="10"/>
        <v>45954053</v>
      </c>
      <c r="Z49" s="174">
        <f>+IF(X49&lt;&gt;0,+(Y49/X49)*100,0)</f>
        <v>182.62972511742413</v>
      </c>
      <c r="AA49" s="171">
        <f>+AA25-AA48</f>
        <v>54720774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0</v>
      </c>
      <c r="D5" s="155">
        <v>0</v>
      </c>
      <c r="E5" s="156">
        <v>7970738</v>
      </c>
      <c r="F5" s="60">
        <v>7970738</v>
      </c>
      <c r="G5" s="60">
        <v>7596717</v>
      </c>
      <c r="H5" s="60">
        <v>-350941</v>
      </c>
      <c r="I5" s="60">
        <v>2819</v>
      </c>
      <c r="J5" s="60">
        <v>7248595</v>
      </c>
      <c r="K5" s="60">
        <v>0</v>
      </c>
      <c r="L5" s="60">
        <v>-36445</v>
      </c>
      <c r="M5" s="60">
        <v>0</v>
      </c>
      <c r="N5" s="60">
        <v>-36445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7212150</v>
      </c>
      <c r="X5" s="60">
        <v>7970738</v>
      </c>
      <c r="Y5" s="60">
        <v>-758588</v>
      </c>
      <c r="Z5" s="140">
        <v>-9.52</v>
      </c>
      <c r="AA5" s="155">
        <v>7970738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571785</v>
      </c>
      <c r="F10" s="54">
        <v>571785</v>
      </c>
      <c r="G10" s="54">
        <v>47597</v>
      </c>
      <c r="H10" s="54">
        <v>47346</v>
      </c>
      <c r="I10" s="54">
        <v>47772</v>
      </c>
      <c r="J10" s="54">
        <v>142715</v>
      </c>
      <c r="K10" s="54">
        <v>47793</v>
      </c>
      <c r="L10" s="54">
        <v>47793</v>
      </c>
      <c r="M10" s="54">
        <v>47793</v>
      </c>
      <c r="N10" s="54">
        <v>143379</v>
      </c>
      <c r="O10" s="54">
        <v>0</v>
      </c>
      <c r="P10" s="54">
        <v>47793</v>
      </c>
      <c r="Q10" s="54">
        <v>47793</v>
      </c>
      <c r="R10" s="54">
        <v>95586</v>
      </c>
      <c r="S10" s="54">
        <v>0</v>
      </c>
      <c r="T10" s="54">
        <v>0</v>
      </c>
      <c r="U10" s="54">
        <v>0</v>
      </c>
      <c r="V10" s="54">
        <v>0</v>
      </c>
      <c r="W10" s="54">
        <v>381680</v>
      </c>
      <c r="X10" s="54">
        <v>486018</v>
      </c>
      <c r="Y10" s="54">
        <v>-104338</v>
      </c>
      <c r="Z10" s="184">
        <v>-21.47</v>
      </c>
      <c r="AA10" s="130">
        <v>571785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0</v>
      </c>
      <c r="D12" s="155">
        <v>0</v>
      </c>
      <c r="E12" s="156">
        <v>44352</v>
      </c>
      <c r="F12" s="60">
        <v>44352</v>
      </c>
      <c r="G12" s="60">
        <v>1842</v>
      </c>
      <c r="H12" s="60">
        <v>5263</v>
      </c>
      <c r="I12" s="60">
        <v>6281</v>
      </c>
      <c r="J12" s="60">
        <v>13386</v>
      </c>
      <c r="K12" s="60">
        <v>2281</v>
      </c>
      <c r="L12" s="60">
        <v>2421</v>
      </c>
      <c r="M12" s="60">
        <v>3000</v>
      </c>
      <c r="N12" s="60">
        <v>7702</v>
      </c>
      <c r="O12" s="60">
        <v>0</v>
      </c>
      <c r="P12" s="60">
        <v>4790</v>
      </c>
      <c r="Q12" s="60">
        <v>2895</v>
      </c>
      <c r="R12" s="60">
        <v>7685</v>
      </c>
      <c r="S12" s="60">
        <v>0</v>
      </c>
      <c r="T12" s="60">
        <v>0</v>
      </c>
      <c r="U12" s="60">
        <v>0</v>
      </c>
      <c r="V12" s="60">
        <v>0</v>
      </c>
      <c r="W12" s="60">
        <v>28773</v>
      </c>
      <c r="X12" s="60">
        <v>37700</v>
      </c>
      <c r="Y12" s="60">
        <v>-8927</v>
      </c>
      <c r="Z12" s="140">
        <v>-23.68</v>
      </c>
      <c r="AA12" s="155">
        <v>44352</v>
      </c>
    </row>
    <row r="13" spans="1:27" ht="13.5">
      <c r="A13" s="181" t="s">
        <v>109</v>
      </c>
      <c r="B13" s="185"/>
      <c r="C13" s="155">
        <v>0</v>
      </c>
      <c r="D13" s="155">
        <v>0</v>
      </c>
      <c r="E13" s="156">
        <v>1817376</v>
      </c>
      <c r="F13" s="60">
        <v>1817376</v>
      </c>
      <c r="G13" s="60">
        <v>75592</v>
      </c>
      <c r="H13" s="60">
        <v>93102</v>
      </c>
      <c r="I13" s="60">
        <v>75741</v>
      </c>
      <c r="J13" s="60">
        <v>244435</v>
      </c>
      <c r="K13" s="60">
        <v>45359</v>
      </c>
      <c r="L13" s="60">
        <v>43768</v>
      </c>
      <c r="M13" s="60">
        <v>140104</v>
      </c>
      <c r="N13" s="60">
        <v>229231</v>
      </c>
      <c r="O13" s="60">
        <v>0</v>
      </c>
      <c r="P13" s="60">
        <v>73005</v>
      </c>
      <c r="Q13" s="60">
        <v>145816</v>
      </c>
      <c r="R13" s="60">
        <v>218821</v>
      </c>
      <c r="S13" s="60">
        <v>0</v>
      </c>
      <c r="T13" s="60">
        <v>0</v>
      </c>
      <c r="U13" s="60">
        <v>0</v>
      </c>
      <c r="V13" s="60">
        <v>0</v>
      </c>
      <c r="W13" s="60">
        <v>692487</v>
      </c>
      <c r="X13" s="60">
        <v>1557985</v>
      </c>
      <c r="Y13" s="60">
        <v>-865498</v>
      </c>
      <c r="Z13" s="140">
        <v>-55.55</v>
      </c>
      <c r="AA13" s="155">
        <v>1817376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791238</v>
      </c>
      <c r="F14" s="60">
        <v>791238</v>
      </c>
      <c r="G14" s="60">
        <v>63988</v>
      </c>
      <c r="H14" s="60">
        <v>64236</v>
      </c>
      <c r="I14" s="60">
        <v>49890</v>
      </c>
      <c r="J14" s="60">
        <v>178114</v>
      </c>
      <c r="K14" s="60">
        <v>65415</v>
      </c>
      <c r="L14" s="60">
        <v>66111</v>
      </c>
      <c r="M14" s="60">
        <v>66593</v>
      </c>
      <c r="N14" s="60">
        <v>198119</v>
      </c>
      <c r="O14" s="60">
        <v>0</v>
      </c>
      <c r="P14" s="60">
        <v>67125</v>
      </c>
      <c r="Q14" s="60">
        <v>67233</v>
      </c>
      <c r="R14" s="60">
        <v>134358</v>
      </c>
      <c r="S14" s="60">
        <v>0</v>
      </c>
      <c r="T14" s="60">
        <v>0</v>
      </c>
      <c r="U14" s="60">
        <v>0</v>
      </c>
      <c r="V14" s="60">
        <v>0</v>
      </c>
      <c r="W14" s="60">
        <v>510591</v>
      </c>
      <c r="X14" s="60">
        <v>672553</v>
      </c>
      <c r="Y14" s="60">
        <v>-161962</v>
      </c>
      <c r="Z14" s="140">
        <v>-24.08</v>
      </c>
      <c r="AA14" s="155">
        <v>791238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0</v>
      </c>
      <c r="D16" s="155">
        <v>0</v>
      </c>
      <c r="E16" s="156">
        <v>163680</v>
      </c>
      <c r="F16" s="60">
        <v>163680</v>
      </c>
      <c r="G16" s="60">
        <v>8500</v>
      </c>
      <c r="H16" s="60">
        <v>9500</v>
      </c>
      <c r="I16" s="60">
        <v>12700</v>
      </c>
      <c r="J16" s="60">
        <v>30700</v>
      </c>
      <c r="K16" s="60">
        <v>3000</v>
      </c>
      <c r="L16" s="60">
        <v>4700</v>
      </c>
      <c r="M16" s="60">
        <v>41900</v>
      </c>
      <c r="N16" s="60">
        <v>49600</v>
      </c>
      <c r="O16" s="60">
        <v>0</v>
      </c>
      <c r="P16" s="60">
        <v>13385</v>
      </c>
      <c r="Q16" s="60">
        <v>18085</v>
      </c>
      <c r="R16" s="60">
        <v>31470</v>
      </c>
      <c r="S16" s="60">
        <v>0</v>
      </c>
      <c r="T16" s="60">
        <v>0</v>
      </c>
      <c r="U16" s="60">
        <v>0</v>
      </c>
      <c r="V16" s="60">
        <v>0</v>
      </c>
      <c r="W16" s="60">
        <v>111770</v>
      </c>
      <c r="X16" s="60">
        <v>139128</v>
      </c>
      <c r="Y16" s="60">
        <v>-27358</v>
      </c>
      <c r="Z16" s="140">
        <v>-19.66</v>
      </c>
      <c r="AA16" s="155">
        <v>163680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1330560</v>
      </c>
      <c r="F17" s="60">
        <v>1330560</v>
      </c>
      <c r="G17" s="60">
        <v>87814</v>
      </c>
      <c r="H17" s="60">
        <v>117487</v>
      </c>
      <c r="I17" s="60">
        <v>129531</v>
      </c>
      <c r="J17" s="60">
        <v>334832</v>
      </c>
      <c r="K17" s="60">
        <v>94746</v>
      </c>
      <c r="L17" s="60">
        <v>79555</v>
      </c>
      <c r="M17" s="60">
        <v>40495</v>
      </c>
      <c r="N17" s="60">
        <v>214796</v>
      </c>
      <c r="O17" s="60">
        <v>0</v>
      </c>
      <c r="P17" s="60">
        <v>162838</v>
      </c>
      <c r="Q17" s="60">
        <v>142245</v>
      </c>
      <c r="R17" s="60">
        <v>305083</v>
      </c>
      <c r="S17" s="60">
        <v>0</v>
      </c>
      <c r="T17" s="60">
        <v>0</v>
      </c>
      <c r="U17" s="60">
        <v>0</v>
      </c>
      <c r="V17" s="60">
        <v>0</v>
      </c>
      <c r="W17" s="60">
        <v>854711</v>
      </c>
      <c r="X17" s="60">
        <v>1130976</v>
      </c>
      <c r="Y17" s="60">
        <v>-276265</v>
      </c>
      <c r="Z17" s="140">
        <v>-24.43</v>
      </c>
      <c r="AA17" s="155">
        <v>1330560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792000</v>
      </c>
      <c r="F18" s="60">
        <v>792000</v>
      </c>
      <c r="G18" s="60">
        <v>105567</v>
      </c>
      <c r="H18" s="60">
        <v>69414</v>
      </c>
      <c r="I18" s="60">
        <v>76249</v>
      </c>
      <c r="J18" s="60">
        <v>251230</v>
      </c>
      <c r="K18" s="60">
        <v>61825</v>
      </c>
      <c r="L18" s="60">
        <v>61629</v>
      </c>
      <c r="M18" s="60">
        <v>58822</v>
      </c>
      <c r="N18" s="60">
        <v>182276</v>
      </c>
      <c r="O18" s="60">
        <v>0</v>
      </c>
      <c r="P18" s="60">
        <v>57625</v>
      </c>
      <c r="Q18" s="60">
        <v>61515</v>
      </c>
      <c r="R18" s="60">
        <v>119140</v>
      </c>
      <c r="S18" s="60">
        <v>0</v>
      </c>
      <c r="T18" s="60">
        <v>0</v>
      </c>
      <c r="U18" s="60">
        <v>0</v>
      </c>
      <c r="V18" s="60">
        <v>0</v>
      </c>
      <c r="W18" s="60">
        <v>552646</v>
      </c>
      <c r="X18" s="60">
        <v>673200</v>
      </c>
      <c r="Y18" s="60">
        <v>-120554</v>
      </c>
      <c r="Z18" s="140">
        <v>-17.91</v>
      </c>
      <c r="AA18" s="155">
        <v>792000</v>
      </c>
    </row>
    <row r="19" spans="1:27" ht="13.5">
      <c r="A19" s="181" t="s">
        <v>34</v>
      </c>
      <c r="B19" s="185"/>
      <c r="C19" s="155">
        <v>0</v>
      </c>
      <c r="D19" s="155">
        <v>0</v>
      </c>
      <c r="E19" s="156">
        <v>136020000</v>
      </c>
      <c r="F19" s="60">
        <v>136020000</v>
      </c>
      <c r="G19" s="60">
        <v>46880186</v>
      </c>
      <c r="H19" s="60">
        <v>488000</v>
      </c>
      <c r="I19" s="60">
        <v>166900</v>
      </c>
      <c r="J19" s="60">
        <v>47535086</v>
      </c>
      <c r="K19" s="60">
        <v>615104</v>
      </c>
      <c r="L19" s="60">
        <v>44372087</v>
      </c>
      <c r="M19" s="60">
        <v>1405902</v>
      </c>
      <c r="N19" s="60">
        <v>46393093</v>
      </c>
      <c r="O19" s="60">
        <v>0</v>
      </c>
      <c r="P19" s="60">
        <v>1295486</v>
      </c>
      <c r="Q19" s="60">
        <v>34639001</v>
      </c>
      <c r="R19" s="60">
        <v>35934487</v>
      </c>
      <c r="S19" s="60">
        <v>0</v>
      </c>
      <c r="T19" s="60">
        <v>0</v>
      </c>
      <c r="U19" s="60">
        <v>0</v>
      </c>
      <c r="V19" s="60">
        <v>0</v>
      </c>
      <c r="W19" s="60">
        <v>129862666</v>
      </c>
      <c r="X19" s="60">
        <v>135293850</v>
      </c>
      <c r="Y19" s="60">
        <v>-5431184</v>
      </c>
      <c r="Z19" s="140">
        <v>-4.01</v>
      </c>
      <c r="AA19" s="155">
        <v>136020000</v>
      </c>
    </row>
    <row r="20" spans="1:27" ht="13.5">
      <c r="A20" s="181" t="s">
        <v>35</v>
      </c>
      <c r="B20" s="185"/>
      <c r="C20" s="155">
        <v>0</v>
      </c>
      <c r="D20" s="155">
        <v>0</v>
      </c>
      <c r="E20" s="156">
        <v>12661779</v>
      </c>
      <c r="F20" s="54">
        <v>12661779</v>
      </c>
      <c r="G20" s="54">
        <v>48784</v>
      </c>
      <c r="H20" s="54">
        <v>1291279</v>
      </c>
      <c r="I20" s="54">
        <v>57583</v>
      </c>
      <c r="J20" s="54">
        <v>1397646</v>
      </c>
      <c r="K20" s="54">
        <v>650532</v>
      </c>
      <c r="L20" s="54">
        <v>41251</v>
      </c>
      <c r="M20" s="54">
        <v>45494</v>
      </c>
      <c r="N20" s="54">
        <v>737277</v>
      </c>
      <c r="O20" s="54">
        <v>0</v>
      </c>
      <c r="P20" s="54">
        <v>26610</v>
      </c>
      <c r="Q20" s="54">
        <v>400697</v>
      </c>
      <c r="R20" s="54">
        <v>427307</v>
      </c>
      <c r="S20" s="54">
        <v>0</v>
      </c>
      <c r="T20" s="54">
        <v>0</v>
      </c>
      <c r="U20" s="54">
        <v>0</v>
      </c>
      <c r="V20" s="54">
        <v>0</v>
      </c>
      <c r="W20" s="54">
        <v>2562230</v>
      </c>
      <c r="X20" s="54">
        <v>12543772</v>
      </c>
      <c r="Y20" s="54">
        <v>-9981542</v>
      </c>
      <c r="Z20" s="184">
        <v>-79.57</v>
      </c>
      <c r="AA20" s="130">
        <v>12661779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0</v>
      </c>
      <c r="D22" s="188">
        <f>SUM(D5:D21)</f>
        <v>0</v>
      </c>
      <c r="E22" s="189">
        <f t="shared" si="0"/>
        <v>162163508</v>
      </c>
      <c r="F22" s="190">
        <f t="shared" si="0"/>
        <v>162163508</v>
      </c>
      <c r="G22" s="190">
        <f t="shared" si="0"/>
        <v>54916587</v>
      </c>
      <c r="H22" s="190">
        <f t="shared" si="0"/>
        <v>1834686</v>
      </c>
      <c r="I22" s="190">
        <f t="shared" si="0"/>
        <v>625466</v>
      </c>
      <c r="J22" s="190">
        <f t="shared" si="0"/>
        <v>57376739</v>
      </c>
      <c r="K22" s="190">
        <f t="shared" si="0"/>
        <v>1586055</v>
      </c>
      <c r="L22" s="190">
        <f t="shared" si="0"/>
        <v>44682870</v>
      </c>
      <c r="M22" s="190">
        <f t="shared" si="0"/>
        <v>1850103</v>
      </c>
      <c r="N22" s="190">
        <f t="shared" si="0"/>
        <v>48119028</v>
      </c>
      <c r="O22" s="190">
        <f t="shared" si="0"/>
        <v>0</v>
      </c>
      <c r="P22" s="190">
        <f t="shared" si="0"/>
        <v>1748657</v>
      </c>
      <c r="Q22" s="190">
        <f t="shared" si="0"/>
        <v>35525280</v>
      </c>
      <c r="R22" s="190">
        <f t="shared" si="0"/>
        <v>37273937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142769704</v>
      </c>
      <c r="X22" s="190">
        <f t="shared" si="0"/>
        <v>160505920</v>
      </c>
      <c r="Y22" s="190">
        <f t="shared" si="0"/>
        <v>-17736216</v>
      </c>
      <c r="Z22" s="191">
        <f>+IF(X22&lt;&gt;0,+(Y22/X22)*100,0)</f>
        <v>-11.050194285668717</v>
      </c>
      <c r="AA22" s="188">
        <f>SUM(AA5:AA21)</f>
        <v>162163508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0</v>
      </c>
      <c r="D25" s="155">
        <v>0</v>
      </c>
      <c r="E25" s="156">
        <v>72378856</v>
      </c>
      <c r="F25" s="60">
        <v>72378856</v>
      </c>
      <c r="G25" s="60">
        <v>5083804</v>
      </c>
      <c r="H25" s="60">
        <v>5082935</v>
      </c>
      <c r="I25" s="60">
        <v>5225203</v>
      </c>
      <c r="J25" s="60">
        <v>15391942</v>
      </c>
      <c r="K25" s="60">
        <v>5247933</v>
      </c>
      <c r="L25" s="60">
        <v>5423695</v>
      </c>
      <c r="M25" s="60">
        <v>5400081</v>
      </c>
      <c r="N25" s="60">
        <v>16071709</v>
      </c>
      <c r="O25" s="60">
        <v>0</v>
      </c>
      <c r="P25" s="60">
        <v>1398706</v>
      </c>
      <c r="Q25" s="60">
        <v>5586644</v>
      </c>
      <c r="R25" s="60">
        <v>6985350</v>
      </c>
      <c r="S25" s="60">
        <v>0</v>
      </c>
      <c r="T25" s="60">
        <v>0</v>
      </c>
      <c r="U25" s="60">
        <v>0</v>
      </c>
      <c r="V25" s="60">
        <v>0</v>
      </c>
      <c r="W25" s="60">
        <v>38449001</v>
      </c>
      <c r="X25" s="60">
        <v>54284139</v>
      </c>
      <c r="Y25" s="60">
        <v>-15835138</v>
      </c>
      <c r="Z25" s="140">
        <v>-29.17</v>
      </c>
      <c r="AA25" s="155">
        <v>72378856</v>
      </c>
    </row>
    <row r="26" spans="1:27" ht="13.5">
      <c r="A26" s="183" t="s">
        <v>38</v>
      </c>
      <c r="B26" s="182"/>
      <c r="C26" s="155">
        <v>0</v>
      </c>
      <c r="D26" s="155">
        <v>0</v>
      </c>
      <c r="E26" s="156">
        <v>21981986</v>
      </c>
      <c r="F26" s="60">
        <v>21981986</v>
      </c>
      <c r="G26" s="60">
        <v>1713135</v>
      </c>
      <c r="H26" s="60">
        <v>1715155</v>
      </c>
      <c r="I26" s="60">
        <v>1214195</v>
      </c>
      <c r="J26" s="60">
        <v>4642485</v>
      </c>
      <c r="K26" s="60">
        <v>1732042</v>
      </c>
      <c r="L26" s="60">
        <v>1729331</v>
      </c>
      <c r="M26" s="60">
        <v>1699065</v>
      </c>
      <c r="N26" s="60">
        <v>5160438</v>
      </c>
      <c r="O26" s="60">
        <v>0</v>
      </c>
      <c r="P26" s="60">
        <v>1695045</v>
      </c>
      <c r="Q26" s="60">
        <v>1687935</v>
      </c>
      <c r="R26" s="60">
        <v>3382980</v>
      </c>
      <c r="S26" s="60">
        <v>0</v>
      </c>
      <c r="T26" s="60">
        <v>0</v>
      </c>
      <c r="U26" s="60">
        <v>0</v>
      </c>
      <c r="V26" s="60">
        <v>0</v>
      </c>
      <c r="W26" s="60">
        <v>13185903</v>
      </c>
      <c r="X26" s="60">
        <v>16563998</v>
      </c>
      <c r="Y26" s="60">
        <v>-3378095</v>
      </c>
      <c r="Z26" s="140">
        <v>-20.39</v>
      </c>
      <c r="AA26" s="155">
        <v>21981986</v>
      </c>
    </row>
    <row r="27" spans="1:27" ht="13.5">
      <c r="A27" s="183" t="s">
        <v>118</v>
      </c>
      <c r="B27" s="182"/>
      <c r="C27" s="155">
        <v>0</v>
      </c>
      <c r="D27" s="155">
        <v>0</v>
      </c>
      <c r="E27" s="156">
        <v>800000</v>
      </c>
      <c r="F27" s="60">
        <v>800000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/>
      <c r="Y27" s="60">
        <v>0</v>
      </c>
      <c r="Z27" s="140">
        <v>0</v>
      </c>
      <c r="AA27" s="155">
        <v>800000</v>
      </c>
    </row>
    <row r="28" spans="1:27" ht="13.5">
      <c r="A28" s="183" t="s">
        <v>39</v>
      </c>
      <c r="B28" s="182"/>
      <c r="C28" s="155">
        <v>0</v>
      </c>
      <c r="D28" s="155">
        <v>0</v>
      </c>
      <c r="E28" s="156">
        <v>6369987</v>
      </c>
      <c r="F28" s="60">
        <v>6369987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/>
      <c r="Y28" s="60">
        <v>0</v>
      </c>
      <c r="Z28" s="140">
        <v>0</v>
      </c>
      <c r="AA28" s="155">
        <v>6369987</v>
      </c>
    </row>
    <row r="29" spans="1:27" ht="13.5">
      <c r="A29" s="183" t="s">
        <v>40</v>
      </c>
      <c r="B29" s="182"/>
      <c r="C29" s="155">
        <v>0</v>
      </c>
      <c r="D29" s="155">
        <v>0</v>
      </c>
      <c r="E29" s="156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/>
      <c r="Y29" s="60">
        <v>0</v>
      </c>
      <c r="Z29" s="140">
        <v>0</v>
      </c>
      <c r="AA29" s="155">
        <v>0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/>
      <c r="Y30" s="60">
        <v>0</v>
      </c>
      <c r="Z30" s="140">
        <v>0</v>
      </c>
      <c r="AA30" s="155">
        <v>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/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0</v>
      </c>
      <c r="D32" s="155">
        <v>0</v>
      </c>
      <c r="E32" s="156">
        <v>9523220</v>
      </c>
      <c r="F32" s="60">
        <v>9523220</v>
      </c>
      <c r="G32" s="60">
        <v>0</v>
      </c>
      <c r="H32" s="60">
        <v>0</v>
      </c>
      <c r="I32" s="60">
        <v>0</v>
      </c>
      <c r="J32" s="60">
        <v>0</v>
      </c>
      <c r="K32" s="60">
        <v>1126268</v>
      </c>
      <c r="L32" s="60">
        <v>1599487</v>
      </c>
      <c r="M32" s="60">
        <v>1289181</v>
      </c>
      <c r="N32" s="60">
        <v>4014936</v>
      </c>
      <c r="O32" s="60">
        <v>0</v>
      </c>
      <c r="P32" s="60">
        <v>1179572</v>
      </c>
      <c r="Q32" s="60">
        <v>3249</v>
      </c>
      <c r="R32" s="60">
        <v>1182821</v>
      </c>
      <c r="S32" s="60">
        <v>0</v>
      </c>
      <c r="T32" s="60">
        <v>0</v>
      </c>
      <c r="U32" s="60">
        <v>0</v>
      </c>
      <c r="V32" s="60">
        <v>0</v>
      </c>
      <c r="W32" s="60">
        <v>5197757</v>
      </c>
      <c r="X32" s="60">
        <v>7744415</v>
      </c>
      <c r="Y32" s="60">
        <v>-2546658</v>
      </c>
      <c r="Z32" s="140">
        <v>-32.88</v>
      </c>
      <c r="AA32" s="155">
        <v>9523220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/>
      <c r="Y33" s="60">
        <v>0</v>
      </c>
      <c r="Z33" s="140">
        <v>0</v>
      </c>
      <c r="AA33" s="155">
        <v>0</v>
      </c>
    </row>
    <row r="34" spans="1:27" ht="13.5">
      <c r="A34" s="183" t="s">
        <v>43</v>
      </c>
      <c r="B34" s="182"/>
      <c r="C34" s="155">
        <v>0</v>
      </c>
      <c r="D34" s="155">
        <v>0</v>
      </c>
      <c r="E34" s="156">
        <v>37063685</v>
      </c>
      <c r="F34" s="60">
        <v>37063685</v>
      </c>
      <c r="G34" s="60">
        <v>12844921</v>
      </c>
      <c r="H34" s="60">
        <v>5785635</v>
      </c>
      <c r="I34" s="60">
        <v>4751081</v>
      </c>
      <c r="J34" s="60">
        <v>23381637</v>
      </c>
      <c r="K34" s="60">
        <v>2198861</v>
      </c>
      <c r="L34" s="60">
        <v>2366110</v>
      </c>
      <c r="M34" s="60">
        <v>2009199</v>
      </c>
      <c r="N34" s="60">
        <v>6574170</v>
      </c>
      <c r="O34" s="60">
        <v>0</v>
      </c>
      <c r="P34" s="60">
        <v>1067440</v>
      </c>
      <c r="Q34" s="60">
        <v>1093562</v>
      </c>
      <c r="R34" s="60">
        <v>2161002</v>
      </c>
      <c r="S34" s="60">
        <v>0</v>
      </c>
      <c r="T34" s="60">
        <v>0</v>
      </c>
      <c r="U34" s="60">
        <v>0</v>
      </c>
      <c r="V34" s="60">
        <v>0</v>
      </c>
      <c r="W34" s="60">
        <v>32116809</v>
      </c>
      <c r="X34" s="60">
        <v>32033488</v>
      </c>
      <c r="Y34" s="60">
        <v>83321</v>
      </c>
      <c r="Z34" s="140">
        <v>0.26</v>
      </c>
      <c r="AA34" s="155">
        <v>37063685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0</v>
      </c>
      <c r="D36" s="188">
        <f>SUM(D25:D35)</f>
        <v>0</v>
      </c>
      <c r="E36" s="189">
        <f t="shared" si="1"/>
        <v>148117734</v>
      </c>
      <c r="F36" s="190">
        <f t="shared" si="1"/>
        <v>148117734</v>
      </c>
      <c r="G36" s="190">
        <f t="shared" si="1"/>
        <v>19641860</v>
      </c>
      <c r="H36" s="190">
        <f t="shared" si="1"/>
        <v>12583725</v>
      </c>
      <c r="I36" s="190">
        <f t="shared" si="1"/>
        <v>11190479</v>
      </c>
      <c r="J36" s="190">
        <f t="shared" si="1"/>
        <v>43416064</v>
      </c>
      <c r="K36" s="190">
        <f t="shared" si="1"/>
        <v>10305104</v>
      </c>
      <c r="L36" s="190">
        <f t="shared" si="1"/>
        <v>11118623</v>
      </c>
      <c r="M36" s="190">
        <f t="shared" si="1"/>
        <v>10397526</v>
      </c>
      <c r="N36" s="190">
        <f t="shared" si="1"/>
        <v>31821253</v>
      </c>
      <c r="O36" s="190">
        <f t="shared" si="1"/>
        <v>0</v>
      </c>
      <c r="P36" s="190">
        <f t="shared" si="1"/>
        <v>5340763</v>
      </c>
      <c r="Q36" s="190">
        <f t="shared" si="1"/>
        <v>8371390</v>
      </c>
      <c r="R36" s="190">
        <f t="shared" si="1"/>
        <v>13712153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88949470</v>
      </c>
      <c r="X36" s="190">
        <f t="shared" si="1"/>
        <v>110626040</v>
      </c>
      <c r="Y36" s="190">
        <f t="shared" si="1"/>
        <v>-21676570</v>
      </c>
      <c r="Z36" s="191">
        <f>+IF(X36&lt;&gt;0,+(Y36/X36)*100,0)</f>
        <v>-19.594455338001797</v>
      </c>
      <c r="AA36" s="188">
        <f>SUM(AA25:AA35)</f>
        <v>148117734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0</v>
      </c>
      <c r="D38" s="199">
        <f>+D22-D36</f>
        <v>0</v>
      </c>
      <c r="E38" s="200">
        <f t="shared" si="2"/>
        <v>14045774</v>
      </c>
      <c r="F38" s="106">
        <f t="shared" si="2"/>
        <v>14045774</v>
      </c>
      <c r="G38" s="106">
        <f t="shared" si="2"/>
        <v>35274727</v>
      </c>
      <c r="H38" s="106">
        <f t="shared" si="2"/>
        <v>-10749039</v>
      </c>
      <c r="I38" s="106">
        <f t="shared" si="2"/>
        <v>-10565013</v>
      </c>
      <c r="J38" s="106">
        <f t="shared" si="2"/>
        <v>13960675</v>
      </c>
      <c r="K38" s="106">
        <f t="shared" si="2"/>
        <v>-8719049</v>
      </c>
      <c r="L38" s="106">
        <f t="shared" si="2"/>
        <v>33564247</v>
      </c>
      <c r="M38" s="106">
        <f t="shared" si="2"/>
        <v>-8547423</v>
      </c>
      <c r="N38" s="106">
        <f t="shared" si="2"/>
        <v>16297775</v>
      </c>
      <c r="O38" s="106">
        <f t="shared" si="2"/>
        <v>0</v>
      </c>
      <c r="P38" s="106">
        <f t="shared" si="2"/>
        <v>-3592106</v>
      </c>
      <c r="Q38" s="106">
        <f t="shared" si="2"/>
        <v>27153890</v>
      </c>
      <c r="R38" s="106">
        <f t="shared" si="2"/>
        <v>23561784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53820234</v>
      </c>
      <c r="X38" s="106">
        <f>IF(F22=F36,0,X22-X36)</f>
        <v>49879880</v>
      </c>
      <c r="Y38" s="106">
        <f t="shared" si="2"/>
        <v>3940354</v>
      </c>
      <c r="Z38" s="201">
        <f>+IF(X38&lt;&gt;0,+(Y38/X38)*100,0)</f>
        <v>7.899686206141634</v>
      </c>
      <c r="AA38" s="199">
        <f>+AA22-AA36</f>
        <v>14045774</v>
      </c>
    </row>
    <row r="39" spans="1:27" ht="13.5">
      <c r="A39" s="181" t="s">
        <v>46</v>
      </c>
      <c r="B39" s="185"/>
      <c r="C39" s="155">
        <v>0</v>
      </c>
      <c r="D39" s="155">
        <v>0</v>
      </c>
      <c r="E39" s="156">
        <v>40675000</v>
      </c>
      <c r="F39" s="60">
        <v>40675000</v>
      </c>
      <c r="G39" s="60">
        <v>0</v>
      </c>
      <c r="H39" s="60">
        <v>0</v>
      </c>
      <c r="I39" s="60">
        <v>0</v>
      </c>
      <c r="J39" s="60">
        <v>0</v>
      </c>
      <c r="K39" s="60">
        <v>661239</v>
      </c>
      <c r="L39" s="60">
        <v>6105229</v>
      </c>
      <c r="M39" s="60">
        <v>8222748</v>
      </c>
      <c r="N39" s="60">
        <v>14989216</v>
      </c>
      <c r="O39" s="60">
        <v>0</v>
      </c>
      <c r="P39" s="60">
        <v>2307020</v>
      </c>
      <c r="Q39" s="60">
        <v>0</v>
      </c>
      <c r="R39" s="60">
        <v>2307020</v>
      </c>
      <c r="S39" s="60">
        <v>0</v>
      </c>
      <c r="T39" s="60">
        <v>0</v>
      </c>
      <c r="U39" s="60">
        <v>0</v>
      </c>
      <c r="V39" s="60">
        <v>0</v>
      </c>
      <c r="W39" s="60">
        <v>17296236</v>
      </c>
      <c r="X39" s="60">
        <v>37918168</v>
      </c>
      <c r="Y39" s="60">
        <v>-20621932</v>
      </c>
      <c r="Z39" s="140">
        <v>-54.39</v>
      </c>
      <c r="AA39" s="155">
        <v>40675000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0</v>
      </c>
      <c r="D42" s="206">
        <f>SUM(D38:D41)</f>
        <v>0</v>
      </c>
      <c r="E42" s="207">
        <f t="shared" si="3"/>
        <v>54720774</v>
      </c>
      <c r="F42" s="88">
        <f t="shared" si="3"/>
        <v>54720774</v>
      </c>
      <c r="G42" s="88">
        <f t="shared" si="3"/>
        <v>35274727</v>
      </c>
      <c r="H42" s="88">
        <f t="shared" si="3"/>
        <v>-10749039</v>
      </c>
      <c r="I42" s="88">
        <f t="shared" si="3"/>
        <v>-10565013</v>
      </c>
      <c r="J42" s="88">
        <f t="shared" si="3"/>
        <v>13960675</v>
      </c>
      <c r="K42" s="88">
        <f t="shared" si="3"/>
        <v>-8057810</v>
      </c>
      <c r="L42" s="88">
        <f t="shared" si="3"/>
        <v>39669476</v>
      </c>
      <c r="M42" s="88">
        <f t="shared" si="3"/>
        <v>-324675</v>
      </c>
      <c r="N42" s="88">
        <f t="shared" si="3"/>
        <v>31286991</v>
      </c>
      <c r="O42" s="88">
        <f t="shared" si="3"/>
        <v>0</v>
      </c>
      <c r="P42" s="88">
        <f t="shared" si="3"/>
        <v>-1285086</v>
      </c>
      <c r="Q42" s="88">
        <f t="shared" si="3"/>
        <v>27153890</v>
      </c>
      <c r="R42" s="88">
        <f t="shared" si="3"/>
        <v>25868804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71116470</v>
      </c>
      <c r="X42" s="88">
        <f t="shared" si="3"/>
        <v>87798048</v>
      </c>
      <c r="Y42" s="88">
        <f t="shared" si="3"/>
        <v>-16681578</v>
      </c>
      <c r="Z42" s="208">
        <f>+IF(X42&lt;&gt;0,+(Y42/X42)*100,0)</f>
        <v>-18.99994177547091</v>
      </c>
      <c r="AA42" s="206">
        <f>SUM(AA38:AA41)</f>
        <v>54720774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0</v>
      </c>
      <c r="D44" s="210">
        <f>+D42-D43</f>
        <v>0</v>
      </c>
      <c r="E44" s="211">
        <f t="shared" si="4"/>
        <v>54720774</v>
      </c>
      <c r="F44" s="77">
        <f t="shared" si="4"/>
        <v>54720774</v>
      </c>
      <c r="G44" s="77">
        <f t="shared" si="4"/>
        <v>35274727</v>
      </c>
      <c r="H44" s="77">
        <f t="shared" si="4"/>
        <v>-10749039</v>
      </c>
      <c r="I44" s="77">
        <f t="shared" si="4"/>
        <v>-10565013</v>
      </c>
      <c r="J44" s="77">
        <f t="shared" si="4"/>
        <v>13960675</v>
      </c>
      <c r="K44" s="77">
        <f t="shared" si="4"/>
        <v>-8057810</v>
      </c>
      <c r="L44" s="77">
        <f t="shared" si="4"/>
        <v>39669476</v>
      </c>
      <c r="M44" s="77">
        <f t="shared" si="4"/>
        <v>-324675</v>
      </c>
      <c r="N44" s="77">
        <f t="shared" si="4"/>
        <v>31286991</v>
      </c>
      <c r="O44" s="77">
        <f t="shared" si="4"/>
        <v>0</v>
      </c>
      <c r="P44" s="77">
        <f t="shared" si="4"/>
        <v>-1285086</v>
      </c>
      <c r="Q44" s="77">
        <f t="shared" si="4"/>
        <v>27153890</v>
      </c>
      <c r="R44" s="77">
        <f t="shared" si="4"/>
        <v>25868804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71116470</v>
      </c>
      <c r="X44" s="77">
        <f t="shared" si="4"/>
        <v>87798048</v>
      </c>
      <c r="Y44" s="77">
        <f t="shared" si="4"/>
        <v>-16681578</v>
      </c>
      <c r="Z44" s="212">
        <f>+IF(X44&lt;&gt;0,+(Y44/X44)*100,0)</f>
        <v>-18.99994177547091</v>
      </c>
      <c r="AA44" s="210">
        <f>+AA42-AA43</f>
        <v>54720774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0</v>
      </c>
      <c r="D46" s="206">
        <f>SUM(D44:D45)</f>
        <v>0</v>
      </c>
      <c r="E46" s="207">
        <f t="shared" si="5"/>
        <v>54720774</v>
      </c>
      <c r="F46" s="88">
        <f t="shared" si="5"/>
        <v>54720774</v>
      </c>
      <c r="G46" s="88">
        <f t="shared" si="5"/>
        <v>35274727</v>
      </c>
      <c r="H46" s="88">
        <f t="shared" si="5"/>
        <v>-10749039</v>
      </c>
      <c r="I46" s="88">
        <f t="shared" si="5"/>
        <v>-10565013</v>
      </c>
      <c r="J46" s="88">
        <f t="shared" si="5"/>
        <v>13960675</v>
      </c>
      <c r="K46" s="88">
        <f t="shared" si="5"/>
        <v>-8057810</v>
      </c>
      <c r="L46" s="88">
        <f t="shared" si="5"/>
        <v>39669476</v>
      </c>
      <c r="M46" s="88">
        <f t="shared" si="5"/>
        <v>-324675</v>
      </c>
      <c r="N46" s="88">
        <f t="shared" si="5"/>
        <v>31286991</v>
      </c>
      <c r="O46" s="88">
        <f t="shared" si="5"/>
        <v>0</v>
      </c>
      <c r="P46" s="88">
        <f t="shared" si="5"/>
        <v>-1285086</v>
      </c>
      <c r="Q46" s="88">
        <f t="shared" si="5"/>
        <v>27153890</v>
      </c>
      <c r="R46" s="88">
        <f t="shared" si="5"/>
        <v>25868804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71116470</v>
      </c>
      <c r="X46" s="88">
        <f t="shared" si="5"/>
        <v>87798048</v>
      </c>
      <c r="Y46" s="88">
        <f t="shared" si="5"/>
        <v>-16681578</v>
      </c>
      <c r="Z46" s="208">
        <f>+IF(X46&lt;&gt;0,+(Y46/X46)*100,0)</f>
        <v>-18.99994177547091</v>
      </c>
      <c r="AA46" s="206">
        <f>SUM(AA44:AA45)</f>
        <v>54720774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0</v>
      </c>
      <c r="D48" s="217">
        <f>SUM(D46:D47)</f>
        <v>0</v>
      </c>
      <c r="E48" s="218">
        <f t="shared" si="6"/>
        <v>54720774</v>
      </c>
      <c r="F48" s="219">
        <f t="shared" si="6"/>
        <v>54720774</v>
      </c>
      <c r="G48" s="219">
        <f t="shared" si="6"/>
        <v>35274727</v>
      </c>
      <c r="H48" s="220">
        <f t="shared" si="6"/>
        <v>-10749039</v>
      </c>
      <c r="I48" s="220">
        <f t="shared" si="6"/>
        <v>-10565013</v>
      </c>
      <c r="J48" s="220">
        <f t="shared" si="6"/>
        <v>13960675</v>
      </c>
      <c r="K48" s="220">
        <f t="shared" si="6"/>
        <v>-8057810</v>
      </c>
      <c r="L48" s="220">
        <f t="shared" si="6"/>
        <v>39669476</v>
      </c>
      <c r="M48" s="219">
        <f t="shared" si="6"/>
        <v>-324675</v>
      </c>
      <c r="N48" s="219">
        <f t="shared" si="6"/>
        <v>31286991</v>
      </c>
      <c r="O48" s="220">
        <f t="shared" si="6"/>
        <v>0</v>
      </c>
      <c r="P48" s="220">
        <f t="shared" si="6"/>
        <v>-1285086</v>
      </c>
      <c r="Q48" s="220">
        <f t="shared" si="6"/>
        <v>27153890</v>
      </c>
      <c r="R48" s="220">
        <f t="shared" si="6"/>
        <v>25868804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71116470</v>
      </c>
      <c r="X48" s="220">
        <f t="shared" si="6"/>
        <v>87798048</v>
      </c>
      <c r="Y48" s="220">
        <f t="shared" si="6"/>
        <v>-16681578</v>
      </c>
      <c r="Z48" s="221">
        <f>+IF(X48&lt;&gt;0,+(Y48/X48)*100,0)</f>
        <v>-18.99994177547091</v>
      </c>
      <c r="AA48" s="222">
        <f>SUM(AA46:AA47)</f>
        <v>54720774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2290000</v>
      </c>
      <c r="F5" s="100">
        <f t="shared" si="0"/>
        <v>2290000</v>
      </c>
      <c r="G5" s="100">
        <f t="shared" si="0"/>
        <v>27500</v>
      </c>
      <c r="H5" s="100">
        <f t="shared" si="0"/>
        <v>10500</v>
      </c>
      <c r="I5" s="100">
        <f t="shared" si="0"/>
        <v>0</v>
      </c>
      <c r="J5" s="100">
        <f t="shared" si="0"/>
        <v>38000</v>
      </c>
      <c r="K5" s="100">
        <f t="shared" si="0"/>
        <v>14550</v>
      </c>
      <c r="L5" s="100">
        <f t="shared" si="0"/>
        <v>0</v>
      </c>
      <c r="M5" s="100">
        <f t="shared" si="0"/>
        <v>0</v>
      </c>
      <c r="N5" s="100">
        <f t="shared" si="0"/>
        <v>14550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52550</v>
      </c>
      <c r="X5" s="100">
        <f t="shared" si="0"/>
        <v>2289999</v>
      </c>
      <c r="Y5" s="100">
        <f t="shared" si="0"/>
        <v>-2237449</v>
      </c>
      <c r="Z5" s="137">
        <f>+IF(X5&lt;&gt;0,+(Y5/X5)*100,0)</f>
        <v>-97.70523917259352</v>
      </c>
      <c r="AA5" s="153">
        <f>SUM(AA6:AA8)</f>
        <v>2290000</v>
      </c>
    </row>
    <row r="6" spans="1:27" ht="13.5">
      <c r="A6" s="138" t="s">
        <v>75</v>
      </c>
      <c r="B6" s="136"/>
      <c r="C6" s="155"/>
      <c r="D6" s="155"/>
      <c r="E6" s="156">
        <v>700000</v>
      </c>
      <c r="F6" s="60">
        <v>700000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700000</v>
      </c>
      <c r="Y6" s="60">
        <v>-700000</v>
      </c>
      <c r="Z6" s="140">
        <v>-100</v>
      </c>
      <c r="AA6" s="62">
        <v>700000</v>
      </c>
    </row>
    <row r="7" spans="1:27" ht="13.5">
      <c r="A7" s="138" t="s">
        <v>76</v>
      </c>
      <c r="B7" s="136"/>
      <c r="C7" s="157"/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3.5">
      <c r="A8" s="138" t="s">
        <v>77</v>
      </c>
      <c r="B8" s="136"/>
      <c r="C8" s="155"/>
      <c r="D8" s="155"/>
      <c r="E8" s="156">
        <v>1590000</v>
      </c>
      <c r="F8" s="60">
        <v>1590000</v>
      </c>
      <c r="G8" s="60">
        <v>27500</v>
      </c>
      <c r="H8" s="60">
        <v>10500</v>
      </c>
      <c r="I8" s="60"/>
      <c r="J8" s="60">
        <v>38000</v>
      </c>
      <c r="K8" s="60">
        <v>14550</v>
      </c>
      <c r="L8" s="60"/>
      <c r="M8" s="60"/>
      <c r="N8" s="60">
        <v>14550</v>
      </c>
      <c r="O8" s="60"/>
      <c r="P8" s="60"/>
      <c r="Q8" s="60"/>
      <c r="R8" s="60"/>
      <c r="S8" s="60"/>
      <c r="T8" s="60"/>
      <c r="U8" s="60"/>
      <c r="V8" s="60"/>
      <c r="W8" s="60">
        <v>52550</v>
      </c>
      <c r="X8" s="60">
        <v>1589999</v>
      </c>
      <c r="Y8" s="60">
        <v>-1537449</v>
      </c>
      <c r="Z8" s="140">
        <v>-96.69</v>
      </c>
      <c r="AA8" s="62">
        <v>1590000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1200000</v>
      </c>
      <c r="F9" s="100">
        <f t="shared" si="1"/>
        <v>1200000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1200000</v>
      </c>
      <c r="Y9" s="100">
        <f t="shared" si="1"/>
        <v>-1200000</v>
      </c>
      <c r="Z9" s="137">
        <f>+IF(X9&lt;&gt;0,+(Y9/X9)*100,0)</f>
        <v>-100</v>
      </c>
      <c r="AA9" s="102">
        <f>SUM(AA10:AA14)</f>
        <v>1200000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>
        <v>1200000</v>
      </c>
      <c r="F12" s="60">
        <v>1200000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1200000</v>
      </c>
      <c r="Y12" s="60">
        <v>-1200000</v>
      </c>
      <c r="Z12" s="140">
        <v>-100</v>
      </c>
      <c r="AA12" s="62">
        <v>1200000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50720377</v>
      </c>
      <c r="F15" s="100">
        <f t="shared" si="2"/>
        <v>50720377</v>
      </c>
      <c r="G15" s="100">
        <f t="shared" si="2"/>
        <v>1015268</v>
      </c>
      <c r="H15" s="100">
        <f t="shared" si="2"/>
        <v>7601965</v>
      </c>
      <c r="I15" s="100">
        <f t="shared" si="2"/>
        <v>1750312</v>
      </c>
      <c r="J15" s="100">
        <f t="shared" si="2"/>
        <v>10367545</v>
      </c>
      <c r="K15" s="100">
        <f t="shared" si="2"/>
        <v>596773</v>
      </c>
      <c r="L15" s="100">
        <f t="shared" si="2"/>
        <v>5854303</v>
      </c>
      <c r="M15" s="100">
        <f t="shared" si="2"/>
        <v>8570956</v>
      </c>
      <c r="N15" s="100">
        <f t="shared" si="2"/>
        <v>15022032</v>
      </c>
      <c r="O15" s="100">
        <f t="shared" si="2"/>
        <v>0</v>
      </c>
      <c r="P15" s="100">
        <f t="shared" si="2"/>
        <v>2072051</v>
      </c>
      <c r="Q15" s="100">
        <f t="shared" si="2"/>
        <v>3569894</v>
      </c>
      <c r="R15" s="100">
        <f t="shared" si="2"/>
        <v>5641945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31031522</v>
      </c>
      <c r="X15" s="100">
        <f t="shared" si="2"/>
        <v>47416893</v>
      </c>
      <c r="Y15" s="100">
        <f t="shared" si="2"/>
        <v>-16385371</v>
      </c>
      <c r="Z15" s="137">
        <f>+IF(X15&lt;&gt;0,+(Y15/X15)*100,0)</f>
        <v>-34.55597776092162</v>
      </c>
      <c r="AA15" s="102">
        <f>SUM(AA16:AA18)</f>
        <v>50720377</v>
      </c>
    </row>
    <row r="16" spans="1:27" ht="13.5">
      <c r="A16" s="138" t="s">
        <v>85</v>
      </c>
      <c r="B16" s="136"/>
      <c r="C16" s="155"/>
      <c r="D16" s="155"/>
      <c r="E16" s="156">
        <v>4770000</v>
      </c>
      <c r="F16" s="60">
        <v>4770000</v>
      </c>
      <c r="G16" s="60">
        <v>529949</v>
      </c>
      <c r="H16" s="60"/>
      <c r="I16" s="60"/>
      <c r="J16" s="60">
        <v>529949</v>
      </c>
      <c r="K16" s="60">
        <v>186460</v>
      </c>
      <c r="L16" s="60"/>
      <c r="M16" s="60"/>
      <c r="N16" s="60">
        <v>186460</v>
      </c>
      <c r="O16" s="60"/>
      <c r="P16" s="60"/>
      <c r="Q16" s="60"/>
      <c r="R16" s="60"/>
      <c r="S16" s="60"/>
      <c r="T16" s="60"/>
      <c r="U16" s="60"/>
      <c r="V16" s="60"/>
      <c r="W16" s="60">
        <v>716409</v>
      </c>
      <c r="X16" s="60">
        <v>5070000</v>
      </c>
      <c r="Y16" s="60">
        <v>-4353591</v>
      </c>
      <c r="Z16" s="140">
        <v>-85.87</v>
      </c>
      <c r="AA16" s="62">
        <v>4770000</v>
      </c>
    </row>
    <row r="17" spans="1:27" ht="13.5">
      <c r="A17" s="138" t="s">
        <v>86</v>
      </c>
      <c r="B17" s="136"/>
      <c r="C17" s="155"/>
      <c r="D17" s="155"/>
      <c r="E17" s="156">
        <v>45950377</v>
      </c>
      <c r="F17" s="60">
        <v>45950377</v>
      </c>
      <c r="G17" s="60">
        <v>485319</v>
      </c>
      <c r="H17" s="60">
        <v>7601965</v>
      </c>
      <c r="I17" s="60">
        <v>1750312</v>
      </c>
      <c r="J17" s="60">
        <v>9837596</v>
      </c>
      <c r="K17" s="60">
        <v>410313</v>
      </c>
      <c r="L17" s="60">
        <v>5854303</v>
      </c>
      <c r="M17" s="60">
        <v>8570956</v>
      </c>
      <c r="N17" s="60">
        <v>14835572</v>
      </c>
      <c r="O17" s="60"/>
      <c r="P17" s="60">
        <v>2072051</v>
      </c>
      <c r="Q17" s="60">
        <v>3569894</v>
      </c>
      <c r="R17" s="60">
        <v>5641945</v>
      </c>
      <c r="S17" s="60"/>
      <c r="T17" s="60"/>
      <c r="U17" s="60"/>
      <c r="V17" s="60"/>
      <c r="W17" s="60">
        <v>30315113</v>
      </c>
      <c r="X17" s="60">
        <v>42346893</v>
      </c>
      <c r="Y17" s="60">
        <v>-12031780</v>
      </c>
      <c r="Z17" s="140">
        <v>-28.41</v>
      </c>
      <c r="AA17" s="62">
        <v>45950377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200000</v>
      </c>
      <c r="F19" s="100">
        <f t="shared" si="3"/>
        <v>200000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1700000</v>
      </c>
      <c r="Y19" s="100">
        <f t="shared" si="3"/>
        <v>-1700000</v>
      </c>
      <c r="Z19" s="137">
        <f>+IF(X19&lt;&gt;0,+(Y19/X19)*100,0)</f>
        <v>-100</v>
      </c>
      <c r="AA19" s="102">
        <f>SUM(AA20:AA23)</f>
        <v>200000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>
        <v>200000</v>
      </c>
      <c r="F23" s="60">
        <v>200000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1700000</v>
      </c>
      <c r="Y23" s="60">
        <v>-1700000</v>
      </c>
      <c r="Z23" s="140">
        <v>-100</v>
      </c>
      <c r="AA23" s="62">
        <v>200000</v>
      </c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0</v>
      </c>
      <c r="D25" s="217">
        <f>+D5+D9+D15+D19+D24</f>
        <v>0</v>
      </c>
      <c r="E25" s="230">
        <f t="shared" si="4"/>
        <v>54410377</v>
      </c>
      <c r="F25" s="219">
        <f t="shared" si="4"/>
        <v>54410377</v>
      </c>
      <c r="G25" s="219">
        <f t="shared" si="4"/>
        <v>1042768</v>
      </c>
      <c r="H25" s="219">
        <f t="shared" si="4"/>
        <v>7612465</v>
      </c>
      <c r="I25" s="219">
        <f t="shared" si="4"/>
        <v>1750312</v>
      </c>
      <c r="J25" s="219">
        <f t="shared" si="4"/>
        <v>10405545</v>
      </c>
      <c r="K25" s="219">
        <f t="shared" si="4"/>
        <v>611323</v>
      </c>
      <c r="L25" s="219">
        <f t="shared" si="4"/>
        <v>5854303</v>
      </c>
      <c r="M25" s="219">
        <f t="shared" si="4"/>
        <v>8570956</v>
      </c>
      <c r="N25" s="219">
        <f t="shared" si="4"/>
        <v>15036582</v>
      </c>
      <c r="O25" s="219">
        <f t="shared" si="4"/>
        <v>0</v>
      </c>
      <c r="P25" s="219">
        <f t="shared" si="4"/>
        <v>2072051</v>
      </c>
      <c r="Q25" s="219">
        <f t="shared" si="4"/>
        <v>3569894</v>
      </c>
      <c r="R25" s="219">
        <f t="shared" si="4"/>
        <v>5641945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31084072</v>
      </c>
      <c r="X25" s="219">
        <f t="shared" si="4"/>
        <v>52606892</v>
      </c>
      <c r="Y25" s="219">
        <f t="shared" si="4"/>
        <v>-21522820</v>
      </c>
      <c r="Z25" s="231">
        <f>+IF(X25&lt;&gt;0,+(Y25/X25)*100,0)</f>
        <v>-40.91254811251727</v>
      </c>
      <c r="AA25" s="232">
        <f>+AA5+AA9+AA15+AA19+AA24</f>
        <v>54410377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/>
      <c r="D28" s="155"/>
      <c r="E28" s="156">
        <v>54410378</v>
      </c>
      <c r="F28" s="60">
        <v>54410378</v>
      </c>
      <c r="G28" s="60">
        <v>1042768</v>
      </c>
      <c r="H28" s="60">
        <v>7612465</v>
      </c>
      <c r="I28" s="60">
        <v>1750312</v>
      </c>
      <c r="J28" s="60">
        <v>10405545</v>
      </c>
      <c r="K28" s="60">
        <v>611323</v>
      </c>
      <c r="L28" s="60">
        <v>5854303</v>
      </c>
      <c r="M28" s="60">
        <v>8570956</v>
      </c>
      <c r="N28" s="60">
        <v>15036582</v>
      </c>
      <c r="O28" s="60"/>
      <c r="P28" s="60">
        <v>2072051</v>
      </c>
      <c r="Q28" s="60">
        <v>3569894</v>
      </c>
      <c r="R28" s="60">
        <v>5641945</v>
      </c>
      <c r="S28" s="60"/>
      <c r="T28" s="60"/>
      <c r="U28" s="60"/>
      <c r="V28" s="60"/>
      <c r="W28" s="60">
        <v>31084072</v>
      </c>
      <c r="X28" s="60"/>
      <c r="Y28" s="60">
        <v>31084072</v>
      </c>
      <c r="Z28" s="140"/>
      <c r="AA28" s="155">
        <v>54410378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54410378</v>
      </c>
      <c r="F32" s="77">
        <f t="shared" si="5"/>
        <v>54410378</v>
      </c>
      <c r="G32" s="77">
        <f t="shared" si="5"/>
        <v>1042768</v>
      </c>
      <c r="H32" s="77">
        <f t="shared" si="5"/>
        <v>7612465</v>
      </c>
      <c r="I32" s="77">
        <f t="shared" si="5"/>
        <v>1750312</v>
      </c>
      <c r="J32" s="77">
        <f t="shared" si="5"/>
        <v>10405545</v>
      </c>
      <c r="K32" s="77">
        <f t="shared" si="5"/>
        <v>611323</v>
      </c>
      <c r="L32" s="77">
        <f t="shared" si="5"/>
        <v>5854303</v>
      </c>
      <c r="M32" s="77">
        <f t="shared" si="5"/>
        <v>8570956</v>
      </c>
      <c r="N32" s="77">
        <f t="shared" si="5"/>
        <v>15036582</v>
      </c>
      <c r="O32" s="77">
        <f t="shared" si="5"/>
        <v>0</v>
      </c>
      <c r="P32" s="77">
        <f t="shared" si="5"/>
        <v>2072051</v>
      </c>
      <c r="Q32" s="77">
        <f t="shared" si="5"/>
        <v>3569894</v>
      </c>
      <c r="R32" s="77">
        <f t="shared" si="5"/>
        <v>5641945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31084072</v>
      </c>
      <c r="X32" s="77">
        <f t="shared" si="5"/>
        <v>0</v>
      </c>
      <c r="Y32" s="77">
        <f t="shared" si="5"/>
        <v>31084072</v>
      </c>
      <c r="Z32" s="212">
        <f>+IF(X32&lt;&gt;0,+(Y32/X32)*100,0)</f>
        <v>0</v>
      </c>
      <c r="AA32" s="79">
        <f>SUM(AA28:AA31)</f>
        <v>54410378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38" t="s">
        <v>139</v>
      </c>
      <c r="B36" s="149"/>
      <c r="C36" s="222">
        <f aca="true" t="shared" si="6" ref="C36:Y36">SUM(C32:C35)</f>
        <v>0</v>
      </c>
      <c r="D36" s="222">
        <f>SUM(D32:D35)</f>
        <v>0</v>
      </c>
      <c r="E36" s="218">
        <f t="shared" si="6"/>
        <v>54410378</v>
      </c>
      <c r="F36" s="220">
        <f t="shared" si="6"/>
        <v>54410378</v>
      </c>
      <c r="G36" s="220">
        <f t="shared" si="6"/>
        <v>1042768</v>
      </c>
      <c r="H36" s="220">
        <f t="shared" si="6"/>
        <v>7612465</v>
      </c>
      <c r="I36" s="220">
        <f t="shared" si="6"/>
        <v>1750312</v>
      </c>
      <c r="J36" s="220">
        <f t="shared" si="6"/>
        <v>10405545</v>
      </c>
      <c r="K36" s="220">
        <f t="shared" si="6"/>
        <v>611323</v>
      </c>
      <c r="L36" s="220">
        <f t="shared" si="6"/>
        <v>5854303</v>
      </c>
      <c r="M36" s="220">
        <f t="shared" si="6"/>
        <v>8570956</v>
      </c>
      <c r="N36" s="220">
        <f t="shared" si="6"/>
        <v>15036582</v>
      </c>
      <c r="O36" s="220">
        <f t="shared" si="6"/>
        <v>0</v>
      </c>
      <c r="P36" s="220">
        <f t="shared" si="6"/>
        <v>2072051</v>
      </c>
      <c r="Q36" s="220">
        <f t="shared" si="6"/>
        <v>3569894</v>
      </c>
      <c r="R36" s="220">
        <f t="shared" si="6"/>
        <v>5641945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31084072</v>
      </c>
      <c r="X36" s="220">
        <f t="shared" si="6"/>
        <v>0</v>
      </c>
      <c r="Y36" s="220">
        <f t="shared" si="6"/>
        <v>31084072</v>
      </c>
      <c r="Z36" s="221">
        <f>+IF(X36&lt;&gt;0,+(Y36/X36)*100,0)</f>
        <v>0</v>
      </c>
      <c r="AA36" s="239">
        <f>SUM(AA32:AA35)</f>
        <v>54410378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/>
      <c r="D6" s="155"/>
      <c r="E6" s="59">
        <v>3847736</v>
      </c>
      <c r="F6" s="60">
        <v>3847736</v>
      </c>
      <c r="G6" s="60">
        <v>43797921</v>
      </c>
      <c r="H6" s="60">
        <v>26814539</v>
      </c>
      <c r="I6" s="60">
        <v>13849015</v>
      </c>
      <c r="J6" s="60">
        <v>13849015</v>
      </c>
      <c r="K6" s="60">
        <v>8615922</v>
      </c>
      <c r="L6" s="60">
        <v>53420484</v>
      </c>
      <c r="M6" s="60">
        <v>33642272</v>
      </c>
      <c r="N6" s="60">
        <v>33642272</v>
      </c>
      <c r="O6" s="60">
        <v>21948175</v>
      </c>
      <c r="P6" s="60">
        <v>34109576</v>
      </c>
      <c r="Q6" s="60">
        <v>69908914</v>
      </c>
      <c r="R6" s="60">
        <v>69908914</v>
      </c>
      <c r="S6" s="60"/>
      <c r="T6" s="60"/>
      <c r="U6" s="60"/>
      <c r="V6" s="60"/>
      <c r="W6" s="60">
        <v>69908914</v>
      </c>
      <c r="X6" s="60">
        <v>2885802</v>
      </c>
      <c r="Y6" s="60">
        <v>67023112</v>
      </c>
      <c r="Z6" s="140">
        <v>2322.51</v>
      </c>
      <c r="AA6" s="62">
        <v>3847736</v>
      </c>
    </row>
    <row r="7" spans="1:27" ht="13.5">
      <c r="A7" s="249" t="s">
        <v>144</v>
      </c>
      <c r="B7" s="182"/>
      <c r="C7" s="155"/>
      <c r="D7" s="155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3.5">
      <c r="A8" s="249" t="s">
        <v>145</v>
      </c>
      <c r="B8" s="182"/>
      <c r="C8" s="155"/>
      <c r="D8" s="155"/>
      <c r="E8" s="59">
        <v>7368265</v>
      </c>
      <c r="F8" s="60">
        <v>7368265</v>
      </c>
      <c r="G8" s="60">
        <v>11139259</v>
      </c>
      <c r="H8" s="60">
        <v>10716211</v>
      </c>
      <c r="I8" s="60">
        <v>9742067</v>
      </c>
      <c r="J8" s="60">
        <v>9742067</v>
      </c>
      <c r="K8" s="60">
        <v>9635071</v>
      </c>
      <c r="L8" s="60">
        <v>10134207</v>
      </c>
      <c r="M8" s="60">
        <v>9806857</v>
      </c>
      <c r="N8" s="60">
        <v>9806857</v>
      </c>
      <c r="O8" s="60">
        <v>9640234</v>
      </c>
      <c r="P8" s="60">
        <v>5002419</v>
      </c>
      <c r="Q8" s="60">
        <v>4844783</v>
      </c>
      <c r="R8" s="60">
        <v>4844783</v>
      </c>
      <c r="S8" s="60"/>
      <c r="T8" s="60"/>
      <c r="U8" s="60"/>
      <c r="V8" s="60"/>
      <c r="W8" s="60">
        <v>4844783</v>
      </c>
      <c r="X8" s="60">
        <v>5526199</v>
      </c>
      <c r="Y8" s="60">
        <v>-681416</v>
      </c>
      <c r="Z8" s="140">
        <v>-12.33</v>
      </c>
      <c r="AA8" s="62">
        <v>7368265</v>
      </c>
    </row>
    <row r="9" spans="1:27" ht="13.5">
      <c r="A9" s="249" t="s">
        <v>146</v>
      </c>
      <c r="B9" s="182"/>
      <c r="C9" s="155"/>
      <c r="D9" s="155"/>
      <c r="E9" s="59">
        <v>17651794</v>
      </c>
      <c r="F9" s="60">
        <v>17651794</v>
      </c>
      <c r="G9" s="60">
        <v>3742960</v>
      </c>
      <c r="H9" s="60">
        <v>4259902</v>
      </c>
      <c r="I9" s="60">
        <v>3590748</v>
      </c>
      <c r="J9" s="60">
        <v>3590748</v>
      </c>
      <c r="K9" s="60">
        <v>2875179</v>
      </c>
      <c r="L9" s="60">
        <v>3233950</v>
      </c>
      <c r="M9" s="60">
        <v>3610406</v>
      </c>
      <c r="N9" s="60">
        <v>3610406</v>
      </c>
      <c r="O9" s="60">
        <v>4123996</v>
      </c>
      <c r="P9" s="60">
        <v>2582808</v>
      </c>
      <c r="Q9" s="60">
        <v>2499736</v>
      </c>
      <c r="R9" s="60">
        <v>2499736</v>
      </c>
      <c r="S9" s="60"/>
      <c r="T9" s="60"/>
      <c r="U9" s="60"/>
      <c r="V9" s="60"/>
      <c r="W9" s="60">
        <v>2499736</v>
      </c>
      <c r="X9" s="60">
        <v>13238846</v>
      </c>
      <c r="Y9" s="60">
        <v>-10739110</v>
      </c>
      <c r="Z9" s="140">
        <v>-81.12</v>
      </c>
      <c r="AA9" s="62">
        <v>17651794</v>
      </c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/>
      <c r="D11" s="155"/>
      <c r="E11" s="59">
        <v>468930</v>
      </c>
      <c r="F11" s="60">
        <v>468930</v>
      </c>
      <c r="G11" s="60">
        <v>524451</v>
      </c>
      <c r="H11" s="60">
        <v>494144</v>
      </c>
      <c r="I11" s="60">
        <v>-112990</v>
      </c>
      <c r="J11" s="60">
        <v>-112990</v>
      </c>
      <c r="K11" s="60">
        <v>-143768</v>
      </c>
      <c r="L11" s="60">
        <v>-79692</v>
      </c>
      <c r="M11" s="60">
        <v>107665</v>
      </c>
      <c r="N11" s="60">
        <v>107665</v>
      </c>
      <c r="O11" s="60">
        <v>-39406</v>
      </c>
      <c r="P11" s="60">
        <v>-76407</v>
      </c>
      <c r="Q11" s="60">
        <v>-99121</v>
      </c>
      <c r="R11" s="60">
        <v>-99121</v>
      </c>
      <c r="S11" s="60"/>
      <c r="T11" s="60"/>
      <c r="U11" s="60"/>
      <c r="V11" s="60"/>
      <c r="W11" s="60">
        <v>-99121</v>
      </c>
      <c r="X11" s="60">
        <v>351698</v>
      </c>
      <c r="Y11" s="60">
        <v>-450819</v>
      </c>
      <c r="Z11" s="140">
        <v>-128.18</v>
      </c>
      <c r="AA11" s="62">
        <v>468930</v>
      </c>
    </row>
    <row r="12" spans="1:27" ht="13.5">
      <c r="A12" s="250" t="s">
        <v>56</v>
      </c>
      <c r="B12" s="251"/>
      <c r="C12" s="168">
        <f aca="true" t="shared" si="0" ref="C12:Y12">SUM(C6:C11)</f>
        <v>0</v>
      </c>
      <c r="D12" s="168">
        <f>SUM(D6:D11)</f>
        <v>0</v>
      </c>
      <c r="E12" s="72">
        <f t="shared" si="0"/>
        <v>29336725</v>
      </c>
      <c r="F12" s="73">
        <f t="shared" si="0"/>
        <v>29336725</v>
      </c>
      <c r="G12" s="73">
        <f t="shared" si="0"/>
        <v>59204591</v>
      </c>
      <c r="H12" s="73">
        <f t="shared" si="0"/>
        <v>42284796</v>
      </c>
      <c r="I12" s="73">
        <f t="shared" si="0"/>
        <v>27068840</v>
      </c>
      <c r="J12" s="73">
        <f t="shared" si="0"/>
        <v>27068840</v>
      </c>
      <c r="K12" s="73">
        <f t="shared" si="0"/>
        <v>20982404</v>
      </c>
      <c r="L12" s="73">
        <f t="shared" si="0"/>
        <v>66708949</v>
      </c>
      <c r="M12" s="73">
        <f t="shared" si="0"/>
        <v>47167200</v>
      </c>
      <c r="N12" s="73">
        <f t="shared" si="0"/>
        <v>47167200</v>
      </c>
      <c r="O12" s="73">
        <f t="shared" si="0"/>
        <v>35672999</v>
      </c>
      <c r="P12" s="73">
        <f t="shared" si="0"/>
        <v>41618396</v>
      </c>
      <c r="Q12" s="73">
        <f t="shared" si="0"/>
        <v>77154312</v>
      </c>
      <c r="R12" s="73">
        <f t="shared" si="0"/>
        <v>77154312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77154312</v>
      </c>
      <c r="X12" s="73">
        <f t="shared" si="0"/>
        <v>22002545</v>
      </c>
      <c r="Y12" s="73">
        <f t="shared" si="0"/>
        <v>55151767</v>
      </c>
      <c r="Z12" s="170">
        <f>+IF(X12&lt;&gt;0,+(Y12/X12)*100,0)</f>
        <v>250.66085309676674</v>
      </c>
      <c r="AA12" s="74">
        <f>SUM(AA6:AA11)</f>
        <v>29336725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/>
      <c r="D17" s="155"/>
      <c r="E17" s="59">
        <v>21401100</v>
      </c>
      <c r="F17" s="60">
        <v>21401100</v>
      </c>
      <c r="G17" s="60">
        <v>21401100</v>
      </c>
      <c r="H17" s="60">
        <v>21401100</v>
      </c>
      <c r="I17" s="60">
        <v>27442135</v>
      </c>
      <c r="J17" s="60">
        <v>27442135</v>
      </c>
      <c r="K17" s="60">
        <v>27442135</v>
      </c>
      <c r="L17" s="60">
        <v>27442135</v>
      </c>
      <c r="M17" s="60">
        <v>27442135</v>
      </c>
      <c r="N17" s="60">
        <v>27442135</v>
      </c>
      <c r="O17" s="60">
        <v>27442135</v>
      </c>
      <c r="P17" s="60">
        <v>27442135</v>
      </c>
      <c r="Q17" s="60">
        <v>27442135</v>
      </c>
      <c r="R17" s="60">
        <v>27442135</v>
      </c>
      <c r="S17" s="60"/>
      <c r="T17" s="60"/>
      <c r="U17" s="60"/>
      <c r="V17" s="60"/>
      <c r="W17" s="60">
        <v>27442135</v>
      </c>
      <c r="X17" s="60">
        <v>16050825</v>
      </c>
      <c r="Y17" s="60">
        <v>11391310</v>
      </c>
      <c r="Z17" s="140">
        <v>70.97</v>
      </c>
      <c r="AA17" s="62">
        <v>21401100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/>
      <c r="D19" s="155"/>
      <c r="E19" s="59">
        <v>183565194</v>
      </c>
      <c r="F19" s="60">
        <v>183565194</v>
      </c>
      <c r="G19" s="60">
        <v>141638646</v>
      </c>
      <c r="H19" s="60">
        <v>149309164</v>
      </c>
      <c r="I19" s="60">
        <v>135915339</v>
      </c>
      <c r="J19" s="60">
        <v>135915339</v>
      </c>
      <c r="K19" s="60">
        <v>136466130</v>
      </c>
      <c r="L19" s="60">
        <v>141701670</v>
      </c>
      <c r="M19" s="60">
        <v>147431550</v>
      </c>
      <c r="N19" s="60">
        <v>147431550</v>
      </c>
      <c r="O19" s="60">
        <v>148525560</v>
      </c>
      <c r="P19" s="60">
        <v>149585418</v>
      </c>
      <c r="Q19" s="60">
        <v>152043660</v>
      </c>
      <c r="R19" s="60">
        <v>152043660</v>
      </c>
      <c r="S19" s="60"/>
      <c r="T19" s="60"/>
      <c r="U19" s="60"/>
      <c r="V19" s="60"/>
      <c r="W19" s="60">
        <v>152043660</v>
      </c>
      <c r="X19" s="60">
        <v>137673896</v>
      </c>
      <c r="Y19" s="60">
        <v>14369764</v>
      </c>
      <c r="Z19" s="140">
        <v>10.44</v>
      </c>
      <c r="AA19" s="62">
        <v>183565194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/>
      <c r="D22" s="155"/>
      <c r="E22" s="59">
        <v>1739925</v>
      </c>
      <c r="F22" s="60">
        <v>1739925</v>
      </c>
      <c r="G22" s="60">
        <v>1424685</v>
      </c>
      <c r="H22" s="60">
        <v>1424685</v>
      </c>
      <c r="I22" s="60">
        <v>1333602</v>
      </c>
      <c r="J22" s="60">
        <v>1333602</v>
      </c>
      <c r="K22" s="60">
        <v>1358640</v>
      </c>
      <c r="L22" s="60">
        <v>1358640</v>
      </c>
      <c r="M22" s="60">
        <v>1358640</v>
      </c>
      <c r="N22" s="60">
        <v>1358640</v>
      </c>
      <c r="O22" s="60">
        <v>1333390</v>
      </c>
      <c r="P22" s="60">
        <v>1187148</v>
      </c>
      <c r="Q22" s="60">
        <v>1212398</v>
      </c>
      <c r="R22" s="60">
        <v>1212398</v>
      </c>
      <c r="S22" s="60"/>
      <c r="T22" s="60"/>
      <c r="U22" s="60"/>
      <c r="V22" s="60"/>
      <c r="W22" s="60">
        <v>1212398</v>
      </c>
      <c r="X22" s="60">
        <v>1304944</v>
      </c>
      <c r="Y22" s="60">
        <v>-92546</v>
      </c>
      <c r="Z22" s="140">
        <v>-7.09</v>
      </c>
      <c r="AA22" s="62">
        <v>1739925</v>
      </c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0</v>
      </c>
      <c r="D24" s="168">
        <f>SUM(D15:D23)</f>
        <v>0</v>
      </c>
      <c r="E24" s="76">
        <f t="shared" si="1"/>
        <v>206706219</v>
      </c>
      <c r="F24" s="77">
        <f t="shared" si="1"/>
        <v>206706219</v>
      </c>
      <c r="G24" s="77">
        <f t="shared" si="1"/>
        <v>164464431</v>
      </c>
      <c r="H24" s="77">
        <f t="shared" si="1"/>
        <v>172134949</v>
      </c>
      <c r="I24" s="77">
        <f t="shared" si="1"/>
        <v>164691076</v>
      </c>
      <c r="J24" s="77">
        <f t="shared" si="1"/>
        <v>164691076</v>
      </c>
      <c r="K24" s="77">
        <f t="shared" si="1"/>
        <v>165266905</v>
      </c>
      <c r="L24" s="77">
        <f t="shared" si="1"/>
        <v>170502445</v>
      </c>
      <c r="M24" s="77">
        <f t="shared" si="1"/>
        <v>176232325</v>
      </c>
      <c r="N24" s="77">
        <f t="shared" si="1"/>
        <v>176232325</v>
      </c>
      <c r="O24" s="77">
        <f t="shared" si="1"/>
        <v>177301085</v>
      </c>
      <c r="P24" s="77">
        <f t="shared" si="1"/>
        <v>178214701</v>
      </c>
      <c r="Q24" s="77">
        <f t="shared" si="1"/>
        <v>180698193</v>
      </c>
      <c r="R24" s="77">
        <f t="shared" si="1"/>
        <v>180698193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180698193</v>
      </c>
      <c r="X24" s="77">
        <f t="shared" si="1"/>
        <v>155029665</v>
      </c>
      <c r="Y24" s="77">
        <f t="shared" si="1"/>
        <v>25668528</v>
      </c>
      <c r="Z24" s="212">
        <f>+IF(X24&lt;&gt;0,+(Y24/X24)*100,0)</f>
        <v>16.55717181611661</v>
      </c>
      <c r="AA24" s="79">
        <f>SUM(AA15:AA23)</f>
        <v>206706219</v>
      </c>
    </row>
    <row r="25" spans="1:27" ht="13.5">
      <c r="A25" s="250" t="s">
        <v>159</v>
      </c>
      <c r="B25" s="251"/>
      <c r="C25" s="168">
        <f aca="true" t="shared" si="2" ref="C25:Y25">+C12+C24</f>
        <v>0</v>
      </c>
      <c r="D25" s="168">
        <f>+D12+D24</f>
        <v>0</v>
      </c>
      <c r="E25" s="72">
        <f t="shared" si="2"/>
        <v>236042944</v>
      </c>
      <c r="F25" s="73">
        <f t="shared" si="2"/>
        <v>236042944</v>
      </c>
      <c r="G25" s="73">
        <f t="shared" si="2"/>
        <v>223669022</v>
      </c>
      <c r="H25" s="73">
        <f t="shared" si="2"/>
        <v>214419745</v>
      </c>
      <c r="I25" s="73">
        <f t="shared" si="2"/>
        <v>191759916</v>
      </c>
      <c r="J25" s="73">
        <f t="shared" si="2"/>
        <v>191759916</v>
      </c>
      <c r="K25" s="73">
        <f t="shared" si="2"/>
        <v>186249309</v>
      </c>
      <c r="L25" s="73">
        <f t="shared" si="2"/>
        <v>237211394</v>
      </c>
      <c r="M25" s="73">
        <f t="shared" si="2"/>
        <v>223399525</v>
      </c>
      <c r="N25" s="73">
        <f t="shared" si="2"/>
        <v>223399525</v>
      </c>
      <c r="O25" s="73">
        <f t="shared" si="2"/>
        <v>212974084</v>
      </c>
      <c r="P25" s="73">
        <f t="shared" si="2"/>
        <v>219833097</v>
      </c>
      <c r="Q25" s="73">
        <f t="shared" si="2"/>
        <v>257852505</v>
      </c>
      <c r="R25" s="73">
        <f t="shared" si="2"/>
        <v>257852505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257852505</v>
      </c>
      <c r="X25" s="73">
        <f t="shared" si="2"/>
        <v>177032210</v>
      </c>
      <c r="Y25" s="73">
        <f t="shared" si="2"/>
        <v>80820295</v>
      </c>
      <c r="Z25" s="170">
        <f>+IF(X25&lt;&gt;0,+(Y25/X25)*100,0)</f>
        <v>45.65287582412263</v>
      </c>
      <c r="AA25" s="74">
        <f>+AA12+AA24</f>
        <v>236042944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164</v>
      </c>
      <c r="B32" s="182"/>
      <c r="C32" s="155"/>
      <c r="D32" s="155"/>
      <c r="E32" s="59">
        <v>12917548</v>
      </c>
      <c r="F32" s="60">
        <v>12917548</v>
      </c>
      <c r="G32" s="60">
        <v>32506664</v>
      </c>
      <c r="H32" s="60">
        <v>34130615</v>
      </c>
      <c r="I32" s="60">
        <v>14627137</v>
      </c>
      <c r="J32" s="60">
        <v>14627137</v>
      </c>
      <c r="K32" s="60">
        <v>17838015</v>
      </c>
      <c r="L32" s="60">
        <v>22271921</v>
      </c>
      <c r="M32" s="60">
        <v>1622089</v>
      </c>
      <c r="N32" s="60">
        <v>1622089</v>
      </c>
      <c r="O32" s="60">
        <v>478578</v>
      </c>
      <c r="P32" s="60">
        <v>-1136699</v>
      </c>
      <c r="Q32" s="60">
        <v>27870946</v>
      </c>
      <c r="R32" s="60">
        <v>27870946</v>
      </c>
      <c r="S32" s="60"/>
      <c r="T32" s="60"/>
      <c r="U32" s="60"/>
      <c r="V32" s="60"/>
      <c r="W32" s="60">
        <v>27870946</v>
      </c>
      <c r="X32" s="60">
        <v>9688161</v>
      </c>
      <c r="Y32" s="60">
        <v>18182785</v>
      </c>
      <c r="Z32" s="140">
        <v>187.68</v>
      </c>
      <c r="AA32" s="62">
        <v>12917548</v>
      </c>
    </row>
    <row r="33" spans="1:27" ht="13.5">
      <c r="A33" s="249" t="s">
        <v>165</v>
      </c>
      <c r="B33" s="182"/>
      <c r="C33" s="155"/>
      <c r="D33" s="155"/>
      <c r="E33" s="59"/>
      <c r="F33" s="60"/>
      <c r="G33" s="60">
        <v>7785957</v>
      </c>
      <c r="H33" s="60">
        <v>7785957</v>
      </c>
      <c r="I33" s="60">
        <v>13459398</v>
      </c>
      <c r="J33" s="60">
        <v>13459398</v>
      </c>
      <c r="K33" s="60">
        <v>13459398</v>
      </c>
      <c r="L33" s="60">
        <v>13459398</v>
      </c>
      <c r="M33" s="60">
        <v>13459398</v>
      </c>
      <c r="N33" s="60">
        <v>13459398</v>
      </c>
      <c r="O33" s="60">
        <v>13459398</v>
      </c>
      <c r="P33" s="60">
        <v>13459398</v>
      </c>
      <c r="Q33" s="60">
        <v>13854991</v>
      </c>
      <c r="R33" s="60">
        <v>13854991</v>
      </c>
      <c r="S33" s="60"/>
      <c r="T33" s="60"/>
      <c r="U33" s="60"/>
      <c r="V33" s="60"/>
      <c r="W33" s="60">
        <v>13854991</v>
      </c>
      <c r="X33" s="60"/>
      <c r="Y33" s="60">
        <v>13854991</v>
      </c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0</v>
      </c>
      <c r="D34" s="168">
        <f>SUM(D29:D33)</f>
        <v>0</v>
      </c>
      <c r="E34" s="72">
        <f t="shared" si="3"/>
        <v>12917548</v>
      </c>
      <c r="F34" s="73">
        <f t="shared" si="3"/>
        <v>12917548</v>
      </c>
      <c r="G34" s="73">
        <f t="shared" si="3"/>
        <v>40292621</v>
      </c>
      <c r="H34" s="73">
        <f t="shared" si="3"/>
        <v>41916572</v>
      </c>
      <c r="I34" s="73">
        <f t="shared" si="3"/>
        <v>28086535</v>
      </c>
      <c r="J34" s="73">
        <f t="shared" si="3"/>
        <v>28086535</v>
      </c>
      <c r="K34" s="73">
        <f t="shared" si="3"/>
        <v>31297413</v>
      </c>
      <c r="L34" s="73">
        <f t="shared" si="3"/>
        <v>35731319</v>
      </c>
      <c r="M34" s="73">
        <f t="shared" si="3"/>
        <v>15081487</v>
      </c>
      <c r="N34" s="73">
        <f t="shared" si="3"/>
        <v>15081487</v>
      </c>
      <c r="O34" s="73">
        <f t="shared" si="3"/>
        <v>13937976</v>
      </c>
      <c r="P34" s="73">
        <f t="shared" si="3"/>
        <v>12322699</v>
      </c>
      <c r="Q34" s="73">
        <f t="shared" si="3"/>
        <v>41725937</v>
      </c>
      <c r="R34" s="73">
        <f t="shared" si="3"/>
        <v>41725937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41725937</v>
      </c>
      <c r="X34" s="73">
        <f t="shared" si="3"/>
        <v>9688161</v>
      </c>
      <c r="Y34" s="73">
        <f t="shared" si="3"/>
        <v>32037776</v>
      </c>
      <c r="Z34" s="170">
        <f>+IF(X34&lt;&gt;0,+(Y34/X34)*100,0)</f>
        <v>330.68996272873665</v>
      </c>
      <c r="AA34" s="74">
        <f>SUM(AA29:AA33)</f>
        <v>12917548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9" t="s">
        <v>165</v>
      </c>
      <c r="B38" s="182"/>
      <c r="C38" s="155"/>
      <c r="D38" s="155"/>
      <c r="E38" s="59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140"/>
      <c r="AA38" s="62"/>
    </row>
    <row r="39" spans="1:27" ht="13.5">
      <c r="A39" s="250" t="s">
        <v>59</v>
      </c>
      <c r="B39" s="253"/>
      <c r="C39" s="168">
        <f aca="true" t="shared" si="4" ref="C39:Y39">SUM(C37:C38)</f>
        <v>0</v>
      </c>
      <c r="D39" s="168">
        <f>SUM(D37:D38)</f>
        <v>0</v>
      </c>
      <c r="E39" s="76">
        <f t="shared" si="4"/>
        <v>0</v>
      </c>
      <c r="F39" s="77">
        <f t="shared" si="4"/>
        <v>0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0</v>
      </c>
      <c r="Y39" s="77">
        <f t="shared" si="4"/>
        <v>0</v>
      </c>
      <c r="Z39" s="212">
        <f>+IF(X39&lt;&gt;0,+(Y39/X39)*100,0)</f>
        <v>0</v>
      </c>
      <c r="AA39" s="79">
        <f>SUM(AA37:AA38)</f>
        <v>0</v>
      </c>
    </row>
    <row r="40" spans="1:27" ht="13.5">
      <c r="A40" s="250" t="s">
        <v>167</v>
      </c>
      <c r="B40" s="251"/>
      <c r="C40" s="168">
        <f aca="true" t="shared" si="5" ref="C40:Y40">+C34+C39</f>
        <v>0</v>
      </c>
      <c r="D40" s="168">
        <f>+D34+D39</f>
        <v>0</v>
      </c>
      <c r="E40" s="72">
        <f t="shared" si="5"/>
        <v>12917548</v>
      </c>
      <c r="F40" s="73">
        <f t="shared" si="5"/>
        <v>12917548</v>
      </c>
      <c r="G40" s="73">
        <f t="shared" si="5"/>
        <v>40292621</v>
      </c>
      <c r="H40" s="73">
        <f t="shared" si="5"/>
        <v>41916572</v>
      </c>
      <c r="I40" s="73">
        <f t="shared" si="5"/>
        <v>28086535</v>
      </c>
      <c r="J40" s="73">
        <f t="shared" si="5"/>
        <v>28086535</v>
      </c>
      <c r="K40" s="73">
        <f t="shared" si="5"/>
        <v>31297413</v>
      </c>
      <c r="L40" s="73">
        <f t="shared" si="5"/>
        <v>35731319</v>
      </c>
      <c r="M40" s="73">
        <f t="shared" si="5"/>
        <v>15081487</v>
      </c>
      <c r="N40" s="73">
        <f t="shared" si="5"/>
        <v>15081487</v>
      </c>
      <c r="O40" s="73">
        <f t="shared" si="5"/>
        <v>13937976</v>
      </c>
      <c r="P40" s="73">
        <f t="shared" si="5"/>
        <v>12322699</v>
      </c>
      <c r="Q40" s="73">
        <f t="shared" si="5"/>
        <v>41725937</v>
      </c>
      <c r="R40" s="73">
        <f t="shared" si="5"/>
        <v>41725937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41725937</v>
      </c>
      <c r="X40" s="73">
        <f t="shared" si="5"/>
        <v>9688161</v>
      </c>
      <c r="Y40" s="73">
        <f t="shared" si="5"/>
        <v>32037776</v>
      </c>
      <c r="Z40" s="170">
        <f>+IF(X40&lt;&gt;0,+(Y40/X40)*100,0)</f>
        <v>330.68996272873665</v>
      </c>
      <c r="AA40" s="74">
        <f>+AA34+AA39</f>
        <v>12917548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0</v>
      </c>
      <c r="D42" s="257">
        <f>+D25-D40</f>
        <v>0</v>
      </c>
      <c r="E42" s="258">
        <f t="shared" si="6"/>
        <v>223125396</v>
      </c>
      <c r="F42" s="259">
        <f t="shared" si="6"/>
        <v>223125396</v>
      </c>
      <c r="G42" s="259">
        <f t="shared" si="6"/>
        <v>183376401</v>
      </c>
      <c r="H42" s="259">
        <f t="shared" si="6"/>
        <v>172503173</v>
      </c>
      <c r="I42" s="259">
        <f t="shared" si="6"/>
        <v>163673381</v>
      </c>
      <c r="J42" s="259">
        <f t="shared" si="6"/>
        <v>163673381</v>
      </c>
      <c r="K42" s="259">
        <f t="shared" si="6"/>
        <v>154951896</v>
      </c>
      <c r="L42" s="259">
        <f t="shared" si="6"/>
        <v>201480075</v>
      </c>
      <c r="M42" s="259">
        <f t="shared" si="6"/>
        <v>208318038</v>
      </c>
      <c r="N42" s="259">
        <f t="shared" si="6"/>
        <v>208318038</v>
      </c>
      <c r="O42" s="259">
        <f t="shared" si="6"/>
        <v>199036108</v>
      </c>
      <c r="P42" s="259">
        <f t="shared" si="6"/>
        <v>207510398</v>
      </c>
      <c r="Q42" s="259">
        <f t="shared" si="6"/>
        <v>216126568</v>
      </c>
      <c r="R42" s="259">
        <f t="shared" si="6"/>
        <v>216126568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216126568</v>
      </c>
      <c r="X42" s="259">
        <f t="shared" si="6"/>
        <v>167344049</v>
      </c>
      <c r="Y42" s="259">
        <f t="shared" si="6"/>
        <v>48782519</v>
      </c>
      <c r="Z42" s="260">
        <f>+IF(X42&lt;&gt;0,+(Y42/X42)*100,0)</f>
        <v>29.151033031356853</v>
      </c>
      <c r="AA42" s="261">
        <f>+AA25-AA40</f>
        <v>223125396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/>
      <c r="D45" s="155"/>
      <c r="E45" s="59">
        <v>223125395</v>
      </c>
      <c r="F45" s="60">
        <v>223125395</v>
      </c>
      <c r="G45" s="60">
        <v>40512349</v>
      </c>
      <c r="H45" s="60">
        <v>29777463</v>
      </c>
      <c r="I45" s="60">
        <v>31530470</v>
      </c>
      <c r="J45" s="60">
        <v>31530470</v>
      </c>
      <c r="K45" s="60">
        <v>22807795</v>
      </c>
      <c r="L45" s="60">
        <v>62841393</v>
      </c>
      <c r="M45" s="60">
        <v>69645508</v>
      </c>
      <c r="N45" s="60">
        <v>69645508</v>
      </c>
      <c r="O45" s="60">
        <v>199036109</v>
      </c>
      <c r="P45" s="60">
        <v>207510399</v>
      </c>
      <c r="Q45" s="60">
        <v>84231122</v>
      </c>
      <c r="R45" s="60">
        <v>84231122</v>
      </c>
      <c r="S45" s="60"/>
      <c r="T45" s="60"/>
      <c r="U45" s="60"/>
      <c r="V45" s="60"/>
      <c r="W45" s="60">
        <v>84231122</v>
      </c>
      <c r="X45" s="60">
        <v>167344046</v>
      </c>
      <c r="Y45" s="60">
        <v>-83112924</v>
      </c>
      <c r="Z45" s="139">
        <v>-49.67</v>
      </c>
      <c r="AA45" s="62">
        <v>223125395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>
        <v>142864051</v>
      </c>
      <c r="H46" s="60">
        <v>142725709</v>
      </c>
      <c r="I46" s="60">
        <v>132142912</v>
      </c>
      <c r="J46" s="60">
        <v>132142912</v>
      </c>
      <c r="K46" s="60">
        <v>132144100</v>
      </c>
      <c r="L46" s="60">
        <v>138638683</v>
      </c>
      <c r="M46" s="60">
        <v>138672532</v>
      </c>
      <c r="N46" s="60">
        <v>138672532</v>
      </c>
      <c r="O46" s="60"/>
      <c r="P46" s="60"/>
      <c r="Q46" s="60">
        <v>131895448</v>
      </c>
      <c r="R46" s="60">
        <v>131895448</v>
      </c>
      <c r="S46" s="60"/>
      <c r="T46" s="60"/>
      <c r="U46" s="60"/>
      <c r="V46" s="60"/>
      <c r="W46" s="60">
        <v>131895448</v>
      </c>
      <c r="X46" s="60"/>
      <c r="Y46" s="60">
        <v>131895448</v>
      </c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0</v>
      </c>
      <c r="D48" s="217">
        <f>SUM(D45:D47)</f>
        <v>0</v>
      </c>
      <c r="E48" s="264">
        <f t="shared" si="7"/>
        <v>223125395</v>
      </c>
      <c r="F48" s="219">
        <f t="shared" si="7"/>
        <v>223125395</v>
      </c>
      <c r="G48" s="219">
        <f t="shared" si="7"/>
        <v>183376400</v>
      </c>
      <c r="H48" s="219">
        <f t="shared" si="7"/>
        <v>172503172</v>
      </c>
      <c r="I48" s="219">
        <f t="shared" si="7"/>
        <v>163673382</v>
      </c>
      <c r="J48" s="219">
        <f t="shared" si="7"/>
        <v>163673382</v>
      </c>
      <c r="K48" s="219">
        <f t="shared" si="7"/>
        <v>154951895</v>
      </c>
      <c r="L48" s="219">
        <f t="shared" si="7"/>
        <v>201480076</v>
      </c>
      <c r="M48" s="219">
        <f t="shared" si="7"/>
        <v>208318040</v>
      </c>
      <c r="N48" s="219">
        <f t="shared" si="7"/>
        <v>208318040</v>
      </c>
      <c r="O48" s="219">
        <f t="shared" si="7"/>
        <v>199036109</v>
      </c>
      <c r="P48" s="219">
        <f t="shared" si="7"/>
        <v>207510399</v>
      </c>
      <c r="Q48" s="219">
        <f t="shared" si="7"/>
        <v>216126570</v>
      </c>
      <c r="R48" s="219">
        <f t="shared" si="7"/>
        <v>216126570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216126570</v>
      </c>
      <c r="X48" s="219">
        <f t="shared" si="7"/>
        <v>167344046</v>
      </c>
      <c r="Y48" s="219">
        <f t="shared" si="7"/>
        <v>48782524</v>
      </c>
      <c r="Z48" s="265">
        <f>+IF(X48&lt;&gt;0,+(Y48/X48)*100,0)</f>
        <v>29.151036541808008</v>
      </c>
      <c r="AA48" s="232">
        <f>SUM(AA45:AA47)</f>
        <v>223125395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/>
      <c r="D6" s="155"/>
      <c r="E6" s="59">
        <v>9451567</v>
      </c>
      <c r="F6" s="60">
        <v>9451567</v>
      </c>
      <c r="G6" s="60">
        <v>607256</v>
      </c>
      <c r="H6" s="60">
        <v>953163</v>
      </c>
      <c r="I6" s="60">
        <v>1742285</v>
      </c>
      <c r="J6" s="60">
        <v>3302704</v>
      </c>
      <c r="K6" s="60">
        <v>835878</v>
      </c>
      <c r="L6" s="60">
        <v>979500</v>
      </c>
      <c r="M6" s="60">
        <v>1666433</v>
      </c>
      <c r="N6" s="60">
        <v>3481811</v>
      </c>
      <c r="O6" s="60">
        <v>414633</v>
      </c>
      <c r="P6" s="60">
        <v>8197985</v>
      </c>
      <c r="Q6" s="60">
        <v>1527911</v>
      </c>
      <c r="R6" s="60">
        <v>10140529</v>
      </c>
      <c r="S6" s="60"/>
      <c r="T6" s="60"/>
      <c r="U6" s="60"/>
      <c r="V6" s="60"/>
      <c r="W6" s="60">
        <v>16925044</v>
      </c>
      <c r="X6" s="60">
        <v>18165777</v>
      </c>
      <c r="Y6" s="60">
        <v>-1240733</v>
      </c>
      <c r="Z6" s="140">
        <v>-6.83</v>
      </c>
      <c r="AA6" s="62">
        <v>9451567</v>
      </c>
    </row>
    <row r="7" spans="1:27" ht="13.5">
      <c r="A7" s="249" t="s">
        <v>178</v>
      </c>
      <c r="B7" s="182"/>
      <c r="C7" s="155"/>
      <c r="D7" s="155"/>
      <c r="E7" s="59">
        <v>136020000</v>
      </c>
      <c r="F7" s="60">
        <v>136020000</v>
      </c>
      <c r="G7" s="60">
        <v>52425000</v>
      </c>
      <c r="H7" s="60">
        <v>2539700</v>
      </c>
      <c r="I7" s="60">
        <v>170000</v>
      </c>
      <c r="J7" s="60">
        <v>55134700</v>
      </c>
      <c r="K7" s="60">
        <v>2000000</v>
      </c>
      <c r="L7" s="60">
        <v>44998000</v>
      </c>
      <c r="M7" s="60"/>
      <c r="N7" s="60">
        <v>46998000</v>
      </c>
      <c r="O7" s="60">
        <v>184800</v>
      </c>
      <c r="P7" s="60">
        <v>366000</v>
      </c>
      <c r="Q7" s="60">
        <v>56238</v>
      </c>
      <c r="R7" s="60">
        <v>607038</v>
      </c>
      <c r="S7" s="60"/>
      <c r="T7" s="60"/>
      <c r="U7" s="60"/>
      <c r="V7" s="60"/>
      <c r="W7" s="60">
        <v>102739738</v>
      </c>
      <c r="X7" s="60">
        <v>136020000</v>
      </c>
      <c r="Y7" s="60">
        <v>-33280262</v>
      </c>
      <c r="Z7" s="140">
        <v>-24.47</v>
      </c>
      <c r="AA7" s="62">
        <v>136020000</v>
      </c>
    </row>
    <row r="8" spans="1:27" ht="13.5">
      <c r="A8" s="249" t="s">
        <v>179</v>
      </c>
      <c r="B8" s="182"/>
      <c r="C8" s="155"/>
      <c r="D8" s="155"/>
      <c r="E8" s="59">
        <v>40675000</v>
      </c>
      <c r="F8" s="60">
        <v>40675000</v>
      </c>
      <c r="G8" s="60">
        <v>12313000</v>
      </c>
      <c r="H8" s="60"/>
      <c r="I8" s="60"/>
      <c r="J8" s="60">
        <v>12313000</v>
      </c>
      <c r="K8" s="60"/>
      <c r="L8" s="60">
        <v>16362000</v>
      </c>
      <c r="M8" s="60"/>
      <c r="N8" s="60">
        <v>16362000</v>
      </c>
      <c r="O8" s="60"/>
      <c r="P8" s="60"/>
      <c r="Q8" s="60">
        <v>4500000</v>
      </c>
      <c r="R8" s="60">
        <v>4500000</v>
      </c>
      <c r="S8" s="60"/>
      <c r="T8" s="60"/>
      <c r="U8" s="60"/>
      <c r="V8" s="60"/>
      <c r="W8" s="60">
        <v>33175000</v>
      </c>
      <c r="X8" s="60">
        <v>40675000</v>
      </c>
      <c r="Y8" s="60">
        <v>-7500000</v>
      </c>
      <c r="Z8" s="140">
        <v>-18.44</v>
      </c>
      <c r="AA8" s="62">
        <v>40675000</v>
      </c>
    </row>
    <row r="9" spans="1:27" ht="13.5">
      <c r="A9" s="249" t="s">
        <v>180</v>
      </c>
      <c r="B9" s="182"/>
      <c r="C9" s="155"/>
      <c r="D9" s="155"/>
      <c r="E9" s="59">
        <v>1819224</v>
      </c>
      <c r="F9" s="60">
        <v>1819224</v>
      </c>
      <c r="G9" s="60">
        <v>6948</v>
      </c>
      <c r="H9" s="60">
        <v>37514</v>
      </c>
      <c r="I9" s="60">
        <v>67355</v>
      </c>
      <c r="J9" s="60">
        <v>111817</v>
      </c>
      <c r="K9" s="60">
        <v>41585</v>
      </c>
      <c r="L9" s="60">
        <v>22476</v>
      </c>
      <c r="M9" s="60">
        <v>119776</v>
      </c>
      <c r="N9" s="60">
        <v>183837</v>
      </c>
      <c r="O9" s="60">
        <v>93784</v>
      </c>
      <c r="P9" s="60">
        <v>64370</v>
      </c>
      <c r="Q9" s="60">
        <v>129894</v>
      </c>
      <c r="R9" s="60">
        <v>288048</v>
      </c>
      <c r="S9" s="60"/>
      <c r="T9" s="60"/>
      <c r="U9" s="60"/>
      <c r="V9" s="60"/>
      <c r="W9" s="60">
        <v>583702</v>
      </c>
      <c r="X9" s="60">
        <v>1546155</v>
      </c>
      <c r="Y9" s="60">
        <v>-962453</v>
      </c>
      <c r="Z9" s="140">
        <v>-62.25</v>
      </c>
      <c r="AA9" s="62">
        <v>1819224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/>
      <c r="D12" s="155"/>
      <c r="E12" s="59">
        <v>-101303976</v>
      </c>
      <c r="F12" s="60">
        <v>-101303976</v>
      </c>
      <c r="G12" s="60">
        <v>-21233160</v>
      </c>
      <c r="H12" s="60">
        <v>-12615811</v>
      </c>
      <c r="I12" s="60">
        <v>-13260547</v>
      </c>
      <c r="J12" s="60">
        <v>-47109518</v>
      </c>
      <c r="K12" s="60">
        <v>-7569210</v>
      </c>
      <c r="L12" s="60">
        <v>-12321203</v>
      </c>
      <c r="M12" s="60">
        <v>-13751621</v>
      </c>
      <c r="N12" s="60">
        <v>-33642034</v>
      </c>
      <c r="O12" s="60">
        <v>-11072589</v>
      </c>
      <c r="P12" s="60">
        <v>-11391773</v>
      </c>
      <c r="Q12" s="60">
        <v>25601035</v>
      </c>
      <c r="R12" s="60">
        <v>3136673</v>
      </c>
      <c r="S12" s="60"/>
      <c r="T12" s="60"/>
      <c r="U12" s="60"/>
      <c r="V12" s="60"/>
      <c r="W12" s="60">
        <v>-77614879</v>
      </c>
      <c r="X12" s="60">
        <v>-76603643</v>
      </c>
      <c r="Y12" s="60">
        <v>-1011236</v>
      </c>
      <c r="Z12" s="140">
        <v>1.32</v>
      </c>
      <c r="AA12" s="62">
        <v>-101303976</v>
      </c>
    </row>
    <row r="13" spans="1:27" ht="13.5">
      <c r="A13" s="249" t="s">
        <v>40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9" t="s">
        <v>42</v>
      </c>
      <c r="B14" s="182"/>
      <c r="C14" s="155"/>
      <c r="D14" s="155"/>
      <c r="E14" s="59">
        <v>-37063685</v>
      </c>
      <c r="F14" s="60">
        <v>-37063685</v>
      </c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>
        <v>-31172443</v>
      </c>
      <c r="Y14" s="60">
        <v>31172443</v>
      </c>
      <c r="Z14" s="140">
        <v>-100</v>
      </c>
      <c r="AA14" s="62">
        <v>-37063685</v>
      </c>
    </row>
    <row r="15" spans="1:27" ht="13.5">
      <c r="A15" s="250" t="s">
        <v>184</v>
      </c>
      <c r="B15" s="251"/>
      <c r="C15" s="168">
        <f aca="true" t="shared" si="0" ref="C15:Y15">SUM(C6:C14)</f>
        <v>0</v>
      </c>
      <c r="D15" s="168">
        <f>SUM(D6:D14)</f>
        <v>0</v>
      </c>
      <c r="E15" s="72">
        <f t="shared" si="0"/>
        <v>49598130</v>
      </c>
      <c r="F15" s="73">
        <f t="shared" si="0"/>
        <v>49598130</v>
      </c>
      <c r="G15" s="73">
        <f t="shared" si="0"/>
        <v>44119044</v>
      </c>
      <c r="H15" s="73">
        <f t="shared" si="0"/>
        <v>-9085434</v>
      </c>
      <c r="I15" s="73">
        <f t="shared" si="0"/>
        <v>-11280907</v>
      </c>
      <c r="J15" s="73">
        <f t="shared" si="0"/>
        <v>23752703</v>
      </c>
      <c r="K15" s="73">
        <f t="shared" si="0"/>
        <v>-4691747</v>
      </c>
      <c r="L15" s="73">
        <f t="shared" si="0"/>
        <v>50040773</v>
      </c>
      <c r="M15" s="73">
        <f t="shared" si="0"/>
        <v>-11965412</v>
      </c>
      <c r="N15" s="73">
        <f t="shared" si="0"/>
        <v>33383614</v>
      </c>
      <c r="O15" s="73">
        <f t="shared" si="0"/>
        <v>-10379372</v>
      </c>
      <c r="P15" s="73">
        <f t="shared" si="0"/>
        <v>-2763418</v>
      </c>
      <c r="Q15" s="73">
        <f t="shared" si="0"/>
        <v>31815078</v>
      </c>
      <c r="R15" s="73">
        <f t="shared" si="0"/>
        <v>18672288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75808605</v>
      </c>
      <c r="X15" s="73">
        <f t="shared" si="0"/>
        <v>88630846</v>
      </c>
      <c r="Y15" s="73">
        <f t="shared" si="0"/>
        <v>-12822241</v>
      </c>
      <c r="Z15" s="170">
        <f>+IF(X15&lt;&gt;0,+(Y15/X15)*100,0)</f>
        <v>-14.467018626901067</v>
      </c>
      <c r="AA15" s="74">
        <f>SUM(AA6:AA14)</f>
        <v>49598130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>
        <v>664032</v>
      </c>
      <c r="F22" s="60">
        <v>664032</v>
      </c>
      <c r="G22" s="60">
        <v>-2421060</v>
      </c>
      <c r="H22" s="60">
        <v>-16217370</v>
      </c>
      <c r="I22" s="60">
        <v>4916449</v>
      </c>
      <c r="J22" s="60">
        <v>-13721981</v>
      </c>
      <c r="K22" s="60">
        <v>8901785</v>
      </c>
      <c r="L22" s="60">
        <v>-2000191</v>
      </c>
      <c r="M22" s="60">
        <v>-23588446</v>
      </c>
      <c r="N22" s="60">
        <v>-16686852</v>
      </c>
      <c r="O22" s="60">
        <v>-93784</v>
      </c>
      <c r="P22" s="60">
        <v>5721843</v>
      </c>
      <c r="Q22" s="60">
        <v>-22708938</v>
      </c>
      <c r="R22" s="60">
        <v>-17080879</v>
      </c>
      <c r="S22" s="60"/>
      <c r="T22" s="60"/>
      <c r="U22" s="60"/>
      <c r="V22" s="60"/>
      <c r="W22" s="60">
        <v>-47489712</v>
      </c>
      <c r="X22" s="60">
        <v>664032</v>
      </c>
      <c r="Y22" s="60">
        <v>-48153744</v>
      </c>
      <c r="Z22" s="140">
        <v>-7251.72</v>
      </c>
      <c r="AA22" s="62">
        <v>664032</v>
      </c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/>
      <c r="D24" s="155"/>
      <c r="E24" s="59">
        <v>-54410378</v>
      </c>
      <c r="F24" s="60">
        <v>-54410378</v>
      </c>
      <c r="G24" s="60">
        <v>-2330490</v>
      </c>
      <c r="H24" s="60">
        <v>-7897720</v>
      </c>
      <c r="I24" s="60">
        <v>-1684734</v>
      </c>
      <c r="J24" s="60">
        <v>-11912944</v>
      </c>
      <c r="K24" s="60">
        <v>-540792</v>
      </c>
      <c r="L24" s="60">
        <v>-5235540</v>
      </c>
      <c r="M24" s="60">
        <v>-7814612</v>
      </c>
      <c r="N24" s="60">
        <v>-13590944</v>
      </c>
      <c r="O24" s="60">
        <v>-1314572</v>
      </c>
      <c r="P24" s="60">
        <v>-1855397</v>
      </c>
      <c r="Q24" s="60">
        <v>-3224772</v>
      </c>
      <c r="R24" s="60">
        <v>-6394741</v>
      </c>
      <c r="S24" s="60"/>
      <c r="T24" s="60"/>
      <c r="U24" s="60"/>
      <c r="V24" s="60"/>
      <c r="W24" s="60">
        <v>-31898629</v>
      </c>
      <c r="X24" s="60">
        <v>-49078167</v>
      </c>
      <c r="Y24" s="60">
        <v>17179538</v>
      </c>
      <c r="Z24" s="140">
        <v>-35</v>
      </c>
      <c r="AA24" s="62">
        <v>-54410378</v>
      </c>
    </row>
    <row r="25" spans="1:27" ht="13.5">
      <c r="A25" s="250" t="s">
        <v>191</v>
      </c>
      <c r="B25" s="251"/>
      <c r="C25" s="168">
        <f aca="true" t="shared" si="1" ref="C25:Y25">SUM(C19:C24)</f>
        <v>0</v>
      </c>
      <c r="D25" s="168">
        <f>SUM(D19:D24)</f>
        <v>0</v>
      </c>
      <c r="E25" s="72">
        <f t="shared" si="1"/>
        <v>-53746346</v>
      </c>
      <c r="F25" s="73">
        <f t="shared" si="1"/>
        <v>-53746346</v>
      </c>
      <c r="G25" s="73">
        <f t="shared" si="1"/>
        <v>-4751550</v>
      </c>
      <c r="H25" s="73">
        <f t="shared" si="1"/>
        <v>-24115090</v>
      </c>
      <c r="I25" s="73">
        <f t="shared" si="1"/>
        <v>3231715</v>
      </c>
      <c r="J25" s="73">
        <f t="shared" si="1"/>
        <v>-25634925</v>
      </c>
      <c r="K25" s="73">
        <f t="shared" si="1"/>
        <v>8360993</v>
      </c>
      <c r="L25" s="73">
        <f t="shared" si="1"/>
        <v>-7235731</v>
      </c>
      <c r="M25" s="73">
        <f t="shared" si="1"/>
        <v>-31403058</v>
      </c>
      <c r="N25" s="73">
        <f t="shared" si="1"/>
        <v>-30277796</v>
      </c>
      <c r="O25" s="73">
        <f t="shared" si="1"/>
        <v>-1408356</v>
      </c>
      <c r="P25" s="73">
        <f t="shared" si="1"/>
        <v>3866446</v>
      </c>
      <c r="Q25" s="73">
        <f t="shared" si="1"/>
        <v>-25933710</v>
      </c>
      <c r="R25" s="73">
        <f t="shared" si="1"/>
        <v>-23475620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-79388341</v>
      </c>
      <c r="X25" s="73">
        <f t="shared" si="1"/>
        <v>-48414135</v>
      </c>
      <c r="Y25" s="73">
        <f t="shared" si="1"/>
        <v>-30974206</v>
      </c>
      <c r="Z25" s="170">
        <f>+IF(X25&lt;&gt;0,+(Y25/X25)*100,0)</f>
        <v>63.97760901852321</v>
      </c>
      <c r="AA25" s="74">
        <f>SUM(AA19:AA24)</f>
        <v>-53746346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>
        <v>10771059</v>
      </c>
      <c r="P33" s="60"/>
      <c r="Q33" s="60"/>
      <c r="R33" s="60">
        <v>10771059</v>
      </c>
      <c r="S33" s="60"/>
      <c r="T33" s="60"/>
      <c r="U33" s="60"/>
      <c r="V33" s="60"/>
      <c r="W33" s="60">
        <v>10771059</v>
      </c>
      <c r="X33" s="60"/>
      <c r="Y33" s="60">
        <v>10771059</v>
      </c>
      <c r="Z33" s="140"/>
      <c r="AA33" s="62"/>
    </row>
    <row r="34" spans="1:27" ht="13.5">
      <c r="A34" s="250" t="s">
        <v>197</v>
      </c>
      <c r="B34" s="251"/>
      <c r="C34" s="168">
        <f aca="true" t="shared" si="2" ref="C34:Y34">SUM(C29:C33)</f>
        <v>0</v>
      </c>
      <c r="D34" s="168">
        <f>SUM(D29:D33)</f>
        <v>0</v>
      </c>
      <c r="E34" s="72">
        <f t="shared" si="2"/>
        <v>0</v>
      </c>
      <c r="F34" s="73">
        <f t="shared" si="2"/>
        <v>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10771059</v>
      </c>
      <c r="P34" s="73">
        <f t="shared" si="2"/>
        <v>0</v>
      </c>
      <c r="Q34" s="73">
        <f t="shared" si="2"/>
        <v>0</v>
      </c>
      <c r="R34" s="73">
        <f t="shared" si="2"/>
        <v>10771059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10771059</v>
      </c>
      <c r="X34" s="73">
        <f t="shared" si="2"/>
        <v>0</v>
      </c>
      <c r="Y34" s="73">
        <f t="shared" si="2"/>
        <v>10771059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0</v>
      </c>
      <c r="D36" s="153">
        <f>+D15+D25+D34</f>
        <v>0</v>
      </c>
      <c r="E36" s="99">
        <f t="shared" si="3"/>
        <v>-4148216</v>
      </c>
      <c r="F36" s="100">
        <f t="shared" si="3"/>
        <v>-4148216</v>
      </c>
      <c r="G36" s="100">
        <f t="shared" si="3"/>
        <v>39367494</v>
      </c>
      <c r="H36" s="100">
        <f t="shared" si="3"/>
        <v>-33200524</v>
      </c>
      <c r="I36" s="100">
        <f t="shared" si="3"/>
        <v>-8049192</v>
      </c>
      <c r="J36" s="100">
        <f t="shared" si="3"/>
        <v>-1882222</v>
      </c>
      <c r="K36" s="100">
        <f t="shared" si="3"/>
        <v>3669246</v>
      </c>
      <c r="L36" s="100">
        <f t="shared" si="3"/>
        <v>42805042</v>
      </c>
      <c r="M36" s="100">
        <f t="shared" si="3"/>
        <v>-43368470</v>
      </c>
      <c r="N36" s="100">
        <f t="shared" si="3"/>
        <v>3105818</v>
      </c>
      <c r="O36" s="100">
        <f t="shared" si="3"/>
        <v>-1016669</v>
      </c>
      <c r="P36" s="100">
        <f t="shared" si="3"/>
        <v>1103028</v>
      </c>
      <c r="Q36" s="100">
        <f t="shared" si="3"/>
        <v>5881368</v>
      </c>
      <c r="R36" s="100">
        <f t="shared" si="3"/>
        <v>5967727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7191323</v>
      </c>
      <c r="X36" s="100">
        <f t="shared" si="3"/>
        <v>40216711</v>
      </c>
      <c r="Y36" s="100">
        <f t="shared" si="3"/>
        <v>-33025388</v>
      </c>
      <c r="Z36" s="137">
        <f>+IF(X36&lt;&gt;0,+(Y36/X36)*100,0)</f>
        <v>-82.11857006407112</v>
      </c>
      <c r="AA36" s="102">
        <f>+AA15+AA25+AA34</f>
        <v>-4148216</v>
      </c>
    </row>
    <row r="37" spans="1:27" ht="13.5">
      <c r="A37" s="249" t="s">
        <v>199</v>
      </c>
      <c r="B37" s="182"/>
      <c r="C37" s="153"/>
      <c r="D37" s="153"/>
      <c r="E37" s="99">
        <v>6369987</v>
      </c>
      <c r="F37" s="100">
        <v>6369987</v>
      </c>
      <c r="G37" s="100">
        <v>-352104</v>
      </c>
      <c r="H37" s="100">
        <v>39015390</v>
      </c>
      <c r="I37" s="100">
        <v>5814866</v>
      </c>
      <c r="J37" s="100">
        <v>-352104</v>
      </c>
      <c r="K37" s="100">
        <v>-2234326</v>
      </c>
      <c r="L37" s="100">
        <v>1434920</v>
      </c>
      <c r="M37" s="100">
        <v>44239962</v>
      </c>
      <c r="N37" s="100">
        <v>-2234326</v>
      </c>
      <c r="O37" s="100">
        <v>871492</v>
      </c>
      <c r="P37" s="100">
        <v>-145177</v>
      </c>
      <c r="Q37" s="100">
        <v>957851</v>
      </c>
      <c r="R37" s="100">
        <v>871492</v>
      </c>
      <c r="S37" s="100"/>
      <c r="T37" s="100"/>
      <c r="U37" s="100"/>
      <c r="V37" s="100"/>
      <c r="W37" s="100">
        <v>-352104</v>
      </c>
      <c r="X37" s="100">
        <v>6369987</v>
      </c>
      <c r="Y37" s="100">
        <v>-6722091</v>
      </c>
      <c r="Z37" s="137">
        <v>-105.53</v>
      </c>
      <c r="AA37" s="102">
        <v>6369987</v>
      </c>
    </row>
    <row r="38" spans="1:27" ht="13.5">
      <c r="A38" s="269" t="s">
        <v>200</v>
      </c>
      <c r="B38" s="256"/>
      <c r="C38" s="257"/>
      <c r="D38" s="257"/>
      <c r="E38" s="258">
        <v>2221773</v>
      </c>
      <c r="F38" s="259">
        <v>2221773</v>
      </c>
      <c r="G38" s="259">
        <v>39015390</v>
      </c>
      <c r="H38" s="259">
        <v>5814866</v>
      </c>
      <c r="I38" s="259">
        <v>-2234326</v>
      </c>
      <c r="J38" s="259">
        <v>-2234326</v>
      </c>
      <c r="K38" s="259">
        <v>1434920</v>
      </c>
      <c r="L38" s="259">
        <v>44239962</v>
      </c>
      <c r="M38" s="259">
        <v>871492</v>
      </c>
      <c r="N38" s="259">
        <v>871492</v>
      </c>
      <c r="O38" s="259">
        <v>-145177</v>
      </c>
      <c r="P38" s="259">
        <v>957851</v>
      </c>
      <c r="Q38" s="259">
        <v>6839219</v>
      </c>
      <c r="R38" s="259">
        <v>6839219</v>
      </c>
      <c r="S38" s="259"/>
      <c r="T38" s="259"/>
      <c r="U38" s="259"/>
      <c r="V38" s="259"/>
      <c r="W38" s="259">
        <v>6839219</v>
      </c>
      <c r="X38" s="259">
        <v>46586700</v>
      </c>
      <c r="Y38" s="259">
        <v>-39747481</v>
      </c>
      <c r="Z38" s="260">
        <v>-85.32</v>
      </c>
      <c r="AA38" s="261">
        <v>2221773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0</v>
      </c>
      <c r="D5" s="200">
        <f t="shared" si="0"/>
        <v>0</v>
      </c>
      <c r="E5" s="106">
        <f t="shared" si="0"/>
        <v>54410377</v>
      </c>
      <c r="F5" s="106">
        <f t="shared" si="0"/>
        <v>54410377</v>
      </c>
      <c r="G5" s="106">
        <f t="shared" si="0"/>
        <v>1042768</v>
      </c>
      <c r="H5" s="106">
        <f t="shared" si="0"/>
        <v>7612465</v>
      </c>
      <c r="I5" s="106">
        <f t="shared" si="0"/>
        <v>1750312</v>
      </c>
      <c r="J5" s="106">
        <f t="shared" si="0"/>
        <v>10405545</v>
      </c>
      <c r="K5" s="106">
        <f t="shared" si="0"/>
        <v>611323</v>
      </c>
      <c r="L5" s="106">
        <f t="shared" si="0"/>
        <v>5854303</v>
      </c>
      <c r="M5" s="106">
        <f t="shared" si="0"/>
        <v>8570956</v>
      </c>
      <c r="N5" s="106">
        <f t="shared" si="0"/>
        <v>15036582</v>
      </c>
      <c r="O5" s="106">
        <f t="shared" si="0"/>
        <v>0</v>
      </c>
      <c r="P5" s="106">
        <f t="shared" si="0"/>
        <v>2072051</v>
      </c>
      <c r="Q5" s="106">
        <f t="shared" si="0"/>
        <v>3569894</v>
      </c>
      <c r="R5" s="106">
        <f t="shared" si="0"/>
        <v>5641945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31084072</v>
      </c>
      <c r="X5" s="106">
        <f t="shared" si="0"/>
        <v>40807783</v>
      </c>
      <c r="Y5" s="106">
        <f t="shared" si="0"/>
        <v>-9723711</v>
      </c>
      <c r="Z5" s="201">
        <f>+IF(X5&lt;&gt;0,+(Y5/X5)*100,0)</f>
        <v>-23.828079560215265</v>
      </c>
      <c r="AA5" s="199">
        <f>SUM(AA11:AA18)</f>
        <v>54410377</v>
      </c>
    </row>
    <row r="6" spans="1:27" ht="13.5">
      <c r="A6" s="291" t="s">
        <v>204</v>
      </c>
      <c r="B6" s="142"/>
      <c r="C6" s="62"/>
      <c r="D6" s="156"/>
      <c r="E6" s="60">
        <v>21291293</v>
      </c>
      <c r="F6" s="60">
        <v>21291293</v>
      </c>
      <c r="G6" s="60">
        <v>485319</v>
      </c>
      <c r="H6" s="60">
        <v>5327858</v>
      </c>
      <c r="I6" s="60">
        <v>1350312</v>
      </c>
      <c r="J6" s="60">
        <v>7163489</v>
      </c>
      <c r="K6" s="60">
        <v>85531</v>
      </c>
      <c r="L6" s="60">
        <v>4740213</v>
      </c>
      <c r="M6" s="60">
        <v>4637624</v>
      </c>
      <c r="N6" s="60">
        <v>9463368</v>
      </c>
      <c r="O6" s="60"/>
      <c r="P6" s="60">
        <v>1265888</v>
      </c>
      <c r="Q6" s="60">
        <v>1390854</v>
      </c>
      <c r="R6" s="60">
        <v>2656742</v>
      </c>
      <c r="S6" s="60"/>
      <c r="T6" s="60"/>
      <c r="U6" s="60"/>
      <c r="V6" s="60"/>
      <c r="W6" s="60">
        <v>19283599</v>
      </c>
      <c r="X6" s="60">
        <v>15968470</v>
      </c>
      <c r="Y6" s="60">
        <v>3315129</v>
      </c>
      <c r="Z6" s="140">
        <v>20.76</v>
      </c>
      <c r="AA6" s="155">
        <v>21291293</v>
      </c>
    </row>
    <row r="7" spans="1:27" ht="13.5">
      <c r="A7" s="291" t="s">
        <v>205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>
        <v>155800</v>
      </c>
      <c r="R7" s="60">
        <v>155800</v>
      </c>
      <c r="S7" s="60"/>
      <c r="T7" s="60"/>
      <c r="U7" s="60"/>
      <c r="V7" s="60"/>
      <c r="W7" s="60">
        <v>155800</v>
      </c>
      <c r="X7" s="60"/>
      <c r="Y7" s="60">
        <v>155800</v>
      </c>
      <c r="Z7" s="140"/>
      <c r="AA7" s="155"/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21291293</v>
      </c>
      <c r="F11" s="295">
        <f t="shared" si="1"/>
        <v>21291293</v>
      </c>
      <c r="G11" s="295">
        <f t="shared" si="1"/>
        <v>485319</v>
      </c>
      <c r="H11" s="295">
        <f t="shared" si="1"/>
        <v>5327858</v>
      </c>
      <c r="I11" s="295">
        <f t="shared" si="1"/>
        <v>1350312</v>
      </c>
      <c r="J11" s="295">
        <f t="shared" si="1"/>
        <v>7163489</v>
      </c>
      <c r="K11" s="295">
        <f t="shared" si="1"/>
        <v>85531</v>
      </c>
      <c r="L11" s="295">
        <f t="shared" si="1"/>
        <v>4740213</v>
      </c>
      <c r="M11" s="295">
        <f t="shared" si="1"/>
        <v>4637624</v>
      </c>
      <c r="N11" s="295">
        <f t="shared" si="1"/>
        <v>9463368</v>
      </c>
      <c r="O11" s="295">
        <f t="shared" si="1"/>
        <v>0</v>
      </c>
      <c r="P11" s="295">
        <f t="shared" si="1"/>
        <v>1265888</v>
      </c>
      <c r="Q11" s="295">
        <f t="shared" si="1"/>
        <v>1546654</v>
      </c>
      <c r="R11" s="295">
        <f t="shared" si="1"/>
        <v>2812542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19439399</v>
      </c>
      <c r="X11" s="295">
        <f t="shared" si="1"/>
        <v>15968470</v>
      </c>
      <c r="Y11" s="295">
        <f t="shared" si="1"/>
        <v>3470929</v>
      </c>
      <c r="Z11" s="296">
        <f>+IF(X11&lt;&gt;0,+(Y11/X11)*100,0)</f>
        <v>21.73614003094849</v>
      </c>
      <c r="AA11" s="297">
        <f>SUM(AA6:AA10)</f>
        <v>21291293</v>
      </c>
    </row>
    <row r="12" spans="1:27" ht="13.5">
      <c r="A12" s="298" t="s">
        <v>210</v>
      </c>
      <c r="B12" s="136"/>
      <c r="C12" s="62"/>
      <c r="D12" s="156"/>
      <c r="E12" s="60">
        <v>17923619</v>
      </c>
      <c r="F12" s="60">
        <v>17923619</v>
      </c>
      <c r="G12" s="60">
        <v>529949</v>
      </c>
      <c r="H12" s="60">
        <v>1385728</v>
      </c>
      <c r="I12" s="60">
        <v>400000</v>
      </c>
      <c r="J12" s="60">
        <v>2315677</v>
      </c>
      <c r="K12" s="60">
        <v>186460</v>
      </c>
      <c r="L12" s="60">
        <v>773803</v>
      </c>
      <c r="M12" s="60">
        <v>822781</v>
      </c>
      <c r="N12" s="60">
        <v>1783044</v>
      </c>
      <c r="O12" s="60"/>
      <c r="P12" s="60">
        <v>307873</v>
      </c>
      <c r="Q12" s="60">
        <v>1288875</v>
      </c>
      <c r="R12" s="60">
        <v>1596748</v>
      </c>
      <c r="S12" s="60"/>
      <c r="T12" s="60"/>
      <c r="U12" s="60"/>
      <c r="V12" s="60"/>
      <c r="W12" s="60">
        <v>5695469</v>
      </c>
      <c r="X12" s="60">
        <v>13442714</v>
      </c>
      <c r="Y12" s="60">
        <v>-7747245</v>
      </c>
      <c r="Z12" s="140">
        <v>-57.63</v>
      </c>
      <c r="AA12" s="155">
        <v>17923619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/>
      <c r="D15" s="156"/>
      <c r="E15" s="60">
        <v>14895465</v>
      </c>
      <c r="F15" s="60">
        <v>14895465</v>
      </c>
      <c r="G15" s="60">
        <v>27500</v>
      </c>
      <c r="H15" s="60">
        <v>898879</v>
      </c>
      <c r="I15" s="60"/>
      <c r="J15" s="60">
        <v>926379</v>
      </c>
      <c r="K15" s="60">
        <v>339332</v>
      </c>
      <c r="L15" s="60">
        <v>340287</v>
      </c>
      <c r="M15" s="60">
        <v>3110551</v>
      </c>
      <c r="N15" s="60">
        <v>3790170</v>
      </c>
      <c r="O15" s="60"/>
      <c r="P15" s="60">
        <v>498290</v>
      </c>
      <c r="Q15" s="60">
        <v>734365</v>
      </c>
      <c r="R15" s="60">
        <v>1232655</v>
      </c>
      <c r="S15" s="60"/>
      <c r="T15" s="60"/>
      <c r="U15" s="60"/>
      <c r="V15" s="60"/>
      <c r="W15" s="60">
        <v>5949204</v>
      </c>
      <c r="X15" s="60">
        <v>11171599</v>
      </c>
      <c r="Y15" s="60">
        <v>-5222395</v>
      </c>
      <c r="Z15" s="140">
        <v>-46.75</v>
      </c>
      <c r="AA15" s="155">
        <v>14895465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>
        <v>300000</v>
      </c>
      <c r="F18" s="82">
        <v>300000</v>
      </c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>
        <v>225000</v>
      </c>
      <c r="Y18" s="82">
        <v>-225000</v>
      </c>
      <c r="Z18" s="270">
        <v>-100</v>
      </c>
      <c r="AA18" s="278">
        <v>300000</v>
      </c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21291293</v>
      </c>
      <c r="F36" s="60">
        <f t="shared" si="4"/>
        <v>21291293</v>
      </c>
      <c r="G36" s="60">
        <f t="shared" si="4"/>
        <v>485319</v>
      </c>
      <c r="H36" s="60">
        <f t="shared" si="4"/>
        <v>5327858</v>
      </c>
      <c r="I36" s="60">
        <f t="shared" si="4"/>
        <v>1350312</v>
      </c>
      <c r="J36" s="60">
        <f t="shared" si="4"/>
        <v>7163489</v>
      </c>
      <c r="K36" s="60">
        <f t="shared" si="4"/>
        <v>85531</v>
      </c>
      <c r="L36" s="60">
        <f t="shared" si="4"/>
        <v>4740213</v>
      </c>
      <c r="M36" s="60">
        <f t="shared" si="4"/>
        <v>4637624</v>
      </c>
      <c r="N36" s="60">
        <f t="shared" si="4"/>
        <v>9463368</v>
      </c>
      <c r="O36" s="60">
        <f t="shared" si="4"/>
        <v>0</v>
      </c>
      <c r="P36" s="60">
        <f t="shared" si="4"/>
        <v>1265888</v>
      </c>
      <c r="Q36" s="60">
        <f t="shared" si="4"/>
        <v>1390854</v>
      </c>
      <c r="R36" s="60">
        <f t="shared" si="4"/>
        <v>2656742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19283599</v>
      </c>
      <c r="X36" s="60">
        <f t="shared" si="4"/>
        <v>15968470</v>
      </c>
      <c r="Y36" s="60">
        <f t="shared" si="4"/>
        <v>3315129</v>
      </c>
      <c r="Z36" s="140">
        <f aca="true" t="shared" si="5" ref="Z36:Z49">+IF(X36&lt;&gt;0,+(Y36/X36)*100,0)</f>
        <v>20.76046734596364</v>
      </c>
      <c r="AA36" s="155">
        <f>AA6+AA21</f>
        <v>21291293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155800</v>
      </c>
      <c r="R37" s="60">
        <f t="shared" si="4"/>
        <v>155800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155800</v>
      </c>
      <c r="X37" s="60">
        <f t="shared" si="4"/>
        <v>0</v>
      </c>
      <c r="Y37" s="60">
        <f t="shared" si="4"/>
        <v>155800</v>
      </c>
      <c r="Z37" s="140">
        <f t="shared" si="5"/>
        <v>0</v>
      </c>
      <c r="AA37" s="155">
        <f>AA7+AA22</f>
        <v>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21291293</v>
      </c>
      <c r="F41" s="295">
        <f t="shared" si="6"/>
        <v>21291293</v>
      </c>
      <c r="G41" s="295">
        <f t="shared" si="6"/>
        <v>485319</v>
      </c>
      <c r="H41" s="295">
        <f t="shared" si="6"/>
        <v>5327858</v>
      </c>
      <c r="I41" s="295">
        <f t="shared" si="6"/>
        <v>1350312</v>
      </c>
      <c r="J41" s="295">
        <f t="shared" si="6"/>
        <v>7163489</v>
      </c>
      <c r="K41" s="295">
        <f t="shared" si="6"/>
        <v>85531</v>
      </c>
      <c r="L41" s="295">
        <f t="shared" si="6"/>
        <v>4740213</v>
      </c>
      <c r="M41" s="295">
        <f t="shared" si="6"/>
        <v>4637624</v>
      </c>
      <c r="N41" s="295">
        <f t="shared" si="6"/>
        <v>9463368</v>
      </c>
      <c r="O41" s="295">
        <f t="shared" si="6"/>
        <v>0</v>
      </c>
      <c r="P41" s="295">
        <f t="shared" si="6"/>
        <v>1265888</v>
      </c>
      <c r="Q41" s="295">
        <f t="shared" si="6"/>
        <v>1546654</v>
      </c>
      <c r="R41" s="295">
        <f t="shared" si="6"/>
        <v>2812542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19439399</v>
      </c>
      <c r="X41" s="295">
        <f t="shared" si="6"/>
        <v>15968470</v>
      </c>
      <c r="Y41" s="295">
        <f t="shared" si="6"/>
        <v>3470929</v>
      </c>
      <c r="Z41" s="296">
        <f t="shared" si="5"/>
        <v>21.73614003094849</v>
      </c>
      <c r="AA41" s="297">
        <f>SUM(AA36:AA40)</f>
        <v>21291293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17923619</v>
      </c>
      <c r="F42" s="54">
        <f t="shared" si="7"/>
        <v>17923619</v>
      </c>
      <c r="G42" s="54">
        <f t="shared" si="7"/>
        <v>529949</v>
      </c>
      <c r="H42" s="54">
        <f t="shared" si="7"/>
        <v>1385728</v>
      </c>
      <c r="I42" s="54">
        <f t="shared" si="7"/>
        <v>400000</v>
      </c>
      <c r="J42" s="54">
        <f t="shared" si="7"/>
        <v>2315677</v>
      </c>
      <c r="K42" s="54">
        <f t="shared" si="7"/>
        <v>186460</v>
      </c>
      <c r="L42" s="54">
        <f t="shared" si="7"/>
        <v>773803</v>
      </c>
      <c r="M42" s="54">
        <f t="shared" si="7"/>
        <v>822781</v>
      </c>
      <c r="N42" s="54">
        <f t="shared" si="7"/>
        <v>1783044</v>
      </c>
      <c r="O42" s="54">
        <f t="shared" si="7"/>
        <v>0</v>
      </c>
      <c r="P42" s="54">
        <f t="shared" si="7"/>
        <v>307873</v>
      </c>
      <c r="Q42" s="54">
        <f t="shared" si="7"/>
        <v>1288875</v>
      </c>
      <c r="R42" s="54">
        <f t="shared" si="7"/>
        <v>1596748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5695469</v>
      </c>
      <c r="X42" s="54">
        <f t="shared" si="7"/>
        <v>13442714</v>
      </c>
      <c r="Y42" s="54">
        <f t="shared" si="7"/>
        <v>-7747245</v>
      </c>
      <c r="Z42" s="184">
        <f t="shared" si="5"/>
        <v>-57.63155416383924</v>
      </c>
      <c r="AA42" s="130">
        <f aca="true" t="shared" si="8" ref="AA42:AA48">AA12+AA27</f>
        <v>17923619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0</v>
      </c>
      <c r="D45" s="129">
        <f t="shared" si="7"/>
        <v>0</v>
      </c>
      <c r="E45" s="54">
        <f t="shared" si="7"/>
        <v>14895465</v>
      </c>
      <c r="F45" s="54">
        <f t="shared" si="7"/>
        <v>14895465</v>
      </c>
      <c r="G45" s="54">
        <f t="shared" si="7"/>
        <v>27500</v>
      </c>
      <c r="H45" s="54">
        <f t="shared" si="7"/>
        <v>898879</v>
      </c>
      <c r="I45" s="54">
        <f t="shared" si="7"/>
        <v>0</v>
      </c>
      <c r="J45" s="54">
        <f t="shared" si="7"/>
        <v>926379</v>
      </c>
      <c r="K45" s="54">
        <f t="shared" si="7"/>
        <v>339332</v>
      </c>
      <c r="L45" s="54">
        <f t="shared" si="7"/>
        <v>340287</v>
      </c>
      <c r="M45" s="54">
        <f t="shared" si="7"/>
        <v>3110551</v>
      </c>
      <c r="N45" s="54">
        <f t="shared" si="7"/>
        <v>3790170</v>
      </c>
      <c r="O45" s="54">
        <f t="shared" si="7"/>
        <v>0</v>
      </c>
      <c r="P45" s="54">
        <f t="shared" si="7"/>
        <v>498290</v>
      </c>
      <c r="Q45" s="54">
        <f t="shared" si="7"/>
        <v>734365</v>
      </c>
      <c r="R45" s="54">
        <f t="shared" si="7"/>
        <v>1232655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5949204</v>
      </c>
      <c r="X45" s="54">
        <f t="shared" si="7"/>
        <v>11171599</v>
      </c>
      <c r="Y45" s="54">
        <f t="shared" si="7"/>
        <v>-5222395</v>
      </c>
      <c r="Z45" s="184">
        <f t="shared" si="5"/>
        <v>-46.74706816812884</v>
      </c>
      <c r="AA45" s="130">
        <f t="shared" si="8"/>
        <v>14895465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300000</v>
      </c>
      <c r="F48" s="54">
        <f t="shared" si="7"/>
        <v>300000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225000</v>
      </c>
      <c r="Y48" s="54">
        <f t="shared" si="7"/>
        <v>-225000</v>
      </c>
      <c r="Z48" s="184">
        <f t="shared" si="5"/>
        <v>-100</v>
      </c>
      <c r="AA48" s="130">
        <f t="shared" si="8"/>
        <v>300000</v>
      </c>
    </row>
    <row r="49" spans="1:27" ht="13.5">
      <c r="A49" s="308" t="s">
        <v>219</v>
      </c>
      <c r="B49" s="149"/>
      <c r="C49" s="239">
        <f aca="true" t="shared" si="9" ref="C49:Y49">SUM(C41:C48)</f>
        <v>0</v>
      </c>
      <c r="D49" s="218">
        <f t="shared" si="9"/>
        <v>0</v>
      </c>
      <c r="E49" s="220">
        <f t="shared" si="9"/>
        <v>54410377</v>
      </c>
      <c r="F49" s="220">
        <f t="shared" si="9"/>
        <v>54410377</v>
      </c>
      <c r="G49" s="220">
        <f t="shared" si="9"/>
        <v>1042768</v>
      </c>
      <c r="H49" s="220">
        <f t="shared" si="9"/>
        <v>7612465</v>
      </c>
      <c r="I49" s="220">
        <f t="shared" si="9"/>
        <v>1750312</v>
      </c>
      <c r="J49" s="220">
        <f t="shared" si="9"/>
        <v>10405545</v>
      </c>
      <c r="K49" s="220">
        <f t="shared" si="9"/>
        <v>611323</v>
      </c>
      <c r="L49" s="220">
        <f t="shared" si="9"/>
        <v>5854303</v>
      </c>
      <c r="M49" s="220">
        <f t="shared" si="9"/>
        <v>8570956</v>
      </c>
      <c r="N49" s="220">
        <f t="shared" si="9"/>
        <v>15036582</v>
      </c>
      <c r="O49" s="220">
        <f t="shared" si="9"/>
        <v>0</v>
      </c>
      <c r="P49" s="220">
        <f t="shared" si="9"/>
        <v>2072051</v>
      </c>
      <c r="Q49" s="220">
        <f t="shared" si="9"/>
        <v>3569894</v>
      </c>
      <c r="R49" s="220">
        <f t="shared" si="9"/>
        <v>5641945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31084072</v>
      </c>
      <c r="X49" s="220">
        <f t="shared" si="9"/>
        <v>40807783</v>
      </c>
      <c r="Y49" s="220">
        <f t="shared" si="9"/>
        <v>-9723711</v>
      </c>
      <c r="Z49" s="221">
        <f t="shared" si="5"/>
        <v>-23.828079560215265</v>
      </c>
      <c r="AA49" s="222">
        <f>SUM(AA41:AA48)</f>
        <v>54410377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5147065</v>
      </c>
      <c r="F51" s="54">
        <f t="shared" si="10"/>
        <v>5147065</v>
      </c>
      <c r="G51" s="54">
        <f t="shared" si="10"/>
        <v>40900</v>
      </c>
      <c r="H51" s="54">
        <f t="shared" si="10"/>
        <v>80552</v>
      </c>
      <c r="I51" s="54">
        <f t="shared" si="10"/>
        <v>49755</v>
      </c>
      <c r="J51" s="54">
        <f t="shared" si="10"/>
        <v>171207</v>
      </c>
      <c r="K51" s="54">
        <f t="shared" si="10"/>
        <v>27897</v>
      </c>
      <c r="L51" s="54">
        <f t="shared" si="10"/>
        <v>60283</v>
      </c>
      <c r="M51" s="54">
        <f t="shared" si="10"/>
        <v>349522</v>
      </c>
      <c r="N51" s="54">
        <f t="shared" si="10"/>
        <v>437702</v>
      </c>
      <c r="O51" s="54">
        <f t="shared" si="10"/>
        <v>0</v>
      </c>
      <c r="P51" s="54">
        <f t="shared" si="10"/>
        <v>159763</v>
      </c>
      <c r="Q51" s="54">
        <f t="shared" si="10"/>
        <v>72310</v>
      </c>
      <c r="R51" s="54">
        <f t="shared" si="10"/>
        <v>232073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840982</v>
      </c>
      <c r="X51" s="54">
        <f t="shared" si="10"/>
        <v>3860299</v>
      </c>
      <c r="Y51" s="54">
        <f t="shared" si="10"/>
        <v>-3019317</v>
      </c>
      <c r="Z51" s="184">
        <f>+IF(X51&lt;&gt;0,+(Y51/X51)*100,0)</f>
        <v>-78.21458907716735</v>
      </c>
      <c r="AA51" s="130">
        <f>SUM(AA57:AA61)</f>
        <v>5147065</v>
      </c>
    </row>
    <row r="52" spans="1:27" ht="13.5">
      <c r="A52" s="310" t="s">
        <v>204</v>
      </c>
      <c r="B52" s="142"/>
      <c r="C52" s="62"/>
      <c r="D52" s="156"/>
      <c r="E52" s="60">
        <v>1200000</v>
      </c>
      <c r="F52" s="60">
        <v>1200000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900000</v>
      </c>
      <c r="Y52" s="60">
        <v>-900000</v>
      </c>
      <c r="Z52" s="140">
        <v>-100</v>
      </c>
      <c r="AA52" s="155">
        <v>1200000</v>
      </c>
    </row>
    <row r="53" spans="1:27" ht="13.5">
      <c r="A53" s="310" t="s">
        <v>205</v>
      </c>
      <c r="B53" s="142"/>
      <c r="C53" s="62"/>
      <c r="D53" s="156"/>
      <c r="E53" s="60">
        <v>1226065</v>
      </c>
      <c r="F53" s="60">
        <v>1226065</v>
      </c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>
        <v>919549</v>
      </c>
      <c r="Y53" s="60">
        <v>-919549</v>
      </c>
      <c r="Z53" s="140">
        <v>-100</v>
      </c>
      <c r="AA53" s="155">
        <v>1226065</v>
      </c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>
        <v>250000</v>
      </c>
      <c r="F56" s="60">
        <v>250000</v>
      </c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>
        <v>187500</v>
      </c>
      <c r="Y56" s="60">
        <v>-187500</v>
      </c>
      <c r="Z56" s="140">
        <v>-100</v>
      </c>
      <c r="AA56" s="155">
        <v>250000</v>
      </c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2676065</v>
      </c>
      <c r="F57" s="295">
        <f t="shared" si="11"/>
        <v>2676065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2007049</v>
      </c>
      <c r="Y57" s="295">
        <f t="shared" si="11"/>
        <v>-2007049</v>
      </c>
      <c r="Z57" s="296">
        <f>+IF(X57&lt;&gt;0,+(Y57/X57)*100,0)</f>
        <v>-100</v>
      </c>
      <c r="AA57" s="297">
        <f>SUM(AA52:AA56)</f>
        <v>2676065</v>
      </c>
    </row>
    <row r="58" spans="1:27" ht="13.5">
      <c r="A58" s="311" t="s">
        <v>210</v>
      </c>
      <c r="B58" s="136"/>
      <c r="C58" s="62"/>
      <c r="D58" s="156"/>
      <c r="E58" s="60">
        <v>131000</v>
      </c>
      <c r="F58" s="60">
        <v>131000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>
        <v>98250</v>
      </c>
      <c r="Y58" s="60">
        <v>-98250</v>
      </c>
      <c r="Z58" s="140">
        <v>-100</v>
      </c>
      <c r="AA58" s="155">
        <v>131000</v>
      </c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>
        <v>2340000</v>
      </c>
      <c r="F61" s="60">
        <v>2340000</v>
      </c>
      <c r="G61" s="60">
        <v>40900</v>
      </c>
      <c r="H61" s="60">
        <v>80552</v>
      </c>
      <c r="I61" s="60">
        <v>49755</v>
      </c>
      <c r="J61" s="60">
        <v>171207</v>
      </c>
      <c r="K61" s="60">
        <v>27897</v>
      </c>
      <c r="L61" s="60">
        <v>60283</v>
      </c>
      <c r="M61" s="60">
        <v>349522</v>
      </c>
      <c r="N61" s="60">
        <v>437702</v>
      </c>
      <c r="O61" s="60"/>
      <c r="P61" s="60">
        <v>159763</v>
      </c>
      <c r="Q61" s="60">
        <v>72310</v>
      </c>
      <c r="R61" s="60">
        <v>232073</v>
      </c>
      <c r="S61" s="60"/>
      <c r="T61" s="60"/>
      <c r="U61" s="60"/>
      <c r="V61" s="60"/>
      <c r="W61" s="60">
        <v>840982</v>
      </c>
      <c r="X61" s="60">
        <v>1755000</v>
      </c>
      <c r="Y61" s="60">
        <v>-914018</v>
      </c>
      <c r="Z61" s="140">
        <v>-52.08</v>
      </c>
      <c r="AA61" s="155">
        <v>2340000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>
        <v>400000</v>
      </c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>
        <v>1357065</v>
      </c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>
        <v>3390000</v>
      </c>
      <c r="F68" s="60"/>
      <c r="G68" s="60">
        <v>40900</v>
      </c>
      <c r="H68" s="60">
        <v>80552</v>
      </c>
      <c r="I68" s="60">
        <v>49755</v>
      </c>
      <c r="J68" s="60">
        <v>171207</v>
      </c>
      <c r="K68" s="60">
        <v>27898</v>
      </c>
      <c r="L68" s="60">
        <v>60282</v>
      </c>
      <c r="M68" s="60">
        <v>349521</v>
      </c>
      <c r="N68" s="60">
        <v>437701</v>
      </c>
      <c r="O68" s="60">
        <v>18289</v>
      </c>
      <c r="P68" s="60">
        <v>159763</v>
      </c>
      <c r="Q68" s="60">
        <v>72310</v>
      </c>
      <c r="R68" s="60">
        <v>250362</v>
      </c>
      <c r="S68" s="60"/>
      <c r="T68" s="60"/>
      <c r="U68" s="60"/>
      <c r="V68" s="60"/>
      <c r="W68" s="60">
        <v>859270</v>
      </c>
      <c r="X68" s="60"/>
      <c r="Y68" s="60">
        <v>859270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5147065</v>
      </c>
      <c r="F69" s="220">
        <f t="shared" si="12"/>
        <v>0</v>
      </c>
      <c r="G69" s="220">
        <f t="shared" si="12"/>
        <v>40900</v>
      </c>
      <c r="H69" s="220">
        <f t="shared" si="12"/>
        <v>80552</v>
      </c>
      <c r="I69" s="220">
        <f t="shared" si="12"/>
        <v>49755</v>
      </c>
      <c r="J69" s="220">
        <f t="shared" si="12"/>
        <v>171207</v>
      </c>
      <c r="K69" s="220">
        <f t="shared" si="12"/>
        <v>27898</v>
      </c>
      <c r="L69" s="220">
        <f t="shared" si="12"/>
        <v>60282</v>
      </c>
      <c r="M69" s="220">
        <f t="shared" si="12"/>
        <v>349521</v>
      </c>
      <c r="N69" s="220">
        <f t="shared" si="12"/>
        <v>437701</v>
      </c>
      <c r="O69" s="220">
        <f t="shared" si="12"/>
        <v>18289</v>
      </c>
      <c r="P69" s="220">
        <f t="shared" si="12"/>
        <v>159763</v>
      </c>
      <c r="Q69" s="220">
        <f t="shared" si="12"/>
        <v>72310</v>
      </c>
      <c r="R69" s="220">
        <f t="shared" si="12"/>
        <v>250362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859270</v>
      </c>
      <c r="X69" s="220">
        <f t="shared" si="12"/>
        <v>0</v>
      </c>
      <c r="Y69" s="220">
        <f t="shared" si="12"/>
        <v>859270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21291293</v>
      </c>
      <c r="F5" s="358">
        <f t="shared" si="0"/>
        <v>21291293</v>
      </c>
      <c r="G5" s="358">
        <f t="shared" si="0"/>
        <v>485319</v>
      </c>
      <c r="H5" s="356">
        <f t="shared" si="0"/>
        <v>5327858</v>
      </c>
      <c r="I5" s="356">
        <f t="shared" si="0"/>
        <v>1350312</v>
      </c>
      <c r="J5" s="358">
        <f t="shared" si="0"/>
        <v>7163489</v>
      </c>
      <c r="K5" s="358">
        <f t="shared" si="0"/>
        <v>85531</v>
      </c>
      <c r="L5" s="356">
        <f t="shared" si="0"/>
        <v>4740213</v>
      </c>
      <c r="M5" s="356">
        <f t="shared" si="0"/>
        <v>4637624</v>
      </c>
      <c r="N5" s="358">
        <f t="shared" si="0"/>
        <v>9463368</v>
      </c>
      <c r="O5" s="358">
        <f t="shared" si="0"/>
        <v>0</v>
      </c>
      <c r="P5" s="356">
        <f t="shared" si="0"/>
        <v>1265888</v>
      </c>
      <c r="Q5" s="356">
        <f t="shared" si="0"/>
        <v>1546654</v>
      </c>
      <c r="R5" s="358">
        <f t="shared" si="0"/>
        <v>2812542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19439399</v>
      </c>
      <c r="X5" s="356">
        <f t="shared" si="0"/>
        <v>15968470</v>
      </c>
      <c r="Y5" s="358">
        <f t="shared" si="0"/>
        <v>3470929</v>
      </c>
      <c r="Z5" s="359">
        <f>+IF(X5&lt;&gt;0,+(Y5/X5)*100,0)</f>
        <v>21.73614003094849</v>
      </c>
      <c r="AA5" s="360">
        <f>+AA6+AA8+AA11+AA13+AA15</f>
        <v>21291293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21291293</v>
      </c>
      <c r="F6" s="59">
        <f t="shared" si="1"/>
        <v>21291293</v>
      </c>
      <c r="G6" s="59">
        <f t="shared" si="1"/>
        <v>485319</v>
      </c>
      <c r="H6" s="60">
        <f t="shared" si="1"/>
        <v>5327858</v>
      </c>
      <c r="I6" s="60">
        <f t="shared" si="1"/>
        <v>1350312</v>
      </c>
      <c r="J6" s="59">
        <f t="shared" si="1"/>
        <v>7163489</v>
      </c>
      <c r="K6" s="59">
        <f t="shared" si="1"/>
        <v>85531</v>
      </c>
      <c r="L6" s="60">
        <f t="shared" si="1"/>
        <v>4740213</v>
      </c>
      <c r="M6" s="60">
        <f t="shared" si="1"/>
        <v>4637624</v>
      </c>
      <c r="N6" s="59">
        <f t="shared" si="1"/>
        <v>9463368</v>
      </c>
      <c r="O6" s="59">
        <f t="shared" si="1"/>
        <v>0</v>
      </c>
      <c r="P6" s="60">
        <f t="shared" si="1"/>
        <v>1265888</v>
      </c>
      <c r="Q6" s="60">
        <f t="shared" si="1"/>
        <v>1390854</v>
      </c>
      <c r="R6" s="59">
        <f t="shared" si="1"/>
        <v>2656742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19283599</v>
      </c>
      <c r="X6" s="60">
        <f t="shared" si="1"/>
        <v>15968470</v>
      </c>
      <c r="Y6" s="59">
        <f t="shared" si="1"/>
        <v>3315129</v>
      </c>
      <c r="Z6" s="61">
        <f>+IF(X6&lt;&gt;0,+(Y6/X6)*100,0)</f>
        <v>20.76046734596364</v>
      </c>
      <c r="AA6" s="62">
        <f t="shared" si="1"/>
        <v>21291293</v>
      </c>
    </row>
    <row r="7" spans="1:27" ht="13.5">
      <c r="A7" s="291" t="s">
        <v>228</v>
      </c>
      <c r="B7" s="142"/>
      <c r="C7" s="60"/>
      <c r="D7" s="340"/>
      <c r="E7" s="60">
        <v>21291293</v>
      </c>
      <c r="F7" s="59">
        <v>21291293</v>
      </c>
      <c r="G7" s="59">
        <v>485319</v>
      </c>
      <c r="H7" s="60">
        <v>5327858</v>
      </c>
      <c r="I7" s="60">
        <v>1350312</v>
      </c>
      <c r="J7" s="59">
        <v>7163489</v>
      </c>
      <c r="K7" s="59">
        <v>85531</v>
      </c>
      <c r="L7" s="60">
        <v>4740213</v>
      </c>
      <c r="M7" s="60">
        <v>4637624</v>
      </c>
      <c r="N7" s="59">
        <v>9463368</v>
      </c>
      <c r="O7" s="59"/>
      <c r="P7" s="60">
        <v>1265888</v>
      </c>
      <c r="Q7" s="60">
        <v>1390854</v>
      </c>
      <c r="R7" s="59">
        <v>2656742</v>
      </c>
      <c r="S7" s="59"/>
      <c r="T7" s="60"/>
      <c r="U7" s="60"/>
      <c r="V7" s="59"/>
      <c r="W7" s="59">
        <v>19283599</v>
      </c>
      <c r="X7" s="60">
        <v>15968470</v>
      </c>
      <c r="Y7" s="59">
        <v>3315129</v>
      </c>
      <c r="Z7" s="61">
        <v>20.76</v>
      </c>
      <c r="AA7" s="62">
        <v>21291293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155800</v>
      </c>
      <c r="R8" s="59">
        <f t="shared" si="2"/>
        <v>155800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155800</v>
      </c>
      <c r="X8" s="60">
        <f t="shared" si="2"/>
        <v>0</v>
      </c>
      <c r="Y8" s="59">
        <f t="shared" si="2"/>
        <v>155800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>
        <v>155800</v>
      </c>
      <c r="R10" s="59">
        <v>155800</v>
      </c>
      <c r="S10" s="59"/>
      <c r="T10" s="60"/>
      <c r="U10" s="60"/>
      <c r="V10" s="59"/>
      <c r="W10" s="59">
        <v>155800</v>
      </c>
      <c r="X10" s="60"/>
      <c r="Y10" s="59">
        <v>155800</v>
      </c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17923619</v>
      </c>
      <c r="F22" s="345">
        <f t="shared" si="6"/>
        <v>17923619</v>
      </c>
      <c r="G22" s="345">
        <f t="shared" si="6"/>
        <v>529949</v>
      </c>
      <c r="H22" s="343">
        <f t="shared" si="6"/>
        <v>1385728</v>
      </c>
      <c r="I22" s="343">
        <f t="shared" si="6"/>
        <v>400000</v>
      </c>
      <c r="J22" s="345">
        <f t="shared" si="6"/>
        <v>2315677</v>
      </c>
      <c r="K22" s="345">
        <f t="shared" si="6"/>
        <v>186460</v>
      </c>
      <c r="L22" s="343">
        <f t="shared" si="6"/>
        <v>773803</v>
      </c>
      <c r="M22" s="343">
        <f t="shared" si="6"/>
        <v>822781</v>
      </c>
      <c r="N22" s="345">
        <f t="shared" si="6"/>
        <v>1783044</v>
      </c>
      <c r="O22" s="345">
        <f t="shared" si="6"/>
        <v>0</v>
      </c>
      <c r="P22" s="343">
        <f t="shared" si="6"/>
        <v>307873</v>
      </c>
      <c r="Q22" s="343">
        <f t="shared" si="6"/>
        <v>1288875</v>
      </c>
      <c r="R22" s="345">
        <f t="shared" si="6"/>
        <v>1596748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5695469</v>
      </c>
      <c r="X22" s="343">
        <f t="shared" si="6"/>
        <v>13442714</v>
      </c>
      <c r="Y22" s="345">
        <f t="shared" si="6"/>
        <v>-7747245</v>
      </c>
      <c r="Z22" s="336">
        <f>+IF(X22&lt;&gt;0,+(Y22/X22)*100,0)</f>
        <v>-57.63155416383924</v>
      </c>
      <c r="AA22" s="350">
        <f>SUM(AA23:AA32)</f>
        <v>17923619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>
        <v>14923619</v>
      </c>
      <c r="F24" s="59">
        <v>14923619</v>
      </c>
      <c r="G24" s="59"/>
      <c r="H24" s="60">
        <v>1385728</v>
      </c>
      <c r="I24" s="60">
        <v>400000</v>
      </c>
      <c r="J24" s="59">
        <v>1785728</v>
      </c>
      <c r="K24" s="59"/>
      <c r="L24" s="60">
        <v>773803</v>
      </c>
      <c r="M24" s="60">
        <v>822781</v>
      </c>
      <c r="N24" s="59">
        <v>1596584</v>
      </c>
      <c r="O24" s="59"/>
      <c r="P24" s="60">
        <v>307873</v>
      </c>
      <c r="Q24" s="60">
        <v>1288875</v>
      </c>
      <c r="R24" s="59">
        <v>1596748</v>
      </c>
      <c r="S24" s="59"/>
      <c r="T24" s="60"/>
      <c r="U24" s="60"/>
      <c r="V24" s="59"/>
      <c r="W24" s="59">
        <v>4979060</v>
      </c>
      <c r="X24" s="60">
        <v>11192714</v>
      </c>
      <c r="Y24" s="59">
        <v>-6213654</v>
      </c>
      <c r="Z24" s="61">
        <v>-55.52</v>
      </c>
      <c r="AA24" s="62">
        <v>14923619</v>
      </c>
    </row>
    <row r="25" spans="1:27" ht="13.5">
      <c r="A25" s="361" t="s">
        <v>238</v>
      </c>
      <c r="B25" s="142"/>
      <c r="C25" s="60"/>
      <c r="D25" s="340"/>
      <c r="E25" s="60">
        <v>3000000</v>
      </c>
      <c r="F25" s="59">
        <v>3000000</v>
      </c>
      <c r="G25" s="59">
        <v>529949</v>
      </c>
      <c r="H25" s="60"/>
      <c r="I25" s="60"/>
      <c r="J25" s="59">
        <v>529949</v>
      </c>
      <c r="K25" s="59">
        <v>186460</v>
      </c>
      <c r="L25" s="60"/>
      <c r="M25" s="60"/>
      <c r="N25" s="59">
        <v>186460</v>
      </c>
      <c r="O25" s="59"/>
      <c r="P25" s="60"/>
      <c r="Q25" s="60"/>
      <c r="R25" s="59"/>
      <c r="S25" s="59"/>
      <c r="T25" s="60"/>
      <c r="U25" s="60"/>
      <c r="V25" s="59"/>
      <c r="W25" s="59">
        <v>716409</v>
      </c>
      <c r="X25" s="60">
        <v>2250000</v>
      </c>
      <c r="Y25" s="59">
        <v>-1533591</v>
      </c>
      <c r="Z25" s="61">
        <v>-68.16</v>
      </c>
      <c r="AA25" s="62">
        <v>3000000</v>
      </c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14895465</v>
      </c>
      <c r="F40" s="345">
        <f t="shared" si="9"/>
        <v>14895465</v>
      </c>
      <c r="G40" s="345">
        <f t="shared" si="9"/>
        <v>27500</v>
      </c>
      <c r="H40" s="343">
        <f t="shared" si="9"/>
        <v>898879</v>
      </c>
      <c r="I40" s="343">
        <f t="shared" si="9"/>
        <v>0</v>
      </c>
      <c r="J40" s="345">
        <f t="shared" si="9"/>
        <v>926379</v>
      </c>
      <c r="K40" s="345">
        <f t="shared" si="9"/>
        <v>339332</v>
      </c>
      <c r="L40" s="343">
        <f t="shared" si="9"/>
        <v>340287</v>
      </c>
      <c r="M40" s="343">
        <f t="shared" si="9"/>
        <v>3110551</v>
      </c>
      <c r="N40" s="345">
        <f t="shared" si="9"/>
        <v>3790170</v>
      </c>
      <c r="O40" s="345">
        <f t="shared" si="9"/>
        <v>0</v>
      </c>
      <c r="P40" s="343">
        <f t="shared" si="9"/>
        <v>498290</v>
      </c>
      <c r="Q40" s="343">
        <f t="shared" si="9"/>
        <v>734365</v>
      </c>
      <c r="R40" s="345">
        <f t="shared" si="9"/>
        <v>1232655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5949204</v>
      </c>
      <c r="X40" s="343">
        <f t="shared" si="9"/>
        <v>11171599</v>
      </c>
      <c r="Y40" s="345">
        <f t="shared" si="9"/>
        <v>-5222395</v>
      </c>
      <c r="Z40" s="336">
        <f>+IF(X40&lt;&gt;0,+(Y40/X40)*100,0)</f>
        <v>-46.74706816812884</v>
      </c>
      <c r="AA40" s="350">
        <f>SUM(AA41:AA49)</f>
        <v>14895465</v>
      </c>
    </row>
    <row r="41" spans="1:27" ht="13.5">
      <c r="A41" s="361" t="s">
        <v>247</v>
      </c>
      <c r="B41" s="142"/>
      <c r="C41" s="362"/>
      <c r="D41" s="363"/>
      <c r="E41" s="362">
        <v>700000</v>
      </c>
      <c r="F41" s="364">
        <v>700000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525000</v>
      </c>
      <c r="Y41" s="364">
        <v>-525000</v>
      </c>
      <c r="Z41" s="365">
        <v>-100</v>
      </c>
      <c r="AA41" s="366">
        <v>700000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>
        <v>1200000</v>
      </c>
      <c r="F43" s="370">
        <v>1200000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900000</v>
      </c>
      <c r="Y43" s="370">
        <v>-900000</v>
      </c>
      <c r="Z43" s="371">
        <v>-100</v>
      </c>
      <c r="AA43" s="303">
        <v>1200000</v>
      </c>
    </row>
    <row r="44" spans="1:27" ht="13.5">
      <c r="A44" s="361" t="s">
        <v>250</v>
      </c>
      <c r="B44" s="136"/>
      <c r="C44" s="60"/>
      <c r="D44" s="368"/>
      <c r="E44" s="54">
        <v>770000</v>
      </c>
      <c r="F44" s="53">
        <v>770000</v>
      </c>
      <c r="G44" s="53">
        <v>27500</v>
      </c>
      <c r="H44" s="54">
        <v>10500</v>
      </c>
      <c r="I44" s="54"/>
      <c r="J44" s="53">
        <v>38000</v>
      </c>
      <c r="K44" s="53">
        <v>14550</v>
      </c>
      <c r="L44" s="54"/>
      <c r="M44" s="54"/>
      <c r="N44" s="53">
        <v>14550</v>
      </c>
      <c r="O44" s="53"/>
      <c r="P44" s="54"/>
      <c r="Q44" s="54"/>
      <c r="R44" s="53"/>
      <c r="S44" s="53"/>
      <c r="T44" s="54"/>
      <c r="U44" s="54"/>
      <c r="V44" s="53"/>
      <c r="W44" s="53">
        <v>52550</v>
      </c>
      <c r="X44" s="54">
        <v>577500</v>
      </c>
      <c r="Y44" s="53">
        <v>-524950</v>
      </c>
      <c r="Z44" s="94">
        <v>-90.9</v>
      </c>
      <c r="AA44" s="95">
        <v>770000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>
        <v>11935465</v>
      </c>
      <c r="F48" s="53">
        <v>11935465</v>
      </c>
      <c r="G48" s="53"/>
      <c r="H48" s="54">
        <v>888379</v>
      </c>
      <c r="I48" s="54"/>
      <c r="J48" s="53">
        <v>888379</v>
      </c>
      <c r="K48" s="53">
        <v>324782</v>
      </c>
      <c r="L48" s="54">
        <v>340287</v>
      </c>
      <c r="M48" s="54">
        <v>3110551</v>
      </c>
      <c r="N48" s="53">
        <v>3775620</v>
      </c>
      <c r="O48" s="53"/>
      <c r="P48" s="54">
        <v>498290</v>
      </c>
      <c r="Q48" s="54">
        <v>734365</v>
      </c>
      <c r="R48" s="53">
        <v>1232655</v>
      </c>
      <c r="S48" s="53"/>
      <c r="T48" s="54"/>
      <c r="U48" s="54"/>
      <c r="V48" s="53"/>
      <c r="W48" s="53">
        <v>5896654</v>
      </c>
      <c r="X48" s="54">
        <v>8951599</v>
      </c>
      <c r="Y48" s="53">
        <v>-3054945</v>
      </c>
      <c r="Z48" s="94">
        <v>-34.13</v>
      </c>
      <c r="AA48" s="95">
        <v>11935465</v>
      </c>
    </row>
    <row r="49" spans="1:27" ht="13.5">
      <c r="A49" s="361" t="s">
        <v>93</v>
      </c>
      <c r="B49" s="136"/>
      <c r="C49" s="54"/>
      <c r="D49" s="368"/>
      <c r="E49" s="54">
        <v>290000</v>
      </c>
      <c r="F49" s="53">
        <v>290000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217500</v>
      </c>
      <c r="Y49" s="53">
        <v>-217500</v>
      </c>
      <c r="Z49" s="94">
        <v>-100</v>
      </c>
      <c r="AA49" s="95">
        <v>290000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300000</v>
      </c>
      <c r="F57" s="345">
        <f t="shared" si="13"/>
        <v>300000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225000</v>
      </c>
      <c r="Y57" s="345">
        <f t="shared" si="13"/>
        <v>-225000</v>
      </c>
      <c r="Z57" s="336">
        <f>+IF(X57&lt;&gt;0,+(Y57/X57)*100,0)</f>
        <v>-100</v>
      </c>
      <c r="AA57" s="350">
        <f t="shared" si="13"/>
        <v>300000</v>
      </c>
    </row>
    <row r="58" spans="1:27" ht="13.5">
      <c r="A58" s="361" t="s">
        <v>216</v>
      </c>
      <c r="B58" s="136"/>
      <c r="C58" s="60"/>
      <c r="D58" s="340"/>
      <c r="E58" s="60">
        <v>300000</v>
      </c>
      <c r="F58" s="59">
        <v>300000</v>
      </c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>
        <v>225000</v>
      </c>
      <c r="Y58" s="59">
        <v>-225000</v>
      </c>
      <c r="Z58" s="61">
        <v>-100</v>
      </c>
      <c r="AA58" s="62">
        <v>300000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54410377</v>
      </c>
      <c r="F60" s="264">
        <f t="shared" si="14"/>
        <v>54410377</v>
      </c>
      <c r="G60" s="264">
        <f t="shared" si="14"/>
        <v>1042768</v>
      </c>
      <c r="H60" s="219">
        <f t="shared" si="14"/>
        <v>7612465</v>
      </c>
      <c r="I60" s="219">
        <f t="shared" si="14"/>
        <v>1750312</v>
      </c>
      <c r="J60" s="264">
        <f t="shared" si="14"/>
        <v>10405545</v>
      </c>
      <c r="K60" s="264">
        <f t="shared" si="14"/>
        <v>611323</v>
      </c>
      <c r="L60" s="219">
        <f t="shared" si="14"/>
        <v>5854303</v>
      </c>
      <c r="M60" s="219">
        <f t="shared" si="14"/>
        <v>8570956</v>
      </c>
      <c r="N60" s="264">
        <f t="shared" si="14"/>
        <v>15036582</v>
      </c>
      <c r="O60" s="264">
        <f t="shared" si="14"/>
        <v>0</v>
      </c>
      <c r="P60" s="219">
        <f t="shared" si="14"/>
        <v>2072051</v>
      </c>
      <c r="Q60" s="219">
        <f t="shared" si="14"/>
        <v>3569894</v>
      </c>
      <c r="R60" s="264">
        <f t="shared" si="14"/>
        <v>5641945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31084072</v>
      </c>
      <c r="X60" s="219">
        <f t="shared" si="14"/>
        <v>40807783</v>
      </c>
      <c r="Y60" s="264">
        <f t="shared" si="14"/>
        <v>-9723711</v>
      </c>
      <c r="Z60" s="337">
        <f>+IF(X60&lt;&gt;0,+(Y60/X60)*100,0)</f>
        <v>-23.828079560215265</v>
      </c>
      <c r="AA60" s="232">
        <f>+AA57+AA54+AA51+AA40+AA37+AA34+AA22+AA5</f>
        <v>54410377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2015-05-07T12:59:22Z</dcterms:created>
  <dcterms:modified xsi:type="dcterms:W3CDTF">2015-05-07T12:59:25Z</dcterms:modified>
  <cp:category/>
  <cp:version/>
  <cp:contentType/>
  <cp:contentStatus/>
</cp:coreProperties>
</file>