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<sst xmlns="http://schemas.openxmlformats.org/spreadsheetml/2006/main" count="855" uniqueCount="302">
  <si>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Masilonyana(FS181)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</si>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</sst>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7741113</v>
      </c>
      <c r="C5" s="19">
        <v>0</v>
      </c>
      <c r="D5" s="59">
        <v>17908495</v>
      </c>
      <c r="E5" s="60">
        <v>17908000</v>
      </c>
      <c r="F5" s="60">
        <v>634404</v>
      </c>
      <c r="G5" s="60">
        <v>1423179</v>
      </c>
      <c r="H5" s="60">
        <v>1423483</v>
      </c>
      <c r="I5" s="60">
        <v>3481066</v>
      </c>
      <c r="J5" s="60">
        <v>1608655</v>
      </c>
      <c r="K5" s="60">
        <v>2015871</v>
      </c>
      <c r="L5" s="60">
        <v>1328223</v>
      </c>
      <c r="M5" s="60">
        <v>4952749</v>
      </c>
      <c r="N5" s="60">
        <v>1327501</v>
      </c>
      <c r="O5" s="60">
        <v>1327537</v>
      </c>
      <c r="P5" s="60">
        <v>1326031</v>
      </c>
      <c r="Q5" s="60">
        <v>3981069</v>
      </c>
      <c r="R5" s="60">
        <v>0</v>
      </c>
      <c r="S5" s="60">
        <v>0</v>
      </c>
      <c r="T5" s="60">
        <v>0</v>
      </c>
      <c r="U5" s="60">
        <v>0</v>
      </c>
      <c r="V5" s="60">
        <v>12414884</v>
      </c>
      <c r="W5" s="60">
        <v>13430997</v>
      </c>
      <c r="X5" s="60">
        <v>-1016113</v>
      </c>
      <c r="Y5" s="61">
        <v>-7.57</v>
      </c>
      <c r="Z5" s="62">
        <v>17908000</v>
      </c>
    </row>
    <row r="6" spans="1:26" ht="13.5">
      <c r="A6" s="58" t="s">
        <v>32</v>
      </c>
      <c r="B6" s="19">
        <v>72695975</v>
      </c>
      <c r="C6" s="19">
        <v>0</v>
      </c>
      <c r="D6" s="59">
        <v>74311891</v>
      </c>
      <c r="E6" s="60">
        <v>76584000</v>
      </c>
      <c r="F6" s="60">
        <v>7160579</v>
      </c>
      <c r="G6" s="60">
        <v>7372238</v>
      </c>
      <c r="H6" s="60">
        <v>6721140</v>
      </c>
      <c r="I6" s="60">
        <v>21253957</v>
      </c>
      <c r="J6" s="60">
        <v>4056601</v>
      </c>
      <c r="K6" s="60">
        <v>6763151</v>
      </c>
      <c r="L6" s="60">
        <v>6401862</v>
      </c>
      <c r="M6" s="60">
        <v>17221614</v>
      </c>
      <c r="N6" s="60">
        <v>6677734</v>
      </c>
      <c r="O6" s="60">
        <v>6351680</v>
      </c>
      <c r="P6" s="60">
        <v>6361847</v>
      </c>
      <c r="Q6" s="60">
        <v>19391261</v>
      </c>
      <c r="R6" s="60">
        <v>0</v>
      </c>
      <c r="S6" s="60">
        <v>0</v>
      </c>
      <c r="T6" s="60">
        <v>0</v>
      </c>
      <c r="U6" s="60">
        <v>0</v>
      </c>
      <c r="V6" s="60">
        <v>57866832</v>
      </c>
      <c r="W6" s="60">
        <v>50007744</v>
      </c>
      <c r="X6" s="60">
        <v>7859088</v>
      </c>
      <c r="Y6" s="61">
        <v>15.72</v>
      </c>
      <c r="Z6" s="62">
        <v>76584000</v>
      </c>
    </row>
    <row r="7" spans="1:26" ht="13.5">
      <c r="A7" s="58" t="s">
        <v>33</v>
      </c>
      <c r="B7" s="19">
        <v>314702</v>
      </c>
      <c r="C7" s="19">
        <v>0</v>
      </c>
      <c r="D7" s="59">
        <v>1317</v>
      </c>
      <c r="E7" s="60">
        <v>98000</v>
      </c>
      <c r="F7" s="60">
        <v>50</v>
      </c>
      <c r="G7" s="60">
        <v>0</v>
      </c>
      <c r="H7" s="60">
        <v>0</v>
      </c>
      <c r="I7" s="60">
        <v>50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50</v>
      </c>
      <c r="W7" s="60">
        <v>7650</v>
      </c>
      <c r="X7" s="60">
        <v>-7600</v>
      </c>
      <c r="Y7" s="61">
        <v>-99.35</v>
      </c>
      <c r="Z7" s="62">
        <v>98000</v>
      </c>
    </row>
    <row r="8" spans="1:26" ht="13.5">
      <c r="A8" s="58" t="s">
        <v>34</v>
      </c>
      <c r="B8" s="19">
        <v>84321233</v>
      </c>
      <c r="C8" s="19">
        <v>0</v>
      </c>
      <c r="D8" s="59">
        <v>93392000</v>
      </c>
      <c r="E8" s="60">
        <v>85160000</v>
      </c>
      <c r="F8" s="60">
        <v>46279522</v>
      </c>
      <c r="G8" s="60">
        <v>0</v>
      </c>
      <c r="H8" s="60">
        <v>1836675</v>
      </c>
      <c r="I8" s="60">
        <v>48116197</v>
      </c>
      <c r="J8" s="60">
        <v>2513783</v>
      </c>
      <c r="K8" s="60">
        <v>8767730</v>
      </c>
      <c r="L8" s="60">
        <v>0</v>
      </c>
      <c r="M8" s="60">
        <v>11281513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59397710</v>
      </c>
      <c r="W8" s="60">
        <v>92052001</v>
      </c>
      <c r="X8" s="60">
        <v>-32654291</v>
      </c>
      <c r="Y8" s="61">
        <v>-35.47</v>
      </c>
      <c r="Z8" s="62">
        <v>85160000</v>
      </c>
    </row>
    <row r="9" spans="1:26" ht="13.5">
      <c r="A9" s="58" t="s">
        <v>35</v>
      </c>
      <c r="B9" s="19">
        <v>7891080</v>
      </c>
      <c r="C9" s="19">
        <v>0</v>
      </c>
      <c r="D9" s="59">
        <v>7069223</v>
      </c>
      <c r="E9" s="60">
        <v>12358000</v>
      </c>
      <c r="F9" s="60">
        <v>2225006</v>
      </c>
      <c r="G9" s="60">
        <v>2575608</v>
      </c>
      <c r="H9" s="60">
        <v>1072196</v>
      </c>
      <c r="I9" s="60">
        <v>5872810</v>
      </c>
      <c r="J9" s="60">
        <v>1571354</v>
      </c>
      <c r="K9" s="60">
        <v>3734344</v>
      </c>
      <c r="L9" s="60">
        <v>163880</v>
      </c>
      <c r="M9" s="60">
        <v>5469578</v>
      </c>
      <c r="N9" s="60">
        <v>2367841</v>
      </c>
      <c r="O9" s="60">
        <v>1927403</v>
      </c>
      <c r="P9" s="60">
        <v>2016320</v>
      </c>
      <c r="Q9" s="60">
        <v>6311564</v>
      </c>
      <c r="R9" s="60">
        <v>0</v>
      </c>
      <c r="S9" s="60">
        <v>0</v>
      </c>
      <c r="T9" s="60">
        <v>0</v>
      </c>
      <c r="U9" s="60">
        <v>0</v>
      </c>
      <c r="V9" s="60">
        <v>17653952</v>
      </c>
      <c r="W9" s="60">
        <v>5499747</v>
      </c>
      <c r="X9" s="60">
        <v>12154205</v>
      </c>
      <c r="Y9" s="61">
        <v>221</v>
      </c>
      <c r="Z9" s="62">
        <v>12358000</v>
      </c>
    </row>
    <row r="10" spans="1:26" ht="25.5">
      <c r="A10" s="63" t="s">
        <v>277</v>
      </c>
      <c r="B10" s="64">
        <f>SUM(B5:B9)</f>
        <v>172964103</v>
      </c>
      <c r="C10" s="64">
        <f>SUM(C5:C9)</f>
        <v>0</v>
      </c>
      <c r="D10" s="65">
        <f aca="true" t="shared" si="0" ref="D10:Z10">SUM(D5:D9)</f>
        <v>192682926</v>
      </c>
      <c r="E10" s="66">
        <f t="shared" si="0"/>
        <v>192108000</v>
      </c>
      <c r="F10" s="66">
        <f t="shared" si="0"/>
        <v>56299561</v>
      </c>
      <c r="G10" s="66">
        <f t="shared" si="0"/>
        <v>11371025</v>
      </c>
      <c r="H10" s="66">
        <f t="shared" si="0"/>
        <v>11053494</v>
      </c>
      <c r="I10" s="66">
        <f t="shared" si="0"/>
        <v>78724080</v>
      </c>
      <c r="J10" s="66">
        <f t="shared" si="0"/>
        <v>9750393</v>
      </c>
      <c r="K10" s="66">
        <f t="shared" si="0"/>
        <v>21281096</v>
      </c>
      <c r="L10" s="66">
        <f t="shared" si="0"/>
        <v>7893965</v>
      </c>
      <c r="M10" s="66">
        <f t="shared" si="0"/>
        <v>38925454</v>
      </c>
      <c r="N10" s="66">
        <f t="shared" si="0"/>
        <v>10373076</v>
      </c>
      <c r="O10" s="66">
        <f t="shared" si="0"/>
        <v>9606620</v>
      </c>
      <c r="P10" s="66">
        <f t="shared" si="0"/>
        <v>9704198</v>
      </c>
      <c r="Q10" s="66">
        <f t="shared" si="0"/>
        <v>29683894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147333428</v>
      </c>
      <c r="W10" s="66">
        <f t="shared" si="0"/>
        <v>160998139</v>
      </c>
      <c r="X10" s="66">
        <f t="shared" si="0"/>
        <v>-13664711</v>
      </c>
      <c r="Y10" s="67">
        <f>+IF(W10&lt;&gt;0,(X10/W10)*100,0)</f>
        <v>-8.487496243667762</v>
      </c>
      <c r="Z10" s="68">
        <f t="shared" si="0"/>
        <v>192108000</v>
      </c>
    </row>
    <row r="11" spans="1:26" ht="13.5">
      <c r="A11" s="58" t="s">
        <v>37</v>
      </c>
      <c r="B11" s="19">
        <v>60384468</v>
      </c>
      <c r="C11" s="19">
        <v>0</v>
      </c>
      <c r="D11" s="59">
        <v>64554487</v>
      </c>
      <c r="E11" s="60">
        <v>66054000</v>
      </c>
      <c r="F11" s="60">
        <v>4477713</v>
      </c>
      <c r="G11" s="60">
        <v>4735238</v>
      </c>
      <c r="H11" s="60">
        <v>4771996</v>
      </c>
      <c r="I11" s="60">
        <v>13984947</v>
      </c>
      <c r="J11" s="60">
        <v>5537293</v>
      </c>
      <c r="K11" s="60">
        <v>6262709</v>
      </c>
      <c r="L11" s="60">
        <v>5312470</v>
      </c>
      <c r="M11" s="60">
        <v>17112472</v>
      </c>
      <c r="N11" s="60">
        <v>5075772</v>
      </c>
      <c r="O11" s="60">
        <v>5101783</v>
      </c>
      <c r="P11" s="60">
        <v>6119639</v>
      </c>
      <c r="Q11" s="60">
        <v>16297194</v>
      </c>
      <c r="R11" s="60">
        <v>0</v>
      </c>
      <c r="S11" s="60">
        <v>0</v>
      </c>
      <c r="T11" s="60">
        <v>0</v>
      </c>
      <c r="U11" s="60">
        <v>0</v>
      </c>
      <c r="V11" s="60">
        <v>47394613</v>
      </c>
      <c r="W11" s="60">
        <v>52502247</v>
      </c>
      <c r="X11" s="60">
        <v>-5107634</v>
      </c>
      <c r="Y11" s="61">
        <v>-9.73</v>
      </c>
      <c r="Z11" s="62">
        <v>66054000</v>
      </c>
    </row>
    <row r="12" spans="1:26" ht="13.5">
      <c r="A12" s="58" t="s">
        <v>38</v>
      </c>
      <c r="B12" s="19">
        <v>5438660</v>
      </c>
      <c r="C12" s="19">
        <v>0</v>
      </c>
      <c r="D12" s="59">
        <v>6712380</v>
      </c>
      <c r="E12" s="60">
        <v>6712000</v>
      </c>
      <c r="F12" s="60">
        <v>404164</v>
      </c>
      <c r="G12" s="60">
        <v>341083</v>
      </c>
      <c r="H12" s="60">
        <v>341363</v>
      </c>
      <c r="I12" s="60">
        <v>1086610</v>
      </c>
      <c r="J12" s="60">
        <v>551578</v>
      </c>
      <c r="K12" s="60">
        <v>345640</v>
      </c>
      <c r="L12" s="60">
        <v>392640</v>
      </c>
      <c r="M12" s="60">
        <v>1289858</v>
      </c>
      <c r="N12" s="60">
        <v>383033</v>
      </c>
      <c r="O12" s="60">
        <v>381242</v>
      </c>
      <c r="P12" s="60">
        <v>377352</v>
      </c>
      <c r="Q12" s="60">
        <v>1141627</v>
      </c>
      <c r="R12" s="60">
        <v>0</v>
      </c>
      <c r="S12" s="60">
        <v>0</v>
      </c>
      <c r="T12" s="60">
        <v>0</v>
      </c>
      <c r="U12" s="60">
        <v>0</v>
      </c>
      <c r="V12" s="60">
        <v>3518095</v>
      </c>
      <c r="W12" s="60">
        <v>5033997</v>
      </c>
      <c r="X12" s="60">
        <v>-1515902</v>
      </c>
      <c r="Y12" s="61">
        <v>-30.11</v>
      </c>
      <c r="Z12" s="62">
        <v>6712000</v>
      </c>
    </row>
    <row r="13" spans="1:26" ht="13.5">
      <c r="A13" s="58" t="s">
        <v>278</v>
      </c>
      <c r="B13" s="19">
        <v>1474137</v>
      </c>
      <c r="C13" s="19">
        <v>0</v>
      </c>
      <c r="D13" s="59">
        <v>1007040</v>
      </c>
      <c r="E13" s="60">
        <v>28790069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5247</v>
      </c>
      <c r="X13" s="60">
        <v>-5247</v>
      </c>
      <c r="Y13" s="61">
        <v>-100</v>
      </c>
      <c r="Z13" s="62">
        <v>28790069</v>
      </c>
    </row>
    <row r="14" spans="1:26" ht="13.5">
      <c r="A14" s="58" t="s">
        <v>40</v>
      </c>
      <c r="B14" s="19">
        <v>1610206</v>
      </c>
      <c r="C14" s="19">
        <v>0</v>
      </c>
      <c r="D14" s="59">
        <v>0</v>
      </c>
      <c r="E14" s="60">
        <v>0</v>
      </c>
      <c r="F14" s="60">
        <v>0</v>
      </c>
      <c r="G14" s="60">
        <v>18</v>
      </c>
      <c r="H14" s="60">
        <v>227629</v>
      </c>
      <c r="I14" s="60">
        <v>227647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227647</v>
      </c>
      <c r="W14" s="60">
        <v>987003</v>
      </c>
      <c r="X14" s="60">
        <v>-759356</v>
      </c>
      <c r="Y14" s="61">
        <v>-76.94</v>
      </c>
      <c r="Z14" s="62">
        <v>0</v>
      </c>
    </row>
    <row r="15" spans="1:26" ht="13.5">
      <c r="A15" s="58" t="s">
        <v>41</v>
      </c>
      <c r="B15" s="19">
        <v>19568848</v>
      </c>
      <c r="C15" s="19">
        <v>0</v>
      </c>
      <c r="D15" s="59">
        <v>35298225</v>
      </c>
      <c r="E15" s="60">
        <v>49923282</v>
      </c>
      <c r="F15" s="60">
        <v>0</v>
      </c>
      <c r="G15" s="60">
        <v>910688</v>
      </c>
      <c r="H15" s="60">
        <v>5597115</v>
      </c>
      <c r="I15" s="60">
        <v>6507803</v>
      </c>
      <c r="J15" s="60">
        <v>44148</v>
      </c>
      <c r="K15" s="60">
        <v>0</v>
      </c>
      <c r="L15" s="60">
        <v>0</v>
      </c>
      <c r="M15" s="60">
        <v>44148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6551951</v>
      </c>
      <c r="W15" s="60">
        <v>30223503</v>
      </c>
      <c r="X15" s="60">
        <v>-23671552</v>
      </c>
      <c r="Y15" s="61">
        <v>-78.32</v>
      </c>
      <c r="Z15" s="62">
        <v>49923282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7503003</v>
      </c>
      <c r="X16" s="60">
        <v>-7503003</v>
      </c>
      <c r="Y16" s="61">
        <v>-100</v>
      </c>
      <c r="Z16" s="62">
        <v>0</v>
      </c>
    </row>
    <row r="17" spans="1:26" ht="13.5">
      <c r="A17" s="58" t="s">
        <v>43</v>
      </c>
      <c r="B17" s="19">
        <v>41311796</v>
      </c>
      <c r="C17" s="19">
        <v>0</v>
      </c>
      <c r="D17" s="59">
        <v>72420849</v>
      </c>
      <c r="E17" s="60">
        <v>87380342</v>
      </c>
      <c r="F17" s="60">
        <v>1326758</v>
      </c>
      <c r="G17" s="60">
        <v>2920279</v>
      </c>
      <c r="H17" s="60">
        <v>10262154</v>
      </c>
      <c r="I17" s="60">
        <v>14509191</v>
      </c>
      <c r="J17" s="60">
        <v>4769466</v>
      </c>
      <c r="K17" s="60">
        <v>5969977</v>
      </c>
      <c r="L17" s="60">
        <v>1550698</v>
      </c>
      <c r="M17" s="60">
        <v>12290141</v>
      </c>
      <c r="N17" s="60">
        <v>1539244</v>
      </c>
      <c r="O17" s="60">
        <v>258121</v>
      </c>
      <c r="P17" s="60">
        <v>186561</v>
      </c>
      <c r="Q17" s="60">
        <v>1983926</v>
      </c>
      <c r="R17" s="60">
        <v>0</v>
      </c>
      <c r="S17" s="60">
        <v>0</v>
      </c>
      <c r="T17" s="60">
        <v>0</v>
      </c>
      <c r="U17" s="60">
        <v>0</v>
      </c>
      <c r="V17" s="60">
        <v>28783258</v>
      </c>
      <c r="W17" s="60">
        <v>41695497</v>
      </c>
      <c r="X17" s="60">
        <v>-12912239</v>
      </c>
      <c r="Y17" s="61">
        <v>-30.97</v>
      </c>
      <c r="Z17" s="62">
        <v>87380342</v>
      </c>
    </row>
    <row r="18" spans="1:26" ht="13.5">
      <c r="A18" s="70" t="s">
        <v>44</v>
      </c>
      <c r="B18" s="71">
        <f>SUM(B11:B17)</f>
        <v>129788115</v>
      </c>
      <c r="C18" s="71">
        <f>SUM(C11:C17)</f>
        <v>0</v>
      </c>
      <c r="D18" s="72">
        <f aca="true" t="shared" si="1" ref="D18:Z18">SUM(D11:D17)</f>
        <v>179992981</v>
      </c>
      <c r="E18" s="73">
        <f t="shared" si="1"/>
        <v>238859693</v>
      </c>
      <c r="F18" s="73">
        <f t="shared" si="1"/>
        <v>6208635</v>
      </c>
      <c r="G18" s="73">
        <f t="shared" si="1"/>
        <v>8907306</v>
      </c>
      <c r="H18" s="73">
        <f t="shared" si="1"/>
        <v>21200257</v>
      </c>
      <c r="I18" s="73">
        <f t="shared" si="1"/>
        <v>36316198</v>
      </c>
      <c r="J18" s="73">
        <f t="shared" si="1"/>
        <v>10902485</v>
      </c>
      <c r="K18" s="73">
        <f t="shared" si="1"/>
        <v>12578326</v>
      </c>
      <c r="L18" s="73">
        <f t="shared" si="1"/>
        <v>7255808</v>
      </c>
      <c r="M18" s="73">
        <f t="shared" si="1"/>
        <v>30736619</v>
      </c>
      <c r="N18" s="73">
        <f t="shared" si="1"/>
        <v>6998049</v>
      </c>
      <c r="O18" s="73">
        <f t="shared" si="1"/>
        <v>5741146</v>
      </c>
      <c r="P18" s="73">
        <f t="shared" si="1"/>
        <v>6683552</v>
      </c>
      <c r="Q18" s="73">
        <f t="shared" si="1"/>
        <v>19422747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86475564</v>
      </c>
      <c r="W18" s="73">
        <f t="shared" si="1"/>
        <v>137950497</v>
      </c>
      <c r="X18" s="73">
        <f t="shared" si="1"/>
        <v>-51474933</v>
      </c>
      <c r="Y18" s="67">
        <f>+IF(W18&lt;&gt;0,(X18/W18)*100,0)</f>
        <v>-37.31406128968133</v>
      </c>
      <c r="Z18" s="74">
        <f t="shared" si="1"/>
        <v>238859693</v>
      </c>
    </row>
    <row r="19" spans="1:26" ht="13.5">
      <c r="A19" s="70" t="s">
        <v>45</v>
      </c>
      <c r="B19" s="75">
        <f>+B10-B18</f>
        <v>43175988</v>
      </c>
      <c r="C19" s="75">
        <f>+C10-C18</f>
        <v>0</v>
      </c>
      <c r="D19" s="76">
        <f aca="true" t="shared" si="2" ref="D19:Z19">+D10-D18</f>
        <v>12689945</v>
      </c>
      <c r="E19" s="77">
        <f t="shared" si="2"/>
        <v>-46751693</v>
      </c>
      <c r="F19" s="77">
        <f t="shared" si="2"/>
        <v>50090926</v>
      </c>
      <c r="G19" s="77">
        <f t="shared" si="2"/>
        <v>2463719</v>
      </c>
      <c r="H19" s="77">
        <f t="shared" si="2"/>
        <v>-10146763</v>
      </c>
      <c r="I19" s="77">
        <f t="shared" si="2"/>
        <v>42407882</v>
      </c>
      <c r="J19" s="77">
        <f t="shared" si="2"/>
        <v>-1152092</v>
      </c>
      <c r="K19" s="77">
        <f t="shared" si="2"/>
        <v>8702770</v>
      </c>
      <c r="L19" s="77">
        <f t="shared" si="2"/>
        <v>638157</v>
      </c>
      <c r="M19" s="77">
        <f t="shared" si="2"/>
        <v>8188835</v>
      </c>
      <c r="N19" s="77">
        <f t="shared" si="2"/>
        <v>3375027</v>
      </c>
      <c r="O19" s="77">
        <f t="shared" si="2"/>
        <v>3865474</v>
      </c>
      <c r="P19" s="77">
        <f t="shared" si="2"/>
        <v>3020646</v>
      </c>
      <c r="Q19" s="77">
        <f t="shared" si="2"/>
        <v>10261147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60857864</v>
      </c>
      <c r="W19" s="77">
        <f>IF(E10=E18,0,W10-W18)</f>
        <v>23047642</v>
      </c>
      <c r="X19" s="77">
        <f t="shared" si="2"/>
        <v>37810222</v>
      </c>
      <c r="Y19" s="78">
        <f>+IF(W19&lt;&gt;0,(X19/W19)*100,0)</f>
        <v>164.05245274115242</v>
      </c>
      <c r="Z19" s="79">
        <f t="shared" si="2"/>
        <v>-46751693</v>
      </c>
    </row>
    <row r="20" spans="1:26" ht="13.5">
      <c r="A20" s="58" t="s">
        <v>46</v>
      </c>
      <c r="B20" s="19">
        <v>50484434</v>
      </c>
      <c r="C20" s="19">
        <v>0</v>
      </c>
      <c r="D20" s="59">
        <v>67212000</v>
      </c>
      <c r="E20" s="60">
        <v>74731000</v>
      </c>
      <c r="F20" s="60">
        <v>0</v>
      </c>
      <c r="G20" s="60">
        <v>409000</v>
      </c>
      <c r="H20" s="60">
        <v>0</v>
      </c>
      <c r="I20" s="60">
        <v>409000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409000</v>
      </c>
      <c r="W20" s="60">
        <v>63231000</v>
      </c>
      <c r="X20" s="60">
        <v>-62822000</v>
      </c>
      <c r="Y20" s="61">
        <v>-99.35</v>
      </c>
      <c r="Z20" s="62">
        <v>74731000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2829000</v>
      </c>
      <c r="X21" s="82">
        <v>-2829000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93660422</v>
      </c>
      <c r="C22" s="86">
        <f>SUM(C19:C21)</f>
        <v>0</v>
      </c>
      <c r="D22" s="87">
        <f aca="true" t="shared" si="3" ref="D22:Z22">SUM(D19:D21)</f>
        <v>79901945</v>
      </c>
      <c r="E22" s="88">
        <f t="shared" si="3"/>
        <v>27979307</v>
      </c>
      <c r="F22" s="88">
        <f t="shared" si="3"/>
        <v>50090926</v>
      </c>
      <c r="G22" s="88">
        <f t="shared" si="3"/>
        <v>2872719</v>
      </c>
      <c r="H22" s="88">
        <f t="shared" si="3"/>
        <v>-10146763</v>
      </c>
      <c r="I22" s="88">
        <f t="shared" si="3"/>
        <v>42816882</v>
      </c>
      <c r="J22" s="88">
        <f t="shared" si="3"/>
        <v>-1152092</v>
      </c>
      <c r="K22" s="88">
        <f t="shared" si="3"/>
        <v>8702770</v>
      </c>
      <c r="L22" s="88">
        <f t="shared" si="3"/>
        <v>638157</v>
      </c>
      <c r="M22" s="88">
        <f t="shared" si="3"/>
        <v>8188835</v>
      </c>
      <c r="N22" s="88">
        <f t="shared" si="3"/>
        <v>3375027</v>
      </c>
      <c r="O22" s="88">
        <f t="shared" si="3"/>
        <v>3865474</v>
      </c>
      <c r="P22" s="88">
        <f t="shared" si="3"/>
        <v>3020646</v>
      </c>
      <c r="Q22" s="88">
        <f t="shared" si="3"/>
        <v>10261147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61266864</v>
      </c>
      <c r="W22" s="88">
        <f t="shared" si="3"/>
        <v>89107642</v>
      </c>
      <c r="X22" s="88">
        <f t="shared" si="3"/>
        <v>-27840778</v>
      </c>
      <c r="Y22" s="89">
        <f>+IF(W22&lt;&gt;0,(X22/W22)*100,0)</f>
        <v>-31.24398466295405</v>
      </c>
      <c r="Z22" s="90">
        <f t="shared" si="3"/>
        <v>27979307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93660422</v>
      </c>
      <c r="C24" s="75">
        <f>SUM(C22:C23)</f>
        <v>0</v>
      </c>
      <c r="D24" s="76">
        <f aca="true" t="shared" si="4" ref="D24:Z24">SUM(D22:D23)</f>
        <v>79901945</v>
      </c>
      <c r="E24" s="77">
        <f t="shared" si="4"/>
        <v>27979307</v>
      </c>
      <c r="F24" s="77">
        <f t="shared" si="4"/>
        <v>50090926</v>
      </c>
      <c r="G24" s="77">
        <f t="shared" si="4"/>
        <v>2872719</v>
      </c>
      <c r="H24" s="77">
        <f t="shared" si="4"/>
        <v>-10146763</v>
      </c>
      <c r="I24" s="77">
        <f t="shared" si="4"/>
        <v>42816882</v>
      </c>
      <c r="J24" s="77">
        <f t="shared" si="4"/>
        <v>-1152092</v>
      </c>
      <c r="K24" s="77">
        <f t="shared" si="4"/>
        <v>8702770</v>
      </c>
      <c r="L24" s="77">
        <f t="shared" si="4"/>
        <v>638157</v>
      </c>
      <c r="M24" s="77">
        <f t="shared" si="4"/>
        <v>8188835</v>
      </c>
      <c r="N24" s="77">
        <f t="shared" si="4"/>
        <v>3375027</v>
      </c>
      <c r="O24" s="77">
        <f t="shared" si="4"/>
        <v>3865474</v>
      </c>
      <c r="P24" s="77">
        <f t="shared" si="4"/>
        <v>3020646</v>
      </c>
      <c r="Q24" s="77">
        <f t="shared" si="4"/>
        <v>10261147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61266864</v>
      </c>
      <c r="W24" s="77">
        <f t="shared" si="4"/>
        <v>89107642</v>
      </c>
      <c r="X24" s="77">
        <f t="shared" si="4"/>
        <v>-27840778</v>
      </c>
      <c r="Y24" s="78">
        <f>+IF(W24&lt;&gt;0,(X24/W24)*100,0)</f>
        <v>-31.24398466295405</v>
      </c>
      <c r="Z24" s="79">
        <f t="shared" si="4"/>
        <v>27979307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4132905</v>
      </c>
      <c r="C27" s="22">
        <v>0</v>
      </c>
      <c r="D27" s="99">
        <v>83076688</v>
      </c>
      <c r="E27" s="100">
        <v>92803270</v>
      </c>
      <c r="F27" s="100">
        <v>3181724</v>
      </c>
      <c r="G27" s="100">
        <v>2414300</v>
      </c>
      <c r="H27" s="100">
        <v>2661033</v>
      </c>
      <c r="I27" s="100">
        <v>8257057</v>
      </c>
      <c r="J27" s="100">
        <v>2212645</v>
      </c>
      <c r="K27" s="100">
        <v>1281333</v>
      </c>
      <c r="L27" s="100">
        <v>1013439</v>
      </c>
      <c r="M27" s="100">
        <v>4507417</v>
      </c>
      <c r="N27" s="100">
        <v>5534938</v>
      </c>
      <c r="O27" s="100">
        <v>4410548</v>
      </c>
      <c r="P27" s="100">
        <v>1981056</v>
      </c>
      <c r="Q27" s="100">
        <v>11926542</v>
      </c>
      <c r="R27" s="100">
        <v>0</v>
      </c>
      <c r="S27" s="100">
        <v>0</v>
      </c>
      <c r="T27" s="100">
        <v>0</v>
      </c>
      <c r="U27" s="100">
        <v>0</v>
      </c>
      <c r="V27" s="100">
        <v>24691016</v>
      </c>
      <c r="W27" s="100">
        <v>69602453</v>
      </c>
      <c r="X27" s="100">
        <v>-44911437</v>
      </c>
      <c r="Y27" s="101">
        <v>-64.53</v>
      </c>
      <c r="Z27" s="102">
        <v>92803270</v>
      </c>
    </row>
    <row r="28" spans="1:26" ht="13.5">
      <c r="A28" s="103" t="s">
        <v>46</v>
      </c>
      <c r="B28" s="19">
        <v>0</v>
      </c>
      <c r="C28" s="19">
        <v>0</v>
      </c>
      <c r="D28" s="59">
        <v>70286009</v>
      </c>
      <c r="E28" s="60">
        <v>79282882</v>
      </c>
      <c r="F28" s="60">
        <v>3181724</v>
      </c>
      <c r="G28" s="60">
        <v>2414300</v>
      </c>
      <c r="H28" s="60">
        <v>2661033</v>
      </c>
      <c r="I28" s="60">
        <v>8257057</v>
      </c>
      <c r="J28" s="60">
        <v>2212645</v>
      </c>
      <c r="K28" s="60">
        <v>1281333</v>
      </c>
      <c r="L28" s="60">
        <v>1013439</v>
      </c>
      <c r="M28" s="60">
        <v>4507417</v>
      </c>
      <c r="N28" s="60">
        <v>5534938</v>
      </c>
      <c r="O28" s="60">
        <v>4410548</v>
      </c>
      <c r="P28" s="60">
        <v>1981056</v>
      </c>
      <c r="Q28" s="60">
        <v>11926542</v>
      </c>
      <c r="R28" s="60">
        <v>0</v>
      </c>
      <c r="S28" s="60">
        <v>0</v>
      </c>
      <c r="T28" s="60">
        <v>0</v>
      </c>
      <c r="U28" s="60">
        <v>0</v>
      </c>
      <c r="V28" s="60">
        <v>24691016</v>
      </c>
      <c r="W28" s="60">
        <v>59462162</v>
      </c>
      <c r="X28" s="60">
        <v>-34771146</v>
      </c>
      <c r="Y28" s="61">
        <v>-58.48</v>
      </c>
      <c r="Z28" s="62">
        <v>79282882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4132905</v>
      </c>
      <c r="C31" s="19">
        <v>0</v>
      </c>
      <c r="D31" s="59">
        <v>12790679</v>
      </c>
      <c r="E31" s="60">
        <v>13520388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10140291</v>
      </c>
      <c r="X31" s="60">
        <v>-10140291</v>
      </c>
      <c r="Y31" s="61">
        <v>-100</v>
      </c>
      <c r="Z31" s="62">
        <v>13520388</v>
      </c>
    </row>
    <row r="32" spans="1:26" ht="13.5">
      <c r="A32" s="70" t="s">
        <v>54</v>
      </c>
      <c r="B32" s="22">
        <f>SUM(B28:B31)</f>
        <v>4132905</v>
      </c>
      <c r="C32" s="22">
        <f>SUM(C28:C31)</f>
        <v>0</v>
      </c>
      <c r="D32" s="99">
        <f aca="true" t="shared" si="5" ref="D32:Z32">SUM(D28:D31)</f>
        <v>83076688</v>
      </c>
      <c r="E32" s="100">
        <f t="shared" si="5"/>
        <v>92803270</v>
      </c>
      <c r="F32" s="100">
        <f t="shared" si="5"/>
        <v>3181724</v>
      </c>
      <c r="G32" s="100">
        <f t="shared" si="5"/>
        <v>2414300</v>
      </c>
      <c r="H32" s="100">
        <f t="shared" si="5"/>
        <v>2661033</v>
      </c>
      <c r="I32" s="100">
        <f t="shared" si="5"/>
        <v>8257057</v>
      </c>
      <c r="J32" s="100">
        <f t="shared" si="5"/>
        <v>2212645</v>
      </c>
      <c r="K32" s="100">
        <f t="shared" si="5"/>
        <v>1281333</v>
      </c>
      <c r="L32" s="100">
        <f t="shared" si="5"/>
        <v>1013439</v>
      </c>
      <c r="M32" s="100">
        <f t="shared" si="5"/>
        <v>4507417</v>
      </c>
      <c r="N32" s="100">
        <f t="shared" si="5"/>
        <v>5534938</v>
      </c>
      <c r="O32" s="100">
        <f t="shared" si="5"/>
        <v>4410548</v>
      </c>
      <c r="P32" s="100">
        <f t="shared" si="5"/>
        <v>1981056</v>
      </c>
      <c r="Q32" s="100">
        <f t="shared" si="5"/>
        <v>11926542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24691016</v>
      </c>
      <c r="W32" s="100">
        <f t="shared" si="5"/>
        <v>69602453</v>
      </c>
      <c r="X32" s="100">
        <f t="shared" si="5"/>
        <v>-44911437</v>
      </c>
      <c r="Y32" s="101">
        <f>+IF(W32&lt;&gt;0,(X32/W32)*100,0)</f>
        <v>-64.52565256572207</v>
      </c>
      <c r="Z32" s="102">
        <f t="shared" si="5"/>
        <v>92803270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18065518</v>
      </c>
      <c r="C35" s="19">
        <v>0</v>
      </c>
      <c r="D35" s="59">
        <v>3208000</v>
      </c>
      <c r="E35" s="60">
        <v>18065518</v>
      </c>
      <c r="F35" s="60">
        <v>203889529</v>
      </c>
      <c r="G35" s="60">
        <v>57506922</v>
      </c>
      <c r="H35" s="60">
        <v>57928967</v>
      </c>
      <c r="I35" s="60">
        <v>57928967</v>
      </c>
      <c r="J35" s="60">
        <v>50009201</v>
      </c>
      <c r="K35" s="60">
        <v>26534413</v>
      </c>
      <c r="L35" s="60">
        <v>81762523</v>
      </c>
      <c r="M35" s="60">
        <v>81762523</v>
      </c>
      <c r="N35" s="60">
        <v>84507229</v>
      </c>
      <c r="O35" s="60">
        <v>71996887</v>
      </c>
      <c r="P35" s="60">
        <v>66161476</v>
      </c>
      <c r="Q35" s="60">
        <v>66161476</v>
      </c>
      <c r="R35" s="60">
        <v>0</v>
      </c>
      <c r="S35" s="60">
        <v>0</v>
      </c>
      <c r="T35" s="60">
        <v>0</v>
      </c>
      <c r="U35" s="60">
        <v>0</v>
      </c>
      <c r="V35" s="60">
        <v>66161476</v>
      </c>
      <c r="W35" s="60">
        <v>13549139</v>
      </c>
      <c r="X35" s="60">
        <v>52612337</v>
      </c>
      <c r="Y35" s="61">
        <v>388.31</v>
      </c>
      <c r="Z35" s="62">
        <v>18065518</v>
      </c>
    </row>
    <row r="36" spans="1:26" ht="13.5">
      <c r="A36" s="58" t="s">
        <v>57</v>
      </c>
      <c r="B36" s="19">
        <v>590075343</v>
      </c>
      <c r="C36" s="19">
        <v>0</v>
      </c>
      <c r="D36" s="59">
        <v>778594000</v>
      </c>
      <c r="E36" s="60">
        <v>590075343</v>
      </c>
      <c r="F36" s="60">
        <v>593299165</v>
      </c>
      <c r="G36" s="60">
        <v>604653476</v>
      </c>
      <c r="H36" s="60">
        <v>604653476</v>
      </c>
      <c r="I36" s="60">
        <v>604653476</v>
      </c>
      <c r="J36" s="60">
        <v>609668831</v>
      </c>
      <c r="K36" s="60">
        <v>606544959</v>
      </c>
      <c r="L36" s="60">
        <v>606544959</v>
      </c>
      <c r="M36" s="60">
        <v>606544959</v>
      </c>
      <c r="N36" s="60">
        <v>611346141</v>
      </c>
      <c r="O36" s="60">
        <v>611346141</v>
      </c>
      <c r="P36" s="60">
        <v>615593850</v>
      </c>
      <c r="Q36" s="60">
        <v>615593850</v>
      </c>
      <c r="R36" s="60">
        <v>0</v>
      </c>
      <c r="S36" s="60">
        <v>0</v>
      </c>
      <c r="T36" s="60">
        <v>0</v>
      </c>
      <c r="U36" s="60">
        <v>0</v>
      </c>
      <c r="V36" s="60">
        <v>615593850</v>
      </c>
      <c r="W36" s="60">
        <v>442556507</v>
      </c>
      <c r="X36" s="60">
        <v>173037343</v>
      </c>
      <c r="Y36" s="61">
        <v>39.1</v>
      </c>
      <c r="Z36" s="62">
        <v>590075343</v>
      </c>
    </row>
    <row r="37" spans="1:26" ht="13.5">
      <c r="A37" s="58" t="s">
        <v>58</v>
      </c>
      <c r="B37" s="19">
        <v>66578423</v>
      </c>
      <c r="C37" s="19">
        <v>0</v>
      </c>
      <c r="D37" s="59">
        <v>81935000</v>
      </c>
      <c r="E37" s="60">
        <v>66578423</v>
      </c>
      <c r="F37" s="60">
        <v>76545907</v>
      </c>
      <c r="G37" s="60">
        <v>76463644</v>
      </c>
      <c r="H37" s="60">
        <v>76463644</v>
      </c>
      <c r="I37" s="60">
        <v>76463644</v>
      </c>
      <c r="J37" s="60">
        <v>77878305</v>
      </c>
      <c r="K37" s="60">
        <v>52959111</v>
      </c>
      <c r="L37" s="60">
        <v>99138298</v>
      </c>
      <c r="M37" s="60">
        <v>99138298</v>
      </c>
      <c r="N37" s="60">
        <v>99972167</v>
      </c>
      <c r="O37" s="60">
        <v>100348855</v>
      </c>
      <c r="P37" s="60">
        <v>106913964</v>
      </c>
      <c r="Q37" s="60">
        <v>106913964</v>
      </c>
      <c r="R37" s="60">
        <v>0</v>
      </c>
      <c r="S37" s="60">
        <v>0</v>
      </c>
      <c r="T37" s="60">
        <v>0</v>
      </c>
      <c r="U37" s="60">
        <v>0</v>
      </c>
      <c r="V37" s="60">
        <v>106913964</v>
      </c>
      <c r="W37" s="60">
        <v>49933817</v>
      </c>
      <c r="X37" s="60">
        <v>56980147</v>
      </c>
      <c r="Y37" s="61">
        <v>114.11</v>
      </c>
      <c r="Z37" s="62">
        <v>66578423</v>
      </c>
    </row>
    <row r="38" spans="1:26" ht="13.5">
      <c r="A38" s="58" t="s">
        <v>59</v>
      </c>
      <c r="B38" s="19">
        <v>21941056</v>
      </c>
      <c r="C38" s="19">
        <v>0</v>
      </c>
      <c r="D38" s="59">
        <v>3741000</v>
      </c>
      <c r="E38" s="60">
        <v>21941056</v>
      </c>
      <c r="F38" s="60">
        <v>2786529</v>
      </c>
      <c r="G38" s="60">
        <v>37135626</v>
      </c>
      <c r="H38" s="60">
        <v>37135626</v>
      </c>
      <c r="I38" s="60">
        <v>37135626</v>
      </c>
      <c r="J38" s="60">
        <v>34391868</v>
      </c>
      <c r="K38" s="60">
        <v>14156536</v>
      </c>
      <c r="L38" s="60">
        <v>11651035</v>
      </c>
      <c r="M38" s="60">
        <v>11651035</v>
      </c>
      <c r="N38" s="60">
        <v>12105114</v>
      </c>
      <c r="O38" s="60">
        <v>27275894</v>
      </c>
      <c r="P38" s="60">
        <v>19317835</v>
      </c>
      <c r="Q38" s="60">
        <v>19317835</v>
      </c>
      <c r="R38" s="60">
        <v>0</v>
      </c>
      <c r="S38" s="60">
        <v>0</v>
      </c>
      <c r="T38" s="60">
        <v>0</v>
      </c>
      <c r="U38" s="60">
        <v>0</v>
      </c>
      <c r="V38" s="60">
        <v>19317835</v>
      </c>
      <c r="W38" s="60">
        <v>16455792</v>
      </c>
      <c r="X38" s="60">
        <v>2862043</v>
      </c>
      <c r="Y38" s="61">
        <v>17.39</v>
      </c>
      <c r="Z38" s="62">
        <v>21941056</v>
      </c>
    </row>
    <row r="39" spans="1:26" ht="13.5">
      <c r="A39" s="58" t="s">
        <v>60</v>
      </c>
      <c r="B39" s="19">
        <v>519621382</v>
      </c>
      <c r="C39" s="19">
        <v>0</v>
      </c>
      <c r="D39" s="59">
        <v>696126000</v>
      </c>
      <c r="E39" s="60">
        <v>519621382</v>
      </c>
      <c r="F39" s="60">
        <v>717856258</v>
      </c>
      <c r="G39" s="60">
        <v>548561128</v>
      </c>
      <c r="H39" s="60">
        <v>548983173</v>
      </c>
      <c r="I39" s="60">
        <v>548983173</v>
      </c>
      <c r="J39" s="60">
        <v>547407859</v>
      </c>
      <c r="K39" s="60">
        <v>565963722</v>
      </c>
      <c r="L39" s="60">
        <v>577518146</v>
      </c>
      <c r="M39" s="60">
        <v>577518146</v>
      </c>
      <c r="N39" s="60">
        <v>583776089</v>
      </c>
      <c r="O39" s="60">
        <v>555718279</v>
      </c>
      <c r="P39" s="60">
        <v>555523527</v>
      </c>
      <c r="Q39" s="60">
        <v>555523527</v>
      </c>
      <c r="R39" s="60">
        <v>0</v>
      </c>
      <c r="S39" s="60">
        <v>0</v>
      </c>
      <c r="T39" s="60">
        <v>0</v>
      </c>
      <c r="U39" s="60">
        <v>0</v>
      </c>
      <c r="V39" s="60">
        <v>555523527</v>
      </c>
      <c r="W39" s="60">
        <v>389716037</v>
      </c>
      <c r="X39" s="60">
        <v>165807490</v>
      </c>
      <c r="Y39" s="61">
        <v>42.55</v>
      </c>
      <c r="Z39" s="62">
        <v>519621382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51161341</v>
      </c>
      <c r="C42" s="19">
        <v>0</v>
      </c>
      <c r="D42" s="59">
        <v>66067535</v>
      </c>
      <c r="E42" s="60">
        <v>95617925</v>
      </c>
      <c r="F42" s="60">
        <v>47212078</v>
      </c>
      <c r="G42" s="60">
        <v>-27744681</v>
      </c>
      <c r="H42" s="60">
        <v>-6979542</v>
      </c>
      <c r="I42" s="60">
        <v>12487855</v>
      </c>
      <c r="J42" s="60">
        <v>-15156459</v>
      </c>
      <c r="K42" s="60">
        <v>23503964</v>
      </c>
      <c r="L42" s="60">
        <v>-28357127</v>
      </c>
      <c r="M42" s="60">
        <v>-20009622</v>
      </c>
      <c r="N42" s="60">
        <v>-4121065</v>
      </c>
      <c r="O42" s="60">
        <v>-4979745</v>
      </c>
      <c r="P42" s="60">
        <v>206593</v>
      </c>
      <c r="Q42" s="60">
        <v>-8894217</v>
      </c>
      <c r="R42" s="60">
        <v>0</v>
      </c>
      <c r="S42" s="60">
        <v>0</v>
      </c>
      <c r="T42" s="60">
        <v>0</v>
      </c>
      <c r="U42" s="60">
        <v>0</v>
      </c>
      <c r="V42" s="60">
        <v>-16415984</v>
      </c>
      <c r="W42" s="60">
        <v>54473341</v>
      </c>
      <c r="X42" s="60">
        <v>-70889325</v>
      </c>
      <c r="Y42" s="61">
        <v>-130.14</v>
      </c>
      <c r="Z42" s="62">
        <v>95617925</v>
      </c>
    </row>
    <row r="43" spans="1:26" ht="13.5">
      <c r="A43" s="58" t="s">
        <v>63</v>
      </c>
      <c r="B43" s="19">
        <v>-53881853</v>
      </c>
      <c r="C43" s="19">
        <v>0</v>
      </c>
      <c r="D43" s="59">
        <v>0</v>
      </c>
      <c r="E43" s="60">
        <v>-74730996</v>
      </c>
      <c r="F43" s="60">
        <v>-2770839</v>
      </c>
      <c r="G43" s="60">
        <v>-13843855</v>
      </c>
      <c r="H43" s="60">
        <v>10557641</v>
      </c>
      <c r="I43" s="60">
        <v>-6057053</v>
      </c>
      <c r="J43" s="60">
        <v>6835806</v>
      </c>
      <c r="K43" s="60">
        <v>-5093101</v>
      </c>
      <c r="L43" s="60">
        <v>10361631</v>
      </c>
      <c r="M43" s="60">
        <v>12104336</v>
      </c>
      <c r="N43" s="60">
        <v>4317293</v>
      </c>
      <c r="O43" s="60">
        <v>5163027</v>
      </c>
      <c r="P43" s="60">
        <v>-76733</v>
      </c>
      <c r="Q43" s="60">
        <v>9403587</v>
      </c>
      <c r="R43" s="60">
        <v>0</v>
      </c>
      <c r="S43" s="60">
        <v>0</v>
      </c>
      <c r="T43" s="60">
        <v>0</v>
      </c>
      <c r="U43" s="60">
        <v>0</v>
      </c>
      <c r="V43" s="60">
        <v>15450870</v>
      </c>
      <c r="W43" s="60">
        <v>-56048247</v>
      </c>
      <c r="X43" s="60">
        <v>71499117</v>
      </c>
      <c r="Y43" s="61">
        <v>-127.57</v>
      </c>
      <c r="Z43" s="62">
        <v>-74730996</v>
      </c>
    </row>
    <row r="44" spans="1:26" ht="13.5">
      <c r="A44" s="58" t="s">
        <v>64</v>
      </c>
      <c r="B44" s="19">
        <v>0</v>
      </c>
      <c r="C44" s="19">
        <v>0</v>
      </c>
      <c r="D44" s="59">
        <v>-1315716</v>
      </c>
      <c r="E44" s="60">
        <v>-987889</v>
      </c>
      <c r="F44" s="60">
        <v>-184384</v>
      </c>
      <c r="G44" s="60">
        <v>0</v>
      </c>
      <c r="H44" s="60">
        <v>-225146</v>
      </c>
      <c r="I44" s="60">
        <v>-409530</v>
      </c>
      <c r="J44" s="60">
        <v>0</v>
      </c>
      <c r="K44" s="60">
        <v>0</v>
      </c>
      <c r="L44" s="60">
        <v>-183940</v>
      </c>
      <c r="M44" s="60">
        <v>-183940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-593470</v>
      </c>
      <c r="W44" s="60">
        <v>-741000</v>
      </c>
      <c r="X44" s="60">
        <v>147530</v>
      </c>
      <c r="Y44" s="61">
        <v>-19.91</v>
      </c>
      <c r="Z44" s="62">
        <v>-987889</v>
      </c>
    </row>
    <row r="45" spans="1:26" ht="13.5">
      <c r="A45" s="70" t="s">
        <v>65</v>
      </c>
      <c r="B45" s="22">
        <v>3578198</v>
      </c>
      <c r="C45" s="22">
        <v>0</v>
      </c>
      <c r="D45" s="99">
        <v>64751819</v>
      </c>
      <c r="E45" s="100">
        <v>19899040</v>
      </c>
      <c r="F45" s="100">
        <v>46751238</v>
      </c>
      <c r="G45" s="100">
        <v>5162702</v>
      </c>
      <c r="H45" s="100">
        <v>8515655</v>
      </c>
      <c r="I45" s="100">
        <v>8515655</v>
      </c>
      <c r="J45" s="100">
        <v>195002</v>
      </c>
      <c r="K45" s="100">
        <v>18605865</v>
      </c>
      <c r="L45" s="100">
        <v>426429</v>
      </c>
      <c r="M45" s="100">
        <v>426429</v>
      </c>
      <c r="N45" s="100">
        <v>622657</v>
      </c>
      <c r="O45" s="100">
        <v>805939</v>
      </c>
      <c r="P45" s="100">
        <v>935799</v>
      </c>
      <c r="Q45" s="100">
        <v>935799</v>
      </c>
      <c r="R45" s="100">
        <v>0</v>
      </c>
      <c r="S45" s="100">
        <v>0</v>
      </c>
      <c r="T45" s="100">
        <v>0</v>
      </c>
      <c r="U45" s="100">
        <v>0</v>
      </c>
      <c r="V45" s="100">
        <v>935799</v>
      </c>
      <c r="W45" s="100">
        <v>-2315906</v>
      </c>
      <c r="X45" s="100">
        <v>3251705</v>
      </c>
      <c r="Y45" s="101">
        <v>-140.41</v>
      </c>
      <c r="Z45" s="102">
        <v>19899040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3553400</v>
      </c>
      <c r="C51" s="52">
        <v>0</v>
      </c>
      <c r="D51" s="129">
        <v>119106</v>
      </c>
      <c r="E51" s="54">
        <v>-3462366</v>
      </c>
      <c r="F51" s="54">
        <v>0</v>
      </c>
      <c r="G51" s="54">
        <v>0</v>
      </c>
      <c r="H51" s="54">
        <v>0</v>
      </c>
      <c r="I51" s="54">
        <v>10545091</v>
      </c>
      <c r="J51" s="54">
        <v>0</v>
      </c>
      <c r="K51" s="54">
        <v>0</v>
      </c>
      <c r="L51" s="54">
        <v>0</v>
      </c>
      <c r="M51" s="54">
        <v>-6717046</v>
      </c>
      <c r="N51" s="54">
        <v>0</v>
      </c>
      <c r="O51" s="54">
        <v>0</v>
      </c>
      <c r="P51" s="54">
        <v>0</v>
      </c>
      <c r="Q51" s="54">
        <v>5670466</v>
      </c>
      <c r="R51" s="54">
        <v>0</v>
      </c>
      <c r="S51" s="54">
        <v>0</v>
      </c>
      <c r="T51" s="54">
        <v>0</v>
      </c>
      <c r="U51" s="54">
        <v>0</v>
      </c>
      <c r="V51" s="54">
        <v>13444022</v>
      </c>
      <c r="W51" s="54">
        <v>10270621</v>
      </c>
      <c r="X51" s="54">
        <v>33423294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47.01349402428104</v>
      </c>
      <c r="C58" s="5">
        <f>IF(C67=0,0,+(C76/C67)*100)</f>
        <v>0</v>
      </c>
      <c r="D58" s="6">
        <f aca="true" t="shared" si="6" ref="D58:Z58">IF(D67=0,0,+(D76/D67)*100)</f>
        <v>92.35757267271293</v>
      </c>
      <c r="E58" s="7">
        <f t="shared" si="6"/>
        <v>99.99970000873762</v>
      </c>
      <c r="F58" s="7">
        <f t="shared" si="6"/>
        <v>39.74174008824701</v>
      </c>
      <c r="G58" s="7">
        <f t="shared" si="6"/>
        <v>35.779952218297325</v>
      </c>
      <c r="H58" s="7">
        <f t="shared" si="6"/>
        <v>40.90476310021675</v>
      </c>
      <c r="I58" s="7">
        <f t="shared" si="6"/>
        <v>38.7107543205615</v>
      </c>
      <c r="J58" s="7">
        <f t="shared" si="6"/>
        <v>74.11333553035357</v>
      </c>
      <c r="K58" s="7">
        <f t="shared" si="6"/>
        <v>24.980238889864744</v>
      </c>
      <c r="L58" s="7">
        <f t="shared" si="6"/>
        <v>38.694609429033235</v>
      </c>
      <c r="M58" s="7">
        <f t="shared" si="6"/>
        <v>39.66420882467406</v>
      </c>
      <c r="N58" s="7">
        <f t="shared" si="6"/>
        <v>33.066219233972696</v>
      </c>
      <c r="O58" s="7">
        <f t="shared" si="6"/>
        <v>38.88071658456759</v>
      </c>
      <c r="P58" s="7">
        <f t="shared" si="6"/>
        <v>40.757708230713654</v>
      </c>
      <c r="Q58" s="7">
        <f t="shared" si="6"/>
        <v>37.20725547021597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38.519790160646764</v>
      </c>
      <c r="W58" s="7">
        <f t="shared" si="6"/>
        <v>76.82989660534912</v>
      </c>
      <c r="X58" s="7">
        <f t="shared" si="6"/>
        <v>0</v>
      </c>
      <c r="Y58" s="7">
        <f t="shared" si="6"/>
        <v>0</v>
      </c>
      <c r="Z58" s="8">
        <f t="shared" si="6"/>
        <v>99.99970000873762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99.99721361286919</v>
      </c>
      <c r="E59" s="10">
        <f t="shared" si="7"/>
        <v>100.00276412776412</v>
      </c>
      <c r="F59" s="10">
        <f t="shared" si="7"/>
        <v>48.28200957118808</v>
      </c>
      <c r="G59" s="10">
        <f t="shared" si="7"/>
        <v>15.914161184222083</v>
      </c>
      <c r="H59" s="10">
        <f t="shared" si="7"/>
        <v>6.334111471650873</v>
      </c>
      <c r="I59" s="10">
        <f t="shared" si="7"/>
        <v>17.895523957316524</v>
      </c>
      <c r="J59" s="10">
        <f t="shared" si="7"/>
        <v>74.8379857707215</v>
      </c>
      <c r="K59" s="10">
        <f t="shared" si="7"/>
        <v>17.748308299489402</v>
      </c>
      <c r="L59" s="10">
        <f t="shared" si="7"/>
        <v>34.185976300666375</v>
      </c>
      <c r="M59" s="10">
        <f t="shared" si="7"/>
        <v>40.69929649170592</v>
      </c>
      <c r="N59" s="10">
        <f t="shared" si="7"/>
        <v>10.654379921371056</v>
      </c>
      <c r="O59" s="10">
        <f t="shared" si="7"/>
        <v>34.93266101057824</v>
      </c>
      <c r="P59" s="10">
        <f t="shared" si="7"/>
        <v>37.65311670692465</v>
      </c>
      <c r="Q59" s="10">
        <f t="shared" si="7"/>
        <v>27.743126280905955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30.150599876728613</v>
      </c>
      <c r="W59" s="10">
        <f t="shared" si="7"/>
        <v>64.78535435604668</v>
      </c>
      <c r="X59" s="10">
        <f t="shared" si="7"/>
        <v>0</v>
      </c>
      <c r="Y59" s="10">
        <f t="shared" si="7"/>
        <v>0</v>
      </c>
      <c r="Z59" s="11">
        <f t="shared" si="7"/>
        <v>100.00276412776412</v>
      </c>
    </row>
    <row r="60" spans="1:26" ht="13.5">
      <c r="A60" s="38" t="s">
        <v>32</v>
      </c>
      <c r="B60" s="12">
        <f t="shared" si="7"/>
        <v>44.77117474523177</v>
      </c>
      <c r="C60" s="12">
        <f t="shared" si="7"/>
        <v>0</v>
      </c>
      <c r="D60" s="3">
        <f t="shared" si="7"/>
        <v>89.72587173161828</v>
      </c>
      <c r="E60" s="13">
        <f t="shared" si="7"/>
        <v>99.99901415439257</v>
      </c>
      <c r="F60" s="13">
        <f t="shared" si="7"/>
        <v>38.984850247445074</v>
      </c>
      <c r="G60" s="13">
        <f t="shared" si="7"/>
        <v>39.6149581714535</v>
      </c>
      <c r="H60" s="13">
        <f t="shared" si="7"/>
        <v>47.870882022990145</v>
      </c>
      <c r="I60" s="13">
        <f t="shared" si="7"/>
        <v>42.01344248508642</v>
      </c>
      <c r="J60" s="13">
        <f t="shared" si="7"/>
        <v>73.82584582511319</v>
      </c>
      <c r="K60" s="13">
        <f t="shared" si="7"/>
        <v>41.811531340938565</v>
      </c>
      <c r="L60" s="13">
        <f t="shared" si="7"/>
        <v>42.20528340036071</v>
      </c>
      <c r="M60" s="13">
        <f t="shared" si="7"/>
        <v>49.49896682157665</v>
      </c>
      <c r="N60" s="13">
        <f t="shared" si="7"/>
        <v>49.15880147367355</v>
      </c>
      <c r="O60" s="13">
        <f t="shared" si="7"/>
        <v>42.80088102675198</v>
      </c>
      <c r="P60" s="13">
        <f t="shared" si="7"/>
        <v>44.814391166590454</v>
      </c>
      <c r="Q60" s="13">
        <f t="shared" si="7"/>
        <v>45.65093523314446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45.46012126601297</v>
      </c>
      <c r="W60" s="13">
        <f t="shared" si="7"/>
        <v>74.82003587284402</v>
      </c>
      <c r="X60" s="13">
        <f t="shared" si="7"/>
        <v>0</v>
      </c>
      <c r="Y60" s="13">
        <f t="shared" si="7"/>
        <v>0</v>
      </c>
      <c r="Z60" s="14">
        <f t="shared" si="7"/>
        <v>99.99901415439257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97.23177583093049</v>
      </c>
      <c r="E61" s="13">
        <f t="shared" si="7"/>
        <v>100</v>
      </c>
      <c r="F61" s="13">
        <f t="shared" si="7"/>
        <v>98.32372368084228</v>
      </c>
      <c r="G61" s="13">
        <f t="shared" si="7"/>
        <v>96.25690459562003</v>
      </c>
      <c r="H61" s="13">
        <f t="shared" si="7"/>
        <v>142.49146860386034</v>
      </c>
      <c r="I61" s="13">
        <f t="shared" si="7"/>
        <v>110.79140398956586</v>
      </c>
      <c r="J61" s="13">
        <f t="shared" si="7"/>
        <v>1678542.2857142857</v>
      </c>
      <c r="K61" s="13">
        <f t="shared" si="7"/>
        <v>130.62150041929723</v>
      </c>
      <c r="L61" s="13">
        <f t="shared" si="7"/>
        <v>137.53115942503092</v>
      </c>
      <c r="M61" s="13">
        <f t="shared" si="7"/>
        <v>209.89436155101976</v>
      </c>
      <c r="N61" s="13">
        <f t="shared" si="7"/>
        <v>137.27277326152293</v>
      </c>
      <c r="O61" s="13">
        <f t="shared" si="7"/>
        <v>130.07164731335638</v>
      </c>
      <c r="P61" s="13">
        <f t="shared" si="7"/>
        <v>134.5016207140872</v>
      </c>
      <c r="Q61" s="13">
        <f t="shared" si="7"/>
        <v>134.11518838171781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141.4166834965845</v>
      </c>
      <c r="W61" s="13">
        <f t="shared" si="7"/>
        <v>113.81011837061376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69.09825136926516</v>
      </c>
      <c r="E62" s="13">
        <f t="shared" si="7"/>
        <v>99.99846598086988</v>
      </c>
      <c r="F62" s="13">
        <f t="shared" si="7"/>
        <v>21.476516325209</v>
      </c>
      <c r="G62" s="13">
        <f t="shared" si="7"/>
        <v>10.044486550072104</v>
      </c>
      <c r="H62" s="13">
        <f t="shared" si="7"/>
        <v>4.529615006153095</v>
      </c>
      <c r="I62" s="13">
        <f t="shared" si="7"/>
        <v>12.173853493733878</v>
      </c>
      <c r="J62" s="13">
        <f t="shared" si="7"/>
        <v>1.4815716085596822</v>
      </c>
      <c r="K62" s="13">
        <f t="shared" si="7"/>
        <v>6.020466291634306</v>
      </c>
      <c r="L62" s="13">
        <f t="shared" si="7"/>
        <v>6.988149091943409</v>
      </c>
      <c r="M62" s="13">
        <f t="shared" si="7"/>
        <v>4.750713787545286</v>
      </c>
      <c r="N62" s="13">
        <f t="shared" si="7"/>
        <v>10.30546780781054</v>
      </c>
      <c r="O62" s="13">
        <f t="shared" si="7"/>
        <v>9.726641150755501</v>
      </c>
      <c r="P62" s="13">
        <f t="shared" si="7"/>
        <v>12.948682951665186</v>
      </c>
      <c r="Q62" s="13">
        <f t="shared" si="7"/>
        <v>10.980895735017297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9.190275462662706</v>
      </c>
      <c r="W62" s="13">
        <f t="shared" si="7"/>
        <v>17.95488498108911</v>
      </c>
      <c r="X62" s="13">
        <f t="shared" si="7"/>
        <v>0</v>
      </c>
      <c r="Y62" s="13">
        <f t="shared" si="7"/>
        <v>0</v>
      </c>
      <c r="Z62" s="14">
        <f t="shared" si="7"/>
        <v>99.99846598086988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100.00057025240838</v>
      </c>
      <c r="E63" s="13">
        <f t="shared" si="7"/>
        <v>99.99945147450171</v>
      </c>
      <c r="F63" s="13">
        <f t="shared" si="7"/>
        <v>1.3269847512742599</v>
      </c>
      <c r="G63" s="13">
        <f t="shared" si="7"/>
        <v>2.818631926275229</v>
      </c>
      <c r="H63" s="13">
        <f t="shared" si="7"/>
        <v>0</v>
      </c>
      <c r="I63" s="13">
        <f t="shared" si="7"/>
        <v>1.3818501621502775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0.027218694202418136</v>
      </c>
      <c r="Q63" s="13">
        <f t="shared" si="7"/>
        <v>0.009069144222510565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0.4628552020564722</v>
      </c>
      <c r="W63" s="13">
        <f t="shared" si="7"/>
        <v>66.91931419772678</v>
      </c>
      <c r="X63" s="13">
        <f t="shared" si="7"/>
        <v>0</v>
      </c>
      <c r="Y63" s="13">
        <f t="shared" si="7"/>
        <v>0</v>
      </c>
      <c r="Z63" s="14">
        <f t="shared" si="7"/>
        <v>99.99945147450171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99.99445480929863</v>
      </c>
      <c r="E64" s="13">
        <f t="shared" si="7"/>
        <v>99.99723030784158</v>
      </c>
      <c r="F64" s="13">
        <f t="shared" si="7"/>
        <v>0.9476625167852131</v>
      </c>
      <c r="G64" s="13">
        <f t="shared" si="7"/>
        <v>0.7178881706956352</v>
      </c>
      <c r="H64" s="13">
        <f t="shared" si="7"/>
        <v>0.3121863781387151</v>
      </c>
      <c r="I64" s="13">
        <f t="shared" si="7"/>
        <v>0.6800783143877983</v>
      </c>
      <c r="J64" s="13">
        <f t="shared" si="7"/>
        <v>0</v>
      </c>
      <c r="K64" s="13">
        <f t="shared" si="7"/>
        <v>0.11577148413028553</v>
      </c>
      <c r="L64" s="13">
        <f t="shared" si="7"/>
        <v>0.4361477665124717</v>
      </c>
      <c r="M64" s="13">
        <f t="shared" si="7"/>
        <v>0.36711087500187944</v>
      </c>
      <c r="N64" s="13">
        <f t="shared" si="7"/>
        <v>0.2956740400956105</v>
      </c>
      <c r="O64" s="13">
        <f t="shared" si="7"/>
        <v>0.35355151150171565</v>
      </c>
      <c r="P64" s="13">
        <f t="shared" si="7"/>
        <v>0.6992436573003322</v>
      </c>
      <c r="Q64" s="13">
        <f t="shared" si="7"/>
        <v>0.4495278994737796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0.5203367242444954</v>
      </c>
      <c r="W64" s="13">
        <f t="shared" si="7"/>
        <v>85.91470616328934</v>
      </c>
      <c r="X64" s="13">
        <f t="shared" si="7"/>
        <v>0</v>
      </c>
      <c r="Y64" s="13">
        <f t="shared" si="7"/>
        <v>0</v>
      </c>
      <c r="Z64" s="14">
        <f t="shared" si="7"/>
        <v>99.99723030784158</v>
      </c>
    </row>
    <row r="65" spans="1:26" ht="13.5">
      <c r="A65" s="39" t="s">
        <v>107</v>
      </c>
      <c r="B65" s="12">
        <f t="shared" si="7"/>
        <v>1002366.5537419156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126.3634094596281</v>
      </c>
      <c r="G65" s="13">
        <f t="shared" si="7"/>
        <v>46.2924616674062</v>
      </c>
      <c r="H65" s="13">
        <f t="shared" si="7"/>
        <v>130.4147862830205</v>
      </c>
      <c r="I65" s="13">
        <f t="shared" si="7"/>
        <v>97.43405923263848</v>
      </c>
      <c r="J65" s="13">
        <f t="shared" si="7"/>
        <v>109.13894324853229</v>
      </c>
      <c r="K65" s="13">
        <f t="shared" si="7"/>
        <v>207.41481937602626</v>
      </c>
      <c r="L65" s="13">
        <f t="shared" si="7"/>
        <v>134.32718550988338</v>
      </c>
      <c r="M65" s="13">
        <f t="shared" si="7"/>
        <v>148.51349243487755</v>
      </c>
      <c r="N65" s="13">
        <f t="shared" si="7"/>
        <v>161.49451087621924</v>
      </c>
      <c r="O65" s="13">
        <f t="shared" si="7"/>
        <v>163.96377510376922</v>
      </c>
      <c r="P65" s="13">
        <f t="shared" si="7"/>
        <v>0</v>
      </c>
      <c r="Q65" s="13">
        <f t="shared" si="7"/>
        <v>84.08733848472217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105.07650405154591</v>
      </c>
      <c r="W65" s="13">
        <f t="shared" si="7"/>
        <v>126.59741602067183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120.33075559537956</v>
      </c>
      <c r="C66" s="15">
        <f t="shared" si="7"/>
        <v>0</v>
      </c>
      <c r="D66" s="4">
        <f t="shared" si="7"/>
        <v>101.38248847926268</v>
      </c>
      <c r="E66" s="16">
        <f t="shared" si="7"/>
        <v>99.99942427446834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129.81551515151514</v>
      </c>
      <c r="X66" s="16">
        <f t="shared" si="7"/>
        <v>0</v>
      </c>
      <c r="Y66" s="16">
        <f t="shared" si="7"/>
        <v>0</v>
      </c>
      <c r="Z66" s="17">
        <f t="shared" si="7"/>
        <v>99.99942427446834</v>
      </c>
    </row>
    <row r="67" spans="1:26" ht="13.5" hidden="1">
      <c r="A67" s="41" t="s">
        <v>285</v>
      </c>
      <c r="B67" s="24">
        <v>87624268</v>
      </c>
      <c r="C67" s="24"/>
      <c r="D67" s="25">
        <v>98730386</v>
      </c>
      <c r="E67" s="26">
        <v>103003000</v>
      </c>
      <c r="F67" s="26">
        <v>7794938</v>
      </c>
      <c r="G67" s="26">
        <v>8795417</v>
      </c>
      <c r="H67" s="26">
        <v>8086183</v>
      </c>
      <c r="I67" s="26">
        <v>24676538</v>
      </c>
      <c r="J67" s="26">
        <v>5665249</v>
      </c>
      <c r="K67" s="26">
        <v>12752320</v>
      </c>
      <c r="L67" s="26">
        <v>8156149</v>
      </c>
      <c r="M67" s="26">
        <v>26573718</v>
      </c>
      <c r="N67" s="26">
        <v>10355375</v>
      </c>
      <c r="O67" s="26">
        <v>8184826</v>
      </c>
      <c r="P67" s="26">
        <v>8220077</v>
      </c>
      <c r="Q67" s="26">
        <v>26760278</v>
      </c>
      <c r="R67" s="26"/>
      <c r="S67" s="26"/>
      <c r="T67" s="26"/>
      <c r="U67" s="26"/>
      <c r="V67" s="26">
        <v>78010534</v>
      </c>
      <c r="W67" s="26">
        <v>68388741</v>
      </c>
      <c r="X67" s="26"/>
      <c r="Y67" s="25"/>
      <c r="Z67" s="27">
        <v>103003000</v>
      </c>
    </row>
    <row r="68" spans="1:26" ht="13.5" hidden="1">
      <c r="A68" s="37" t="s">
        <v>31</v>
      </c>
      <c r="B68" s="19">
        <v>7741113</v>
      </c>
      <c r="C68" s="19"/>
      <c r="D68" s="20">
        <v>17908495</v>
      </c>
      <c r="E68" s="21">
        <v>17908000</v>
      </c>
      <c r="F68" s="21">
        <v>634404</v>
      </c>
      <c r="G68" s="21">
        <v>1423179</v>
      </c>
      <c r="H68" s="21">
        <v>1423483</v>
      </c>
      <c r="I68" s="21">
        <v>3481066</v>
      </c>
      <c r="J68" s="21">
        <v>1608655</v>
      </c>
      <c r="K68" s="21">
        <v>2015871</v>
      </c>
      <c r="L68" s="21">
        <v>1328223</v>
      </c>
      <c r="M68" s="21">
        <v>4952749</v>
      </c>
      <c r="N68" s="21">
        <v>1327501</v>
      </c>
      <c r="O68" s="21">
        <v>1327537</v>
      </c>
      <c r="P68" s="21">
        <v>1326031</v>
      </c>
      <c r="Q68" s="21">
        <v>3981069</v>
      </c>
      <c r="R68" s="21"/>
      <c r="S68" s="21"/>
      <c r="T68" s="21"/>
      <c r="U68" s="21"/>
      <c r="V68" s="21">
        <v>12414884</v>
      </c>
      <c r="W68" s="21">
        <v>13430997</v>
      </c>
      <c r="X68" s="21"/>
      <c r="Y68" s="20"/>
      <c r="Z68" s="23">
        <v>17908000</v>
      </c>
    </row>
    <row r="69" spans="1:26" ht="13.5" hidden="1">
      <c r="A69" s="38" t="s">
        <v>32</v>
      </c>
      <c r="B69" s="19">
        <v>72695975</v>
      </c>
      <c r="C69" s="19"/>
      <c r="D69" s="20">
        <v>74311891</v>
      </c>
      <c r="E69" s="21">
        <v>76584000</v>
      </c>
      <c r="F69" s="21">
        <v>7160579</v>
      </c>
      <c r="G69" s="21">
        <v>7372238</v>
      </c>
      <c r="H69" s="21">
        <v>6721140</v>
      </c>
      <c r="I69" s="21">
        <v>21253957</v>
      </c>
      <c r="J69" s="21">
        <v>4056601</v>
      </c>
      <c r="K69" s="21">
        <v>6763151</v>
      </c>
      <c r="L69" s="21">
        <v>6401862</v>
      </c>
      <c r="M69" s="21">
        <v>17221614</v>
      </c>
      <c r="N69" s="21">
        <v>6677734</v>
      </c>
      <c r="O69" s="21">
        <v>6351680</v>
      </c>
      <c r="P69" s="21">
        <v>6361847</v>
      </c>
      <c r="Q69" s="21">
        <v>19391261</v>
      </c>
      <c r="R69" s="21"/>
      <c r="S69" s="21"/>
      <c r="T69" s="21"/>
      <c r="U69" s="21"/>
      <c r="V69" s="21">
        <v>57866832</v>
      </c>
      <c r="W69" s="21">
        <v>50007744</v>
      </c>
      <c r="X69" s="21"/>
      <c r="Y69" s="20"/>
      <c r="Z69" s="23">
        <v>76584000</v>
      </c>
    </row>
    <row r="70" spans="1:26" ht="13.5" hidden="1">
      <c r="A70" s="39" t="s">
        <v>103</v>
      </c>
      <c r="B70" s="19">
        <v>20416065</v>
      </c>
      <c r="C70" s="19"/>
      <c r="D70" s="20">
        <v>24414858</v>
      </c>
      <c r="E70" s="21">
        <v>24459000</v>
      </c>
      <c r="F70" s="21">
        <v>2296996</v>
      </c>
      <c r="G70" s="21">
        <v>2740566</v>
      </c>
      <c r="H70" s="21">
        <v>2159963</v>
      </c>
      <c r="I70" s="21">
        <v>7197525</v>
      </c>
      <c r="J70" s="21">
        <v>175</v>
      </c>
      <c r="K70" s="21">
        <v>2030779</v>
      </c>
      <c r="L70" s="21">
        <v>1834116</v>
      </c>
      <c r="M70" s="21">
        <v>3865070</v>
      </c>
      <c r="N70" s="21">
        <v>2213978</v>
      </c>
      <c r="O70" s="21">
        <v>1913540</v>
      </c>
      <c r="P70" s="21">
        <v>1932173</v>
      </c>
      <c r="Q70" s="21">
        <v>6059691</v>
      </c>
      <c r="R70" s="21"/>
      <c r="S70" s="21"/>
      <c r="T70" s="21"/>
      <c r="U70" s="21"/>
      <c r="V70" s="21">
        <v>17122286</v>
      </c>
      <c r="W70" s="21">
        <v>17804250</v>
      </c>
      <c r="X70" s="21"/>
      <c r="Y70" s="20"/>
      <c r="Z70" s="23">
        <v>24459000</v>
      </c>
    </row>
    <row r="71" spans="1:26" ht="13.5" hidden="1">
      <c r="A71" s="39" t="s">
        <v>104</v>
      </c>
      <c r="B71" s="19">
        <v>22430759</v>
      </c>
      <c r="C71" s="19"/>
      <c r="D71" s="20">
        <v>22518648</v>
      </c>
      <c r="E71" s="21">
        <v>22164000</v>
      </c>
      <c r="F71" s="21">
        <v>2144873</v>
      </c>
      <c r="G71" s="21">
        <v>2092093</v>
      </c>
      <c r="H71" s="21">
        <v>2027435</v>
      </c>
      <c r="I71" s="21">
        <v>6264401</v>
      </c>
      <c r="J71" s="21">
        <v>2268402</v>
      </c>
      <c r="K71" s="21">
        <v>2222386</v>
      </c>
      <c r="L71" s="21">
        <v>2053176</v>
      </c>
      <c r="M71" s="21">
        <v>6543964</v>
      </c>
      <c r="N71" s="21">
        <v>1956049</v>
      </c>
      <c r="O71" s="21">
        <v>1929515</v>
      </c>
      <c r="P71" s="21">
        <v>1901259</v>
      </c>
      <c r="Q71" s="21">
        <v>5786823</v>
      </c>
      <c r="R71" s="21"/>
      <c r="S71" s="21"/>
      <c r="T71" s="21"/>
      <c r="U71" s="21"/>
      <c r="V71" s="21">
        <v>18595188</v>
      </c>
      <c r="W71" s="21">
        <v>11669994</v>
      </c>
      <c r="X71" s="21"/>
      <c r="Y71" s="20"/>
      <c r="Z71" s="23">
        <v>22164000</v>
      </c>
    </row>
    <row r="72" spans="1:26" ht="13.5" hidden="1">
      <c r="A72" s="39" t="s">
        <v>105</v>
      </c>
      <c r="B72" s="19">
        <v>20041906</v>
      </c>
      <c r="C72" s="19"/>
      <c r="D72" s="20">
        <v>18412899</v>
      </c>
      <c r="E72" s="21">
        <v>18413000</v>
      </c>
      <c r="F72" s="21">
        <v>1698437</v>
      </c>
      <c r="G72" s="21">
        <v>1697774</v>
      </c>
      <c r="H72" s="21">
        <v>1697829</v>
      </c>
      <c r="I72" s="21">
        <v>5094040</v>
      </c>
      <c r="J72" s="21">
        <v>1767584</v>
      </c>
      <c r="K72" s="21">
        <v>1692374</v>
      </c>
      <c r="L72" s="21">
        <v>1692264</v>
      </c>
      <c r="M72" s="21">
        <v>5152222</v>
      </c>
      <c r="N72" s="21">
        <v>1687057</v>
      </c>
      <c r="O72" s="21">
        <v>1687719</v>
      </c>
      <c r="P72" s="21">
        <v>1686341</v>
      </c>
      <c r="Q72" s="21">
        <v>5061117</v>
      </c>
      <c r="R72" s="21"/>
      <c r="S72" s="21"/>
      <c r="T72" s="21"/>
      <c r="U72" s="21"/>
      <c r="V72" s="21">
        <v>15307379</v>
      </c>
      <c r="W72" s="21">
        <v>13809753</v>
      </c>
      <c r="X72" s="21"/>
      <c r="Y72" s="20"/>
      <c r="Z72" s="23">
        <v>18413000</v>
      </c>
    </row>
    <row r="73" spans="1:26" ht="13.5" hidden="1">
      <c r="A73" s="39" t="s">
        <v>106</v>
      </c>
      <c r="B73" s="19">
        <v>9803998</v>
      </c>
      <c r="C73" s="19"/>
      <c r="D73" s="20">
        <v>8836486</v>
      </c>
      <c r="E73" s="21">
        <v>11337000</v>
      </c>
      <c r="F73" s="21">
        <v>988221</v>
      </c>
      <c r="G73" s="21">
        <v>801239</v>
      </c>
      <c r="H73" s="21">
        <v>801124</v>
      </c>
      <c r="I73" s="21">
        <v>2590584</v>
      </c>
      <c r="J73" s="21"/>
      <c r="K73" s="21">
        <v>798124</v>
      </c>
      <c r="L73" s="21">
        <v>798124</v>
      </c>
      <c r="M73" s="21">
        <v>1596248</v>
      </c>
      <c r="N73" s="21">
        <v>796147</v>
      </c>
      <c r="O73" s="21">
        <v>797055</v>
      </c>
      <c r="P73" s="21">
        <v>796861</v>
      </c>
      <c r="Q73" s="21">
        <v>2390063</v>
      </c>
      <c r="R73" s="21"/>
      <c r="S73" s="21"/>
      <c r="T73" s="21"/>
      <c r="U73" s="21"/>
      <c r="V73" s="21">
        <v>6576895</v>
      </c>
      <c r="W73" s="21">
        <v>6626997</v>
      </c>
      <c r="X73" s="21"/>
      <c r="Y73" s="20"/>
      <c r="Z73" s="23">
        <v>11337000</v>
      </c>
    </row>
    <row r="74" spans="1:26" ht="13.5" hidden="1">
      <c r="A74" s="39" t="s">
        <v>107</v>
      </c>
      <c r="B74" s="19">
        <v>3247</v>
      </c>
      <c r="C74" s="19"/>
      <c r="D74" s="20">
        <v>129000</v>
      </c>
      <c r="E74" s="21">
        <v>211000</v>
      </c>
      <c r="F74" s="21">
        <v>32052</v>
      </c>
      <c r="G74" s="21">
        <v>40566</v>
      </c>
      <c r="H74" s="21">
        <v>34789</v>
      </c>
      <c r="I74" s="21">
        <v>107407</v>
      </c>
      <c r="J74" s="21">
        <v>20440</v>
      </c>
      <c r="K74" s="21">
        <v>19488</v>
      </c>
      <c r="L74" s="21">
        <v>24182</v>
      </c>
      <c r="M74" s="21">
        <v>64110</v>
      </c>
      <c r="N74" s="21">
        <v>24503</v>
      </c>
      <c r="O74" s="21">
        <v>23851</v>
      </c>
      <c r="P74" s="21">
        <v>45213</v>
      </c>
      <c r="Q74" s="21">
        <v>93567</v>
      </c>
      <c r="R74" s="21"/>
      <c r="S74" s="21"/>
      <c r="T74" s="21"/>
      <c r="U74" s="21"/>
      <c r="V74" s="21">
        <v>265084</v>
      </c>
      <c r="W74" s="21">
        <v>96750</v>
      </c>
      <c r="X74" s="21"/>
      <c r="Y74" s="20"/>
      <c r="Z74" s="23">
        <v>211000</v>
      </c>
    </row>
    <row r="75" spans="1:26" ht="13.5" hidden="1">
      <c r="A75" s="40" t="s">
        <v>110</v>
      </c>
      <c r="B75" s="28">
        <v>7187180</v>
      </c>
      <c r="C75" s="28"/>
      <c r="D75" s="29">
        <v>6510000</v>
      </c>
      <c r="E75" s="30">
        <v>8511000</v>
      </c>
      <c r="F75" s="30">
        <v>-45</v>
      </c>
      <c r="G75" s="30"/>
      <c r="H75" s="30">
        <v>-58440</v>
      </c>
      <c r="I75" s="30">
        <v>-58485</v>
      </c>
      <c r="J75" s="30">
        <v>-7</v>
      </c>
      <c r="K75" s="30">
        <v>3973298</v>
      </c>
      <c r="L75" s="30">
        <v>426064</v>
      </c>
      <c r="M75" s="30">
        <v>4399355</v>
      </c>
      <c r="N75" s="30">
        <v>2350140</v>
      </c>
      <c r="O75" s="30">
        <v>505609</v>
      </c>
      <c r="P75" s="30">
        <v>532199</v>
      </c>
      <c r="Q75" s="30">
        <v>3387948</v>
      </c>
      <c r="R75" s="30"/>
      <c r="S75" s="30"/>
      <c r="T75" s="30"/>
      <c r="U75" s="30"/>
      <c r="V75" s="30">
        <v>7728818</v>
      </c>
      <c r="W75" s="30">
        <v>4950000</v>
      </c>
      <c r="X75" s="30"/>
      <c r="Y75" s="29"/>
      <c r="Z75" s="31">
        <v>8511000</v>
      </c>
    </row>
    <row r="76" spans="1:26" ht="13.5" hidden="1">
      <c r="A76" s="42" t="s">
        <v>286</v>
      </c>
      <c r="B76" s="32">
        <v>41195230</v>
      </c>
      <c r="C76" s="32"/>
      <c r="D76" s="33">
        <v>91184988</v>
      </c>
      <c r="E76" s="34">
        <v>103002691</v>
      </c>
      <c r="F76" s="34">
        <v>3097844</v>
      </c>
      <c r="G76" s="34">
        <v>3146996</v>
      </c>
      <c r="H76" s="34">
        <v>3307634</v>
      </c>
      <c r="I76" s="34">
        <v>9552474</v>
      </c>
      <c r="J76" s="34">
        <v>4198705</v>
      </c>
      <c r="K76" s="34">
        <v>3185560</v>
      </c>
      <c r="L76" s="34">
        <v>3155990</v>
      </c>
      <c r="M76" s="34">
        <v>10540255</v>
      </c>
      <c r="N76" s="34">
        <v>3424131</v>
      </c>
      <c r="O76" s="34">
        <v>3182319</v>
      </c>
      <c r="P76" s="34">
        <v>3350315</v>
      </c>
      <c r="Q76" s="34">
        <v>9956765</v>
      </c>
      <c r="R76" s="34"/>
      <c r="S76" s="34"/>
      <c r="T76" s="34"/>
      <c r="U76" s="34"/>
      <c r="V76" s="34">
        <v>30049494</v>
      </c>
      <c r="W76" s="34">
        <v>52542999</v>
      </c>
      <c r="X76" s="34"/>
      <c r="Y76" s="33"/>
      <c r="Z76" s="35">
        <v>103002691</v>
      </c>
    </row>
    <row r="77" spans="1:26" ht="13.5" hidden="1">
      <c r="A77" s="37" t="s">
        <v>31</v>
      </c>
      <c r="B77" s="19"/>
      <c r="C77" s="19"/>
      <c r="D77" s="20">
        <v>17907996</v>
      </c>
      <c r="E77" s="21">
        <v>17908495</v>
      </c>
      <c r="F77" s="21">
        <v>306303</v>
      </c>
      <c r="G77" s="21">
        <v>226487</v>
      </c>
      <c r="H77" s="21">
        <v>90165</v>
      </c>
      <c r="I77" s="21">
        <v>622955</v>
      </c>
      <c r="J77" s="21">
        <v>1203885</v>
      </c>
      <c r="K77" s="21">
        <v>357783</v>
      </c>
      <c r="L77" s="21">
        <v>454066</v>
      </c>
      <c r="M77" s="21">
        <v>2015734</v>
      </c>
      <c r="N77" s="21">
        <v>141437</v>
      </c>
      <c r="O77" s="21">
        <v>463744</v>
      </c>
      <c r="P77" s="21">
        <v>499292</v>
      </c>
      <c r="Q77" s="21">
        <v>1104473</v>
      </c>
      <c r="R77" s="21"/>
      <c r="S77" s="21"/>
      <c r="T77" s="21"/>
      <c r="U77" s="21"/>
      <c r="V77" s="21">
        <v>3743162</v>
      </c>
      <c r="W77" s="21">
        <v>8701319</v>
      </c>
      <c r="X77" s="21"/>
      <c r="Y77" s="20"/>
      <c r="Z77" s="23">
        <v>17908495</v>
      </c>
    </row>
    <row r="78" spans="1:26" ht="13.5" hidden="1">
      <c r="A78" s="38" t="s">
        <v>32</v>
      </c>
      <c r="B78" s="19">
        <v>32546842</v>
      </c>
      <c r="C78" s="19"/>
      <c r="D78" s="20">
        <v>66676992</v>
      </c>
      <c r="E78" s="21">
        <v>76583245</v>
      </c>
      <c r="F78" s="21">
        <v>2791541</v>
      </c>
      <c r="G78" s="21">
        <v>2920509</v>
      </c>
      <c r="H78" s="21">
        <v>3217469</v>
      </c>
      <c r="I78" s="21">
        <v>8929519</v>
      </c>
      <c r="J78" s="21">
        <v>2994820</v>
      </c>
      <c r="K78" s="21">
        <v>2827777</v>
      </c>
      <c r="L78" s="21">
        <v>2701924</v>
      </c>
      <c r="M78" s="21">
        <v>8524521</v>
      </c>
      <c r="N78" s="21">
        <v>3282694</v>
      </c>
      <c r="O78" s="21">
        <v>2718575</v>
      </c>
      <c r="P78" s="21">
        <v>2851023</v>
      </c>
      <c r="Q78" s="21">
        <v>8852292</v>
      </c>
      <c r="R78" s="21"/>
      <c r="S78" s="21"/>
      <c r="T78" s="21"/>
      <c r="U78" s="21"/>
      <c r="V78" s="21">
        <v>26306332</v>
      </c>
      <c r="W78" s="21">
        <v>37415812</v>
      </c>
      <c r="X78" s="21"/>
      <c r="Y78" s="20"/>
      <c r="Z78" s="23">
        <v>76583245</v>
      </c>
    </row>
    <row r="79" spans="1:26" ht="13.5" hidden="1">
      <c r="A79" s="39" t="s">
        <v>103</v>
      </c>
      <c r="B79" s="19"/>
      <c r="C79" s="19"/>
      <c r="D79" s="20">
        <v>23739000</v>
      </c>
      <c r="E79" s="21">
        <v>24459000</v>
      </c>
      <c r="F79" s="21">
        <v>2258492</v>
      </c>
      <c r="G79" s="21">
        <v>2637984</v>
      </c>
      <c r="H79" s="21">
        <v>3077763</v>
      </c>
      <c r="I79" s="21">
        <v>7974239</v>
      </c>
      <c r="J79" s="21">
        <v>2937449</v>
      </c>
      <c r="K79" s="21">
        <v>2652634</v>
      </c>
      <c r="L79" s="21">
        <v>2522481</v>
      </c>
      <c r="M79" s="21">
        <v>8112564</v>
      </c>
      <c r="N79" s="21">
        <v>3039189</v>
      </c>
      <c r="O79" s="21">
        <v>2488973</v>
      </c>
      <c r="P79" s="21">
        <v>2598804</v>
      </c>
      <c r="Q79" s="21">
        <v>8126966</v>
      </c>
      <c r="R79" s="21"/>
      <c r="S79" s="21"/>
      <c r="T79" s="21"/>
      <c r="U79" s="21"/>
      <c r="V79" s="21">
        <v>24213769</v>
      </c>
      <c r="W79" s="21">
        <v>20263038</v>
      </c>
      <c r="X79" s="21"/>
      <c r="Y79" s="20"/>
      <c r="Z79" s="23">
        <v>24459000</v>
      </c>
    </row>
    <row r="80" spans="1:26" ht="13.5" hidden="1">
      <c r="A80" s="39" t="s">
        <v>104</v>
      </c>
      <c r="B80" s="19"/>
      <c r="C80" s="19"/>
      <c r="D80" s="20">
        <v>15559992</v>
      </c>
      <c r="E80" s="21">
        <v>22163660</v>
      </c>
      <c r="F80" s="21">
        <v>460644</v>
      </c>
      <c r="G80" s="21">
        <v>210140</v>
      </c>
      <c r="H80" s="21">
        <v>91835</v>
      </c>
      <c r="I80" s="21">
        <v>762619</v>
      </c>
      <c r="J80" s="21">
        <v>33608</v>
      </c>
      <c r="K80" s="21">
        <v>133798</v>
      </c>
      <c r="L80" s="21">
        <v>143479</v>
      </c>
      <c r="M80" s="21">
        <v>310885</v>
      </c>
      <c r="N80" s="21">
        <v>201580</v>
      </c>
      <c r="O80" s="21">
        <v>187677</v>
      </c>
      <c r="P80" s="21">
        <v>246188</v>
      </c>
      <c r="Q80" s="21">
        <v>635445</v>
      </c>
      <c r="R80" s="21"/>
      <c r="S80" s="21"/>
      <c r="T80" s="21"/>
      <c r="U80" s="21"/>
      <c r="V80" s="21">
        <v>1708949</v>
      </c>
      <c r="W80" s="21">
        <v>2095334</v>
      </c>
      <c r="X80" s="21"/>
      <c r="Y80" s="20"/>
      <c r="Z80" s="23">
        <v>22163660</v>
      </c>
    </row>
    <row r="81" spans="1:26" ht="13.5" hidden="1">
      <c r="A81" s="39" t="s">
        <v>105</v>
      </c>
      <c r="B81" s="19"/>
      <c r="C81" s="19"/>
      <c r="D81" s="20">
        <v>18413004</v>
      </c>
      <c r="E81" s="21">
        <v>18412899</v>
      </c>
      <c r="F81" s="21">
        <v>22538</v>
      </c>
      <c r="G81" s="21">
        <v>47854</v>
      </c>
      <c r="H81" s="21"/>
      <c r="I81" s="21">
        <v>70392</v>
      </c>
      <c r="J81" s="21"/>
      <c r="K81" s="21"/>
      <c r="L81" s="21"/>
      <c r="M81" s="21"/>
      <c r="N81" s="21"/>
      <c r="O81" s="21"/>
      <c r="P81" s="21">
        <v>459</v>
      </c>
      <c r="Q81" s="21">
        <v>459</v>
      </c>
      <c r="R81" s="21"/>
      <c r="S81" s="21"/>
      <c r="T81" s="21"/>
      <c r="U81" s="21"/>
      <c r="V81" s="21">
        <v>70851</v>
      </c>
      <c r="W81" s="21">
        <v>9241392</v>
      </c>
      <c r="X81" s="21"/>
      <c r="Y81" s="20"/>
      <c r="Z81" s="23">
        <v>18412899</v>
      </c>
    </row>
    <row r="82" spans="1:26" ht="13.5" hidden="1">
      <c r="A82" s="39" t="s">
        <v>106</v>
      </c>
      <c r="B82" s="19"/>
      <c r="C82" s="19"/>
      <c r="D82" s="20">
        <v>8835996</v>
      </c>
      <c r="E82" s="21">
        <v>11336686</v>
      </c>
      <c r="F82" s="21">
        <v>9365</v>
      </c>
      <c r="G82" s="21">
        <v>5752</v>
      </c>
      <c r="H82" s="21">
        <v>2501</v>
      </c>
      <c r="I82" s="21">
        <v>17618</v>
      </c>
      <c r="J82" s="21">
        <v>1455</v>
      </c>
      <c r="K82" s="21">
        <v>924</v>
      </c>
      <c r="L82" s="21">
        <v>3481</v>
      </c>
      <c r="M82" s="21">
        <v>5860</v>
      </c>
      <c r="N82" s="21">
        <v>2354</v>
      </c>
      <c r="O82" s="21">
        <v>2818</v>
      </c>
      <c r="P82" s="21">
        <v>5572</v>
      </c>
      <c r="Q82" s="21">
        <v>10744</v>
      </c>
      <c r="R82" s="21"/>
      <c r="S82" s="21"/>
      <c r="T82" s="21"/>
      <c r="U82" s="21"/>
      <c r="V82" s="21">
        <v>34222</v>
      </c>
      <c r="W82" s="21">
        <v>5693565</v>
      </c>
      <c r="X82" s="21"/>
      <c r="Y82" s="20"/>
      <c r="Z82" s="23">
        <v>11336686</v>
      </c>
    </row>
    <row r="83" spans="1:26" ht="13.5" hidden="1">
      <c r="A83" s="39" t="s">
        <v>107</v>
      </c>
      <c r="B83" s="19">
        <v>32546842</v>
      </c>
      <c r="C83" s="19"/>
      <c r="D83" s="20">
        <v>129000</v>
      </c>
      <c r="E83" s="21">
        <v>211000</v>
      </c>
      <c r="F83" s="21">
        <v>40502</v>
      </c>
      <c r="G83" s="21">
        <v>18779</v>
      </c>
      <c r="H83" s="21">
        <v>45370</v>
      </c>
      <c r="I83" s="21">
        <v>104651</v>
      </c>
      <c r="J83" s="21">
        <v>22308</v>
      </c>
      <c r="K83" s="21">
        <v>40421</v>
      </c>
      <c r="L83" s="21">
        <v>32483</v>
      </c>
      <c r="M83" s="21">
        <v>95212</v>
      </c>
      <c r="N83" s="21">
        <v>39571</v>
      </c>
      <c r="O83" s="21">
        <v>39107</v>
      </c>
      <c r="P83" s="21"/>
      <c r="Q83" s="21">
        <v>78678</v>
      </c>
      <c r="R83" s="21"/>
      <c r="S83" s="21"/>
      <c r="T83" s="21"/>
      <c r="U83" s="21"/>
      <c r="V83" s="21">
        <v>278541</v>
      </c>
      <c r="W83" s="21">
        <v>122483</v>
      </c>
      <c r="X83" s="21"/>
      <c r="Y83" s="20"/>
      <c r="Z83" s="23">
        <v>211000</v>
      </c>
    </row>
    <row r="84" spans="1:26" ht="13.5" hidden="1">
      <c r="A84" s="40" t="s">
        <v>110</v>
      </c>
      <c r="B84" s="28">
        <v>8648388</v>
      </c>
      <c r="C84" s="28"/>
      <c r="D84" s="29">
        <v>6600000</v>
      </c>
      <c r="E84" s="30">
        <v>8510951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6425868</v>
      </c>
      <c r="X84" s="30"/>
      <c r="Y84" s="29"/>
      <c r="Z84" s="31">
        <v>8510951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67369</v>
      </c>
      <c r="D5" s="357">
        <f t="shared" si="0"/>
        <v>0</v>
      </c>
      <c r="E5" s="356">
        <f t="shared" si="0"/>
        <v>3028829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3290228</v>
      </c>
      <c r="R5" s="358">
        <f t="shared" si="0"/>
        <v>3290228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3290228</v>
      </c>
      <c r="X5" s="356">
        <f t="shared" si="0"/>
        <v>0</v>
      </c>
      <c r="Y5" s="358">
        <f t="shared" si="0"/>
        <v>3290228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2023000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2023000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14017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14017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53352</v>
      </c>
      <c r="D11" s="363">
        <f aca="true" t="shared" si="3" ref="D11:AA11">+D12</f>
        <v>0</v>
      </c>
      <c r="E11" s="362">
        <f t="shared" si="3"/>
        <v>1005829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1802020</v>
      </c>
      <c r="R11" s="364">
        <f t="shared" si="3"/>
        <v>1802020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1802020</v>
      </c>
      <c r="X11" s="362">
        <f t="shared" si="3"/>
        <v>0</v>
      </c>
      <c r="Y11" s="364">
        <f t="shared" si="3"/>
        <v>1802020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53352</v>
      </c>
      <c r="D12" s="340"/>
      <c r="E12" s="60">
        <v>1005829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>
        <v>1802020</v>
      </c>
      <c r="R12" s="59">
        <v>1802020</v>
      </c>
      <c r="S12" s="59"/>
      <c r="T12" s="60"/>
      <c r="U12" s="60"/>
      <c r="V12" s="59"/>
      <c r="W12" s="59">
        <v>1802020</v>
      </c>
      <c r="X12" s="60"/>
      <c r="Y12" s="59">
        <v>1802020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1488208</v>
      </c>
      <c r="R13" s="342">
        <f t="shared" si="4"/>
        <v>1488208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1488208</v>
      </c>
      <c r="X13" s="275">
        <f t="shared" si="4"/>
        <v>0</v>
      </c>
      <c r="Y13" s="342">
        <f t="shared" si="4"/>
        <v>1488208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1488208</v>
      </c>
      <c r="R14" s="59">
        <v>1488208</v>
      </c>
      <c r="S14" s="59"/>
      <c r="T14" s="60"/>
      <c r="U14" s="60"/>
      <c r="V14" s="59"/>
      <c r="W14" s="59">
        <v>1488208</v>
      </c>
      <c r="X14" s="60"/>
      <c r="Y14" s="59">
        <v>1488208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114243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3675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73551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37017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181612</v>
      </c>
      <c r="D60" s="346">
        <f t="shared" si="14"/>
        <v>0</v>
      </c>
      <c r="E60" s="219">
        <f t="shared" si="14"/>
        <v>3028829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3290228</v>
      </c>
      <c r="R60" s="264">
        <f t="shared" si="14"/>
        <v>3290228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3290228</v>
      </c>
      <c r="X60" s="219">
        <f t="shared" si="14"/>
        <v>0</v>
      </c>
      <c r="Y60" s="264">
        <f t="shared" si="14"/>
        <v>3290228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108160057</v>
      </c>
      <c r="D5" s="153">
        <f>SUM(D6:D8)</f>
        <v>0</v>
      </c>
      <c r="E5" s="154">
        <f t="shared" si="0"/>
        <v>51413035</v>
      </c>
      <c r="F5" s="100">
        <f t="shared" si="0"/>
        <v>190466000</v>
      </c>
      <c r="G5" s="100">
        <f t="shared" si="0"/>
        <v>11091460</v>
      </c>
      <c r="H5" s="100">
        <f t="shared" si="0"/>
        <v>1166553</v>
      </c>
      <c r="I5" s="100">
        <f t="shared" si="0"/>
        <v>1095753</v>
      </c>
      <c r="J5" s="100">
        <f t="shared" si="0"/>
        <v>13353766</v>
      </c>
      <c r="K5" s="100">
        <f t="shared" si="0"/>
        <v>1339194</v>
      </c>
      <c r="L5" s="100">
        <f t="shared" si="0"/>
        <v>14515876</v>
      </c>
      <c r="M5" s="100">
        <f t="shared" si="0"/>
        <v>1488840</v>
      </c>
      <c r="N5" s="100">
        <f t="shared" si="0"/>
        <v>17343910</v>
      </c>
      <c r="O5" s="100">
        <f t="shared" si="0"/>
        <v>3678409</v>
      </c>
      <c r="P5" s="100">
        <f t="shared" si="0"/>
        <v>1562718</v>
      </c>
      <c r="Q5" s="100">
        <f t="shared" si="0"/>
        <v>1611023</v>
      </c>
      <c r="R5" s="100">
        <f t="shared" si="0"/>
        <v>6852150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37549826</v>
      </c>
      <c r="X5" s="100">
        <f t="shared" si="0"/>
        <v>38889000</v>
      </c>
      <c r="Y5" s="100">
        <f t="shared" si="0"/>
        <v>-1339174</v>
      </c>
      <c r="Z5" s="137">
        <f>+IF(X5&lt;&gt;0,+(Y5/X5)*100,0)</f>
        <v>-3.443580446913009</v>
      </c>
      <c r="AA5" s="153">
        <f>SUM(AA6:AA8)</f>
        <v>190466000</v>
      </c>
    </row>
    <row r="6" spans="1:27" ht="13.5">
      <c r="A6" s="138" t="s">
        <v>75</v>
      </c>
      <c r="B6" s="136"/>
      <c r="C6" s="155">
        <v>81611000</v>
      </c>
      <c r="D6" s="155"/>
      <c r="E6" s="156">
        <v>26305000</v>
      </c>
      <c r="F6" s="60">
        <v>159891000</v>
      </c>
      <c r="G6" s="60">
        <v>10411970</v>
      </c>
      <c r="H6" s="60">
        <v>10000</v>
      </c>
      <c r="I6" s="60"/>
      <c r="J6" s="60">
        <v>10421970</v>
      </c>
      <c r="K6" s="60"/>
      <c r="L6" s="60">
        <v>8767730</v>
      </c>
      <c r="M6" s="60">
        <v>2632</v>
      </c>
      <c r="N6" s="60">
        <v>8770362</v>
      </c>
      <c r="O6" s="60"/>
      <c r="P6" s="60"/>
      <c r="Q6" s="60"/>
      <c r="R6" s="60"/>
      <c r="S6" s="60"/>
      <c r="T6" s="60"/>
      <c r="U6" s="60"/>
      <c r="V6" s="60"/>
      <c r="W6" s="60">
        <v>19192332</v>
      </c>
      <c r="X6" s="60">
        <v>18954000</v>
      </c>
      <c r="Y6" s="60">
        <v>238332</v>
      </c>
      <c r="Z6" s="140">
        <v>1.26</v>
      </c>
      <c r="AA6" s="155">
        <v>159891000</v>
      </c>
    </row>
    <row r="7" spans="1:27" ht="13.5">
      <c r="A7" s="138" t="s">
        <v>76</v>
      </c>
      <c r="B7" s="136"/>
      <c r="C7" s="157">
        <v>26468824</v>
      </c>
      <c r="D7" s="157"/>
      <c r="E7" s="158">
        <v>25108035</v>
      </c>
      <c r="F7" s="159">
        <v>30575000</v>
      </c>
      <c r="G7" s="159">
        <v>673293</v>
      </c>
      <c r="H7" s="159">
        <v>1427741</v>
      </c>
      <c r="I7" s="159">
        <v>1368683</v>
      </c>
      <c r="J7" s="159">
        <v>3469717</v>
      </c>
      <c r="K7" s="159">
        <v>1611841</v>
      </c>
      <c r="L7" s="159">
        <v>6020236</v>
      </c>
      <c r="M7" s="159">
        <v>1758391</v>
      </c>
      <c r="N7" s="159">
        <v>9390468</v>
      </c>
      <c r="O7" s="159">
        <v>3678409</v>
      </c>
      <c r="P7" s="159">
        <v>1835115</v>
      </c>
      <c r="Q7" s="159">
        <v>1883095</v>
      </c>
      <c r="R7" s="159">
        <v>7396619</v>
      </c>
      <c r="S7" s="159"/>
      <c r="T7" s="159"/>
      <c r="U7" s="159"/>
      <c r="V7" s="159"/>
      <c r="W7" s="159">
        <v>20256804</v>
      </c>
      <c r="X7" s="159">
        <v>6507000</v>
      </c>
      <c r="Y7" s="159">
        <v>13749804</v>
      </c>
      <c r="Z7" s="141">
        <v>211.31</v>
      </c>
      <c r="AA7" s="157">
        <v>30575000</v>
      </c>
    </row>
    <row r="8" spans="1:27" ht="13.5">
      <c r="A8" s="138" t="s">
        <v>77</v>
      </c>
      <c r="B8" s="136"/>
      <c r="C8" s="155">
        <v>80233</v>
      </c>
      <c r="D8" s="155"/>
      <c r="E8" s="156"/>
      <c r="F8" s="60"/>
      <c r="G8" s="60">
        <v>6197</v>
      </c>
      <c r="H8" s="60">
        <v>-271188</v>
      </c>
      <c r="I8" s="60">
        <v>-272930</v>
      </c>
      <c r="J8" s="60">
        <v>-537921</v>
      </c>
      <c r="K8" s="60">
        <v>-272647</v>
      </c>
      <c r="L8" s="60">
        <v>-272090</v>
      </c>
      <c r="M8" s="60">
        <v>-272183</v>
      </c>
      <c r="N8" s="60">
        <v>-816920</v>
      </c>
      <c r="O8" s="60"/>
      <c r="P8" s="60">
        <v>-272397</v>
      </c>
      <c r="Q8" s="60">
        <v>-272072</v>
      </c>
      <c r="R8" s="60">
        <v>-544469</v>
      </c>
      <c r="S8" s="60"/>
      <c r="T8" s="60"/>
      <c r="U8" s="60"/>
      <c r="V8" s="60"/>
      <c r="W8" s="60">
        <v>-1899310</v>
      </c>
      <c r="X8" s="60">
        <v>13428000</v>
      </c>
      <c r="Y8" s="60">
        <v>-15327310</v>
      </c>
      <c r="Z8" s="140">
        <v>-114.14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24186</v>
      </c>
      <c r="H9" s="100">
        <f t="shared" si="1"/>
        <v>19606</v>
      </c>
      <c r="I9" s="100">
        <f t="shared" si="1"/>
        <v>31112</v>
      </c>
      <c r="J9" s="100">
        <f t="shared" si="1"/>
        <v>74904</v>
      </c>
      <c r="K9" s="100">
        <f t="shared" si="1"/>
        <v>25979</v>
      </c>
      <c r="L9" s="100">
        <f t="shared" si="1"/>
        <v>21557</v>
      </c>
      <c r="M9" s="100">
        <f t="shared" si="1"/>
        <v>27445</v>
      </c>
      <c r="N9" s="100">
        <f t="shared" si="1"/>
        <v>74981</v>
      </c>
      <c r="O9" s="100">
        <f t="shared" si="1"/>
        <v>41129</v>
      </c>
      <c r="P9" s="100">
        <f t="shared" si="1"/>
        <v>28341</v>
      </c>
      <c r="Q9" s="100">
        <f t="shared" si="1"/>
        <v>27194</v>
      </c>
      <c r="R9" s="100">
        <f t="shared" si="1"/>
        <v>96664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246549</v>
      </c>
      <c r="X9" s="100">
        <f t="shared" si="1"/>
        <v>135612</v>
      </c>
      <c r="Y9" s="100">
        <f t="shared" si="1"/>
        <v>110937</v>
      </c>
      <c r="Z9" s="137">
        <f>+IF(X9&lt;&gt;0,+(Y9/X9)*100,0)</f>
        <v>81.8047075480046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12293</v>
      </c>
      <c r="H10" s="60">
        <v>5915</v>
      </c>
      <c r="I10" s="60">
        <v>18075</v>
      </c>
      <c r="J10" s="60">
        <v>36283</v>
      </c>
      <c r="K10" s="60">
        <v>11293</v>
      </c>
      <c r="L10" s="60">
        <v>10504</v>
      </c>
      <c r="M10" s="60">
        <v>16831</v>
      </c>
      <c r="N10" s="60">
        <v>38628</v>
      </c>
      <c r="O10" s="60">
        <v>16344</v>
      </c>
      <c r="P10" s="60">
        <v>14477</v>
      </c>
      <c r="Q10" s="60">
        <v>8944</v>
      </c>
      <c r="R10" s="60">
        <v>39765</v>
      </c>
      <c r="S10" s="60"/>
      <c r="T10" s="60"/>
      <c r="U10" s="60"/>
      <c r="V10" s="60"/>
      <c r="W10" s="60">
        <v>114676</v>
      </c>
      <c r="X10" s="60">
        <v>-162000</v>
      </c>
      <c r="Y10" s="60">
        <v>276676</v>
      </c>
      <c r="Z10" s="140">
        <v>-170.79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117000</v>
      </c>
      <c r="Y11" s="60">
        <v>-117000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1491</v>
      </c>
      <c r="H12" s="60">
        <v>3289</v>
      </c>
      <c r="I12" s="60">
        <v>2105</v>
      </c>
      <c r="J12" s="60">
        <v>6885</v>
      </c>
      <c r="K12" s="60">
        <v>3860</v>
      </c>
      <c r="L12" s="60">
        <v>439</v>
      </c>
      <c r="M12" s="60"/>
      <c r="N12" s="60">
        <v>4299</v>
      </c>
      <c r="O12" s="60">
        <v>13640</v>
      </c>
      <c r="P12" s="60">
        <v>2719</v>
      </c>
      <c r="Q12" s="60">
        <v>7105</v>
      </c>
      <c r="R12" s="60">
        <v>23464</v>
      </c>
      <c r="S12" s="60"/>
      <c r="T12" s="60"/>
      <c r="U12" s="60"/>
      <c r="V12" s="60"/>
      <c r="W12" s="60">
        <v>34648</v>
      </c>
      <c r="X12" s="60">
        <v>186003</v>
      </c>
      <c r="Y12" s="60">
        <v>-151355</v>
      </c>
      <c r="Z12" s="140">
        <v>-81.37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10402</v>
      </c>
      <c r="H13" s="60">
        <v>10402</v>
      </c>
      <c r="I13" s="60">
        <v>10932</v>
      </c>
      <c r="J13" s="60">
        <v>31736</v>
      </c>
      <c r="K13" s="60">
        <v>10826</v>
      </c>
      <c r="L13" s="60">
        <v>10614</v>
      </c>
      <c r="M13" s="60">
        <v>10614</v>
      </c>
      <c r="N13" s="60">
        <v>32054</v>
      </c>
      <c r="O13" s="60">
        <v>11145</v>
      </c>
      <c r="P13" s="60">
        <v>11145</v>
      </c>
      <c r="Q13" s="60">
        <v>11145</v>
      </c>
      <c r="R13" s="60">
        <v>33435</v>
      </c>
      <c r="S13" s="60"/>
      <c r="T13" s="60"/>
      <c r="U13" s="60"/>
      <c r="V13" s="60"/>
      <c r="W13" s="60">
        <v>97225</v>
      </c>
      <c r="X13" s="60">
        <v>-5391</v>
      </c>
      <c r="Y13" s="60">
        <v>102616</v>
      </c>
      <c r="Z13" s="140">
        <v>-1903.47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27032318</v>
      </c>
      <c r="D15" s="153">
        <f>SUM(D16:D18)</f>
        <v>0</v>
      </c>
      <c r="E15" s="154">
        <f t="shared" si="2"/>
        <v>29754000</v>
      </c>
      <c r="F15" s="100">
        <f t="shared" si="2"/>
        <v>0</v>
      </c>
      <c r="G15" s="100">
        <f t="shared" si="2"/>
        <v>8683</v>
      </c>
      <c r="H15" s="100">
        <f t="shared" si="2"/>
        <v>433341</v>
      </c>
      <c r="I15" s="100">
        <f t="shared" si="2"/>
        <v>9518</v>
      </c>
      <c r="J15" s="100">
        <f t="shared" si="2"/>
        <v>451542</v>
      </c>
      <c r="K15" s="100">
        <f t="shared" si="2"/>
        <v>614</v>
      </c>
      <c r="L15" s="100">
        <f t="shared" si="2"/>
        <v>0</v>
      </c>
      <c r="M15" s="100">
        <f t="shared" si="2"/>
        <v>0</v>
      </c>
      <c r="N15" s="100">
        <f t="shared" si="2"/>
        <v>614</v>
      </c>
      <c r="O15" s="100">
        <f t="shared" si="2"/>
        <v>307</v>
      </c>
      <c r="P15" s="100">
        <f t="shared" si="2"/>
        <v>307</v>
      </c>
      <c r="Q15" s="100">
        <f t="shared" si="2"/>
        <v>25259</v>
      </c>
      <c r="R15" s="100">
        <f t="shared" si="2"/>
        <v>25873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478029</v>
      </c>
      <c r="X15" s="100">
        <f t="shared" si="2"/>
        <v>20799036</v>
      </c>
      <c r="Y15" s="100">
        <f t="shared" si="2"/>
        <v>-20321007</v>
      </c>
      <c r="Z15" s="137">
        <f>+IF(X15&lt;&gt;0,+(Y15/X15)*100,0)</f>
        <v>-97.70167713542108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27032318</v>
      </c>
      <c r="D17" s="155"/>
      <c r="E17" s="156">
        <v>29754000</v>
      </c>
      <c r="F17" s="60"/>
      <c r="G17" s="60">
        <v>8683</v>
      </c>
      <c r="H17" s="60">
        <v>433341</v>
      </c>
      <c r="I17" s="60">
        <v>9518</v>
      </c>
      <c r="J17" s="60">
        <v>451542</v>
      </c>
      <c r="K17" s="60">
        <v>614</v>
      </c>
      <c r="L17" s="60"/>
      <c r="M17" s="60"/>
      <c r="N17" s="60">
        <v>614</v>
      </c>
      <c r="O17" s="60">
        <v>307</v>
      </c>
      <c r="P17" s="60">
        <v>307</v>
      </c>
      <c r="Q17" s="60">
        <v>25259</v>
      </c>
      <c r="R17" s="60">
        <v>25873</v>
      </c>
      <c r="S17" s="60"/>
      <c r="T17" s="60"/>
      <c r="U17" s="60"/>
      <c r="V17" s="60"/>
      <c r="W17" s="60">
        <v>478029</v>
      </c>
      <c r="X17" s="60">
        <v>20799036</v>
      </c>
      <c r="Y17" s="60">
        <v>-20321007</v>
      </c>
      <c r="Z17" s="140">
        <v>-97.7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88256162</v>
      </c>
      <c r="D19" s="153">
        <f>SUM(D20:D23)</f>
        <v>0</v>
      </c>
      <c r="E19" s="154">
        <f t="shared" si="3"/>
        <v>178727891</v>
      </c>
      <c r="F19" s="100">
        <f t="shared" si="3"/>
        <v>76373000</v>
      </c>
      <c r="G19" s="100">
        <f t="shared" si="3"/>
        <v>45175232</v>
      </c>
      <c r="H19" s="100">
        <f t="shared" si="3"/>
        <v>10160525</v>
      </c>
      <c r="I19" s="100">
        <f t="shared" si="3"/>
        <v>9917111</v>
      </c>
      <c r="J19" s="100">
        <f t="shared" si="3"/>
        <v>65252868</v>
      </c>
      <c r="K19" s="100">
        <f t="shared" si="3"/>
        <v>8384606</v>
      </c>
      <c r="L19" s="100">
        <f t="shared" si="3"/>
        <v>6743663</v>
      </c>
      <c r="M19" s="100">
        <f t="shared" si="3"/>
        <v>6377680</v>
      </c>
      <c r="N19" s="100">
        <f t="shared" si="3"/>
        <v>21505949</v>
      </c>
      <c r="O19" s="100">
        <f t="shared" si="3"/>
        <v>6653231</v>
      </c>
      <c r="P19" s="100">
        <f t="shared" si="3"/>
        <v>8015254</v>
      </c>
      <c r="Q19" s="100">
        <f t="shared" si="3"/>
        <v>8040722</v>
      </c>
      <c r="R19" s="100">
        <f t="shared" si="3"/>
        <v>22709207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109468024</v>
      </c>
      <c r="X19" s="100">
        <f t="shared" si="3"/>
        <v>78120000</v>
      </c>
      <c r="Y19" s="100">
        <f t="shared" si="3"/>
        <v>31348024</v>
      </c>
      <c r="Z19" s="137">
        <f>+IF(X19&lt;&gt;0,+(Y19/X19)*100,0)</f>
        <v>40.128038914490524</v>
      </c>
      <c r="AA19" s="153">
        <f>SUM(AA20:AA23)</f>
        <v>76373000</v>
      </c>
    </row>
    <row r="20" spans="1:27" ht="13.5">
      <c r="A20" s="138" t="s">
        <v>89</v>
      </c>
      <c r="B20" s="136"/>
      <c r="C20" s="155">
        <v>20416065</v>
      </c>
      <c r="D20" s="155"/>
      <c r="E20" s="156">
        <v>43081858</v>
      </c>
      <c r="F20" s="60">
        <v>24459000</v>
      </c>
      <c r="G20" s="60">
        <v>11685051</v>
      </c>
      <c r="H20" s="60">
        <v>5143809</v>
      </c>
      <c r="I20" s="60">
        <v>3700498</v>
      </c>
      <c r="J20" s="60">
        <v>20529358</v>
      </c>
      <c r="K20" s="60">
        <v>1824936</v>
      </c>
      <c r="L20" s="60">
        <v>2030779</v>
      </c>
      <c r="M20" s="60">
        <v>1834116</v>
      </c>
      <c r="N20" s="60">
        <v>5689831</v>
      </c>
      <c r="O20" s="60">
        <v>2213978</v>
      </c>
      <c r="P20" s="60">
        <v>3587728</v>
      </c>
      <c r="Q20" s="60">
        <v>3642979</v>
      </c>
      <c r="R20" s="60">
        <v>9444685</v>
      </c>
      <c r="S20" s="60"/>
      <c r="T20" s="60"/>
      <c r="U20" s="60"/>
      <c r="V20" s="60"/>
      <c r="W20" s="60">
        <v>35663874</v>
      </c>
      <c r="X20" s="60">
        <v>26415000</v>
      </c>
      <c r="Y20" s="60">
        <v>9248874</v>
      </c>
      <c r="Z20" s="140">
        <v>35.01</v>
      </c>
      <c r="AA20" s="155">
        <v>24459000</v>
      </c>
    </row>
    <row r="21" spans="1:27" ht="13.5">
      <c r="A21" s="138" t="s">
        <v>90</v>
      </c>
      <c r="B21" s="136"/>
      <c r="C21" s="155">
        <v>37994193</v>
      </c>
      <c r="D21" s="155"/>
      <c r="E21" s="156">
        <v>89730648</v>
      </c>
      <c r="F21" s="60">
        <v>22164000</v>
      </c>
      <c r="G21" s="60">
        <v>22823755</v>
      </c>
      <c r="H21" s="60">
        <v>2092093</v>
      </c>
      <c r="I21" s="60">
        <v>3455314</v>
      </c>
      <c r="J21" s="60">
        <v>28371162</v>
      </c>
      <c r="K21" s="60">
        <v>4370795</v>
      </c>
      <c r="L21" s="60">
        <v>2222386</v>
      </c>
      <c r="M21" s="60">
        <v>2053176</v>
      </c>
      <c r="N21" s="60">
        <v>8646357</v>
      </c>
      <c r="O21" s="60">
        <v>1956049</v>
      </c>
      <c r="P21" s="60">
        <v>1524227</v>
      </c>
      <c r="Q21" s="60">
        <v>1495717</v>
      </c>
      <c r="R21" s="60">
        <v>4975993</v>
      </c>
      <c r="S21" s="60"/>
      <c r="T21" s="60"/>
      <c r="U21" s="60"/>
      <c r="V21" s="60"/>
      <c r="W21" s="60">
        <v>41993512</v>
      </c>
      <c r="X21" s="60">
        <v>20754000</v>
      </c>
      <c r="Y21" s="60">
        <v>21239512</v>
      </c>
      <c r="Z21" s="140">
        <v>102.34</v>
      </c>
      <c r="AA21" s="155">
        <v>22164000</v>
      </c>
    </row>
    <row r="22" spans="1:27" ht="13.5">
      <c r="A22" s="138" t="s">
        <v>91</v>
      </c>
      <c r="B22" s="136"/>
      <c r="C22" s="157">
        <v>20041906</v>
      </c>
      <c r="D22" s="157"/>
      <c r="E22" s="158">
        <v>27745899</v>
      </c>
      <c r="F22" s="159">
        <v>18413000</v>
      </c>
      <c r="G22" s="159">
        <v>5116049</v>
      </c>
      <c r="H22" s="159">
        <v>1420328</v>
      </c>
      <c r="I22" s="159">
        <v>1420411</v>
      </c>
      <c r="J22" s="159">
        <v>7956788</v>
      </c>
      <c r="K22" s="159">
        <v>1487141</v>
      </c>
      <c r="L22" s="159">
        <v>1692374</v>
      </c>
      <c r="M22" s="159">
        <v>1692264</v>
      </c>
      <c r="N22" s="159">
        <v>4871779</v>
      </c>
      <c r="O22" s="159">
        <v>1687057</v>
      </c>
      <c r="P22" s="159">
        <v>1406503</v>
      </c>
      <c r="Q22" s="159">
        <v>1405511</v>
      </c>
      <c r="R22" s="159">
        <v>4499071</v>
      </c>
      <c r="S22" s="159"/>
      <c r="T22" s="159"/>
      <c r="U22" s="159"/>
      <c r="V22" s="159"/>
      <c r="W22" s="159">
        <v>17327638</v>
      </c>
      <c r="X22" s="159">
        <v>17370000</v>
      </c>
      <c r="Y22" s="159">
        <v>-42362</v>
      </c>
      <c r="Z22" s="141">
        <v>-0.24</v>
      </c>
      <c r="AA22" s="157">
        <v>18413000</v>
      </c>
    </row>
    <row r="23" spans="1:27" ht="13.5">
      <c r="A23" s="138" t="s">
        <v>92</v>
      </c>
      <c r="B23" s="136"/>
      <c r="C23" s="155">
        <v>9803998</v>
      </c>
      <c r="D23" s="155"/>
      <c r="E23" s="156">
        <v>18169486</v>
      </c>
      <c r="F23" s="60">
        <v>11337000</v>
      </c>
      <c r="G23" s="60">
        <v>5550377</v>
      </c>
      <c r="H23" s="60">
        <v>1504295</v>
      </c>
      <c r="I23" s="60">
        <v>1340888</v>
      </c>
      <c r="J23" s="60">
        <v>8395560</v>
      </c>
      <c r="K23" s="60">
        <v>701734</v>
      </c>
      <c r="L23" s="60">
        <v>798124</v>
      </c>
      <c r="M23" s="60">
        <v>798124</v>
      </c>
      <c r="N23" s="60">
        <v>2297982</v>
      </c>
      <c r="O23" s="60">
        <v>796147</v>
      </c>
      <c r="P23" s="60">
        <v>1496796</v>
      </c>
      <c r="Q23" s="60">
        <v>1496515</v>
      </c>
      <c r="R23" s="60">
        <v>3789458</v>
      </c>
      <c r="S23" s="60"/>
      <c r="T23" s="60"/>
      <c r="U23" s="60"/>
      <c r="V23" s="60"/>
      <c r="W23" s="60">
        <v>14483000</v>
      </c>
      <c r="X23" s="60">
        <v>13581000</v>
      </c>
      <c r="Y23" s="60">
        <v>902000</v>
      </c>
      <c r="Z23" s="140">
        <v>6.64</v>
      </c>
      <c r="AA23" s="155">
        <v>11337000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223448537</v>
      </c>
      <c r="D25" s="168">
        <f>+D5+D9+D15+D19+D24</f>
        <v>0</v>
      </c>
      <c r="E25" s="169">
        <f t="shared" si="4"/>
        <v>259894926</v>
      </c>
      <c r="F25" s="73">
        <f t="shared" si="4"/>
        <v>266839000</v>
      </c>
      <c r="G25" s="73">
        <f t="shared" si="4"/>
        <v>56299561</v>
      </c>
      <c r="H25" s="73">
        <f t="shared" si="4"/>
        <v>11780025</v>
      </c>
      <c r="I25" s="73">
        <f t="shared" si="4"/>
        <v>11053494</v>
      </c>
      <c r="J25" s="73">
        <f t="shared" si="4"/>
        <v>79133080</v>
      </c>
      <c r="K25" s="73">
        <f t="shared" si="4"/>
        <v>9750393</v>
      </c>
      <c r="L25" s="73">
        <f t="shared" si="4"/>
        <v>21281096</v>
      </c>
      <c r="M25" s="73">
        <f t="shared" si="4"/>
        <v>7893965</v>
      </c>
      <c r="N25" s="73">
        <f t="shared" si="4"/>
        <v>38925454</v>
      </c>
      <c r="O25" s="73">
        <f t="shared" si="4"/>
        <v>10373076</v>
      </c>
      <c r="P25" s="73">
        <f t="shared" si="4"/>
        <v>9606620</v>
      </c>
      <c r="Q25" s="73">
        <f t="shared" si="4"/>
        <v>9704198</v>
      </c>
      <c r="R25" s="73">
        <f t="shared" si="4"/>
        <v>29683894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147742428</v>
      </c>
      <c r="X25" s="73">
        <f t="shared" si="4"/>
        <v>137943648</v>
      </c>
      <c r="Y25" s="73">
        <f t="shared" si="4"/>
        <v>9798780</v>
      </c>
      <c r="Z25" s="170">
        <f>+IF(X25&lt;&gt;0,+(Y25/X25)*100,0)</f>
        <v>7.1034659022501705</v>
      </c>
      <c r="AA25" s="168">
        <f>+AA5+AA9+AA15+AA19+AA24</f>
        <v>266839000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110219267</v>
      </c>
      <c r="D28" s="153">
        <f>SUM(D29:D31)</f>
        <v>0</v>
      </c>
      <c r="E28" s="154">
        <f t="shared" si="5"/>
        <v>144694756</v>
      </c>
      <c r="F28" s="100">
        <f t="shared" si="5"/>
        <v>188936411</v>
      </c>
      <c r="G28" s="100">
        <f t="shared" si="5"/>
        <v>5481953</v>
      </c>
      <c r="H28" s="100">
        <f t="shared" si="5"/>
        <v>4425175</v>
      </c>
      <c r="I28" s="100">
        <f t="shared" si="5"/>
        <v>11165489</v>
      </c>
      <c r="J28" s="100">
        <f t="shared" si="5"/>
        <v>21072617</v>
      </c>
      <c r="K28" s="100">
        <f t="shared" si="5"/>
        <v>6313106</v>
      </c>
      <c r="L28" s="100">
        <f t="shared" si="5"/>
        <v>11898579</v>
      </c>
      <c r="M28" s="100">
        <f t="shared" si="5"/>
        <v>6652537</v>
      </c>
      <c r="N28" s="100">
        <f t="shared" si="5"/>
        <v>24864222</v>
      </c>
      <c r="O28" s="100">
        <f t="shared" si="5"/>
        <v>3379284</v>
      </c>
      <c r="P28" s="100">
        <f t="shared" si="5"/>
        <v>2987640</v>
      </c>
      <c r="Q28" s="100">
        <f t="shared" si="5"/>
        <v>3609086</v>
      </c>
      <c r="R28" s="100">
        <f t="shared" si="5"/>
        <v>9976010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55912849</v>
      </c>
      <c r="X28" s="100">
        <f t="shared" si="5"/>
        <v>47301003</v>
      </c>
      <c r="Y28" s="100">
        <f t="shared" si="5"/>
        <v>8611846</v>
      </c>
      <c r="Z28" s="137">
        <f>+IF(X28&lt;&gt;0,+(Y28/X28)*100,0)</f>
        <v>18.206476509599597</v>
      </c>
      <c r="AA28" s="153">
        <f>SUM(AA29:AA31)</f>
        <v>188936411</v>
      </c>
    </row>
    <row r="29" spans="1:27" ht="13.5">
      <c r="A29" s="138" t="s">
        <v>75</v>
      </c>
      <c r="B29" s="136"/>
      <c r="C29" s="155">
        <v>5438660</v>
      </c>
      <c r="D29" s="155"/>
      <c r="E29" s="156">
        <v>6712380</v>
      </c>
      <c r="F29" s="60">
        <v>1397000</v>
      </c>
      <c r="G29" s="60">
        <v>766500</v>
      </c>
      <c r="H29" s="60">
        <v>1855176</v>
      </c>
      <c r="I29" s="60">
        <v>2813697</v>
      </c>
      <c r="J29" s="60">
        <v>5435373</v>
      </c>
      <c r="K29" s="60">
        <v>2075021</v>
      </c>
      <c r="L29" s="60">
        <v>2091490</v>
      </c>
      <c r="M29" s="60">
        <v>2130762</v>
      </c>
      <c r="N29" s="60">
        <v>6297273</v>
      </c>
      <c r="O29" s="60">
        <v>1785866</v>
      </c>
      <c r="P29" s="60">
        <v>1922196</v>
      </c>
      <c r="Q29" s="60">
        <v>2179043</v>
      </c>
      <c r="R29" s="60">
        <v>5887105</v>
      </c>
      <c r="S29" s="60"/>
      <c r="T29" s="60"/>
      <c r="U29" s="60"/>
      <c r="V29" s="60"/>
      <c r="W29" s="60">
        <v>17619751</v>
      </c>
      <c r="X29" s="60">
        <v>22077000</v>
      </c>
      <c r="Y29" s="60">
        <v>-4457249</v>
      </c>
      <c r="Z29" s="140">
        <v>-20.19</v>
      </c>
      <c r="AA29" s="155">
        <v>1397000</v>
      </c>
    </row>
    <row r="30" spans="1:27" ht="13.5">
      <c r="A30" s="138" t="s">
        <v>76</v>
      </c>
      <c r="B30" s="136"/>
      <c r="C30" s="157">
        <v>104780607</v>
      </c>
      <c r="D30" s="157"/>
      <c r="E30" s="158">
        <v>137982376</v>
      </c>
      <c r="F30" s="159">
        <v>187539411</v>
      </c>
      <c r="G30" s="159">
        <v>4453923</v>
      </c>
      <c r="H30" s="159">
        <v>566413</v>
      </c>
      <c r="I30" s="159">
        <v>2570997</v>
      </c>
      <c r="J30" s="159">
        <v>7591333</v>
      </c>
      <c r="K30" s="159">
        <v>1128803</v>
      </c>
      <c r="L30" s="159">
        <v>5985819</v>
      </c>
      <c r="M30" s="159">
        <v>2719943</v>
      </c>
      <c r="N30" s="159">
        <v>9834565</v>
      </c>
      <c r="O30" s="159">
        <v>939357</v>
      </c>
      <c r="P30" s="159">
        <v>605054</v>
      </c>
      <c r="Q30" s="159">
        <v>836327</v>
      </c>
      <c r="R30" s="159">
        <v>2380738</v>
      </c>
      <c r="S30" s="159"/>
      <c r="T30" s="159"/>
      <c r="U30" s="159"/>
      <c r="V30" s="159"/>
      <c r="W30" s="159">
        <v>19806636</v>
      </c>
      <c r="X30" s="159">
        <v>16488000</v>
      </c>
      <c r="Y30" s="159">
        <v>3318636</v>
      </c>
      <c r="Z30" s="141">
        <v>20.13</v>
      </c>
      <c r="AA30" s="157">
        <v>187539411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261530</v>
      </c>
      <c r="H31" s="60">
        <v>2003586</v>
      </c>
      <c r="I31" s="60">
        <v>5780795</v>
      </c>
      <c r="J31" s="60">
        <v>8045911</v>
      </c>
      <c r="K31" s="60">
        <v>3109282</v>
      </c>
      <c r="L31" s="60">
        <v>3821270</v>
      </c>
      <c r="M31" s="60">
        <v>1801832</v>
      </c>
      <c r="N31" s="60">
        <v>8732384</v>
      </c>
      <c r="O31" s="60">
        <v>654061</v>
      </c>
      <c r="P31" s="60">
        <v>460390</v>
      </c>
      <c r="Q31" s="60">
        <v>593716</v>
      </c>
      <c r="R31" s="60">
        <v>1708167</v>
      </c>
      <c r="S31" s="60"/>
      <c r="T31" s="60"/>
      <c r="U31" s="60"/>
      <c r="V31" s="60"/>
      <c r="W31" s="60">
        <v>18486462</v>
      </c>
      <c r="X31" s="60">
        <v>8736003</v>
      </c>
      <c r="Y31" s="60">
        <v>9750459</v>
      </c>
      <c r="Z31" s="140">
        <v>111.61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58629</v>
      </c>
      <c r="H32" s="100">
        <f t="shared" si="6"/>
        <v>801007</v>
      </c>
      <c r="I32" s="100">
        <f t="shared" si="6"/>
        <v>1447351</v>
      </c>
      <c r="J32" s="100">
        <f t="shared" si="6"/>
        <v>2306987</v>
      </c>
      <c r="K32" s="100">
        <f t="shared" si="6"/>
        <v>1245988</v>
      </c>
      <c r="L32" s="100">
        <f t="shared" si="6"/>
        <v>679747</v>
      </c>
      <c r="M32" s="100">
        <f t="shared" si="6"/>
        <v>603271</v>
      </c>
      <c r="N32" s="100">
        <f t="shared" si="6"/>
        <v>2529006</v>
      </c>
      <c r="O32" s="100">
        <f t="shared" si="6"/>
        <v>889708</v>
      </c>
      <c r="P32" s="100">
        <f t="shared" si="6"/>
        <v>745267</v>
      </c>
      <c r="Q32" s="100">
        <f t="shared" si="6"/>
        <v>893396</v>
      </c>
      <c r="R32" s="100">
        <f t="shared" si="6"/>
        <v>2528371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7364364</v>
      </c>
      <c r="X32" s="100">
        <f t="shared" si="6"/>
        <v>15597000</v>
      </c>
      <c r="Y32" s="100">
        <f t="shared" si="6"/>
        <v>-8232636</v>
      </c>
      <c r="Z32" s="137">
        <f>+IF(X32&lt;&gt;0,+(Y32/X32)*100,0)</f>
        <v>-52.783458357376425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58179</v>
      </c>
      <c r="H33" s="60">
        <v>488228</v>
      </c>
      <c r="I33" s="60">
        <v>853912</v>
      </c>
      <c r="J33" s="60">
        <v>1400319</v>
      </c>
      <c r="K33" s="60">
        <v>746914</v>
      </c>
      <c r="L33" s="60">
        <v>598615</v>
      </c>
      <c r="M33" s="60">
        <v>603271</v>
      </c>
      <c r="N33" s="60">
        <v>1948800</v>
      </c>
      <c r="O33" s="60">
        <v>548340</v>
      </c>
      <c r="P33" s="60">
        <v>418476</v>
      </c>
      <c r="Q33" s="60">
        <v>572645</v>
      </c>
      <c r="R33" s="60">
        <v>1539461</v>
      </c>
      <c r="S33" s="60"/>
      <c r="T33" s="60"/>
      <c r="U33" s="60"/>
      <c r="V33" s="60"/>
      <c r="W33" s="60">
        <v>4888580</v>
      </c>
      <c r="X33" s="60">
        <v>10260000</v>
      </c>
      <c r="Y33" s="60">
        <v>-5371420</v>
      </c>
      <c r="Z33" s="140">
        <v>-52.35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>
        <v>191991</v>
      </c>
      <c r="I34" s="60">
        <v>459821</v>
      </c>
      <c r="J34" s="60">
        <v>651812</v>
      </c>
      <c r="K34" s="60">
        <v>360031</v>
      </c>
      <c r="L34" s="60"/>
      <c r="M34" s="60"/>
      <c r="N34" s="60">
        <v>360031</v>
      </c>
      <c r="O34" s="60">
        <v>200419</v>
      </c>
      <c r="P34" s="60">
        <v>186012</v>
      </c>
      <c r="Q34" s="60">
        <v>174737</v>
      </c>
      <c r="R34" s="60">
        <v>561168</v>
      </c>
      <c r="S34" s="60"/>
      <c r="T34" s="60"/>
      <c r="U34" s="60"/>
      <c r="V34" s="60"/>
      <c r="W34" s="60">
        <v>1573011</v>
      </c>
      <c r="X34" s="60">
        <v>2799000</v>
      </c>
      <c r="Y34" s="60">
        <v>-1225989</v>
      </c>
      <c r="Z34" s="140">
        <v>-43.8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43096</v>
      </c>
      <c r="I35" s="60">
        <v>55045</v>
      </c>
      <c r="J35" s="60">
        <v>98141</v>
      </c>
      <c r="K35" s="60">
        <v>61052</v>
      </c>
      <c r="L35" s="60"/>
      <c r="M35" s="60"/>
      <c r="N35" s="60">
        <v>61052</v>
      </c>
      <c r="O35" s="60">
        <v>72491</v>
      </c>
      <c r="P35" s="60">
        <v>61946</v>
      </c>
      <c r="Q35" s="60">
        <v>78631</v>
      </c>
      <c r="R35" s="60">
        <v>213068</v>
      </c>
      <c r="S35" s="60"/>
      <c r="T35" s="60"/>
      <c r="U35" s="60"/>
      <c r="V35" s="60"/>
      <c r="W35" s="60">
        <v>372261</v>
      </c>
      <c r="X35" s="60">
        <v>1566000</v>
      </c>
      <c r="Y35" s="60">
        <v>-1193739</v>
      </c>
      <c r="Z35" s="140">
        <v>-76.23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450</v>
      </c>
      <c r="H36" s="60">
        <v>77692</v>
      </c>
      <c r="I36" s="60">
        <v>78573</v>
      </c>
      <c r="J36" s="60">
        <v>156715</v>
      </c>
      <c r="K36" s="60">
        <v>77991</v>
      </c>
      <c r="L36" s="60">
        <v>81132</v>
      </c>
      <c r="M36" s="60"/>
      <c r="N36" s="60">
        <v>159123</v>
      </c>
      <c r="O36" s="60">
        <v>68458</v>
      </c>
      <c r="P36" s="60">
        <v>78833</v>
      </c>
      <c r="Q36" s="60">
        <v>67383</v>
      </c>
      <c r="R36" s="60">
        <v>214674</v>
      </c>
      <c r="S36" s="60"/>
      <c r="T36" s="60"/>
      <c r="U36" s="60"/>
      <c r="V36" s="60"/>
      <c r="W36" s="60">
        <v>530512</v>
      </c>
      <c r="X36" s="60">
        <v>972000</v>
      </c>
      <c r="Y36" s="60">
        <v>-441488</v>
      </c>
      <c r="Z36" s="140">
        <v>-45.42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14625282</v>
      </c>
      <c r="G38" s="100">
        <f t="shared" si="7"/>
        <v>172851</v>
      </c>
      <c r="H38" s="100">
        <f t="shared" si="7"/>
        <v>986764</v>
      </c>
      <c r="I38" s="100">
        <f t="shared" si="7"/>
        <v>643153</v>
      </c>
      <c r="J38" s="100">
        <f t="shared" si="7"/>
        <v>1802768</v>
      </c>
      <c r="K38" s="100">
        <f t="shared" si="7"/>
        <v>876734</v>
      </c>
      <c r="L38" s="100">
        <f t="shared" si="7"/>
        <v>0</v>
      </c>
      <c r="M38" s="100">
        <f t="shared" si="7"/>
        <v>0</v>
      </c>
      <c r="N38" s="100">
        <f t="shared" si="7"/>
        <v>876734</v>
      </c>
      <c r="O38" s="100">
        <f t="shared" si="7"/>
        <v>12223</v>
      </c>
      <c r="P38" s="100">
        <f t="shared" si="7"/>
        <v>716292</v>
      </c>
      <c r="Q38" s="100">
        <f t="shared" si="7"/>
        <v>679707</v>
      </c>
      <c r="R38" s="100">
        <f t="shared" si="7"/>
        <v>1408222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4087724</v>
      </c>
      <c r="X38" s="100">
        <f t="shared" si="7"/>
        <v>10647036</v>
      </c>
      <c r="Y38" s="100">
        <f t="shared" si="7"/>
        <v>-6559312</v>
      </c>
      <c r="Z38" s="137">
        <f>+IF(X38&lt;&gt;0,+(Y38/X38)*100,0)</f>
        <v>-61.60692985352919</v>
      </c>
      <c r="AA38" s="153">
        <f>SUM(AA39:AA41)</f>
        <v>14625282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>
        <v>14625282</v>
      </c>
      <c r="G40" s="60">
        <v>172851</v>
      </c>
      <c r="H40" s="60">
        <v>986764</v>
      </c>
      <c r="I40" s="60">
        <v>643153</v>
      </c>
      <c r="J40" s="60">
        <v>1802768</v>
      </c>
      <c r="K40" s="60">
        <v>876734</v>
      </c>
      <c r="L40" s="60"/>
      <c r="M40" s="60"/>
      <c r="N40" s="60">
        <v>876734</v>
      </c>
      <c r="O40" s="60">
        <v>12223</v>
      </c>
      <c r="P40" s="60">
        <v>716292</v>
      </c>
      <c r="Q40" s="60">
        <v>679707</v>
      </c>
      <c r="R40" s="60">
        <v>1408222</v>
      </c>
      <c r="S40" s="60"/>
      <c r="T40" s="60"/>
      <c r="U40" s="60"/>
      <c r="V40" s="60"/>
      <c r="W40" s="60">
        <v>4087724</v>
      </c>
      <c r="X40" s="60">
        <v>10647036</v>
      </c>
      <c r="Y40" s="60">
        <v>-6559312</v>
      </c>
      <c r="Z40" s="140">
        <v>-61.61</v>
      </c>
      <c r="AA40" s="155">
        <v>14625282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19568848</v>
      </c>
      <c r="D42" s="153">
        <f>SUM(D43:D46)</f>
        <v>0</v>
      </c>
      <c r="E42" s="154">
        <f t="shared" si="8"/>
        <v>35298225</v>
      </c>
      <c r="F42" s="100">
        <f t="shared" si="8"/>
        <v>35298000</v>
      </c>
      <c r="G42" s="100">
        <f t="shared" si="8"/>
        <v>495202</v>
      </c>
      <c r="H42" s="100">
        <f t="shared" si="8"/>
        <v>2694360</v>
      </c>
      <c r="I42" s="100">
        <f t="shared" si="8"/>
        <v>7944264</v>
      </c>
      <c r="J42" s="100">
        <f t="shared" si="8"/>
        <v>11133826</v>
      </c>
      <c r="K42" s="100">
        <f t="shared" si="8"/>
        <v>2466657</v>
      </c>
      <c r="L42" s="100">
        <f t="shared" si="8"/>
        <v>0</v>
      </c>
      <c r="M42" s="100">
        <f t="shared" si="8"/>
        <v>0</v>
      </c>
      <c r="N42" s="100">
        <f t="shared" si="8"/>
        <v>2466657</v>
      </c>
      <c r="O42" s="100">
        <f t="shared" si="8"/>
        <v>2716834</v>
      </c>
      <c r="P42" s="100">
        <f t="shared" si="8"/>
        <v>1291947</v>
      </c>
      <c r="Q42" s="100">
        <f t="shared" si="8"/>
        <v>1501363</v>
      </c>
      <c r="R42" s="100">
        <f t="shared" si="8"/>
        <v>5510144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19110627</v>
      </c>
      <c r="X42" s="100">
        <f t="shared" si="8"/>
        <v>64413000</v>
      </c>
      <c r="Y42" s="100">
        <f t="shared" si="8"/>
        <v>-45302373</v>
      </c>
      <c r="Z42" s="137">
        <f>+IF(X42&lt;&gt;0,+(Y42/X42)*100,0)</f>
        <v>-70.33110241721391</v>
      </c>
      <c r="AA42" s="153">
        <f>SUM(AA43:AA46)</f>
        <v>35298000</v>
      </c>
    </row>
    <row r="43" spans="1:27" ht="13.5">
      <c r="A43" s="138" t="s">
        <v>89</v>
      </c>
      <c r="B43" s="136"/>
      <c r="C43" s="155">
        <v>18308575</v>
      </c>
      <c r="D43" s="155"/>
      <c r="E43" s="156">
        <v>31599200</v>
      </c>
      <c r="F43" s="60">
        <v>31599000</v>
      </c>
      <c r="G43" s="60">
        <v>384256</v>
      </c>
      <c r="H43" s="60">
        <v>692998</v>
      </c>
      <c r="I43" s="60">
        <v>5419925</v>
      </c>
      <c r="J43" s="60">
        <v>6497179</v>
      </c>
      <c r="K43" s="60">
        <v>114982</v>
      </c>
      <c r="L43" s="60"/>
      <c r="M43" s="60"/>
      <c r="N43" s="60">
        <v>114982</v>
      </c>
      <c r="O43" s="60">
        <v>1033714</v>
      </c>
      <c r="P43" s="60">
        <v>116158</v>
      </c>
      <c r="Q43" s="60">
        <v>67519</v>
      </c>
      <c r="R43" s="60">
        <v>1217391</v>
      </c>
      <c r="S43" s="60"/>
      <c r="T43" s="60"/>
      <c r="U43" s="60"/>
      <c r="V43" s="60"/>
      <c r="W43" s="60">
        <v>7829552</v>
      </c>
      <c r="X43" s="60">
        <v>31860000</v>
      </c>
      <c r="Y43" s="60">
        <v>-24030448</v>
      </c>
      <c r="Z43" s="140">
        <v>-75.43</v>
      </c>
      <c r="AA43" s="155">
        <v>31599000</v>
      </c>
    </row>
    <row r="44" spans="1:27" ht="13.5">
      <c r="A44" s="138" t="s">
        <v>90</v>
      </c>
      <c r="B44" s="136"/>
      <c r="C44" s="155">
        <v>1260273</v>
      </c>
      <c r="D44" s="155"/>
      <c r="E44" s="156">
        <v>3699025</v>
      </c>
      <c r="F44" s="60">
        <v>3699000</v>
      </c>
      <c r="G44" s="60">
        <v>60985</v>
      </c>
      <c r="H44" s="60">
        <v>911386</v>
      </c>
      <c r="I44" s="60">
        <v>1570199</v>
      </c>
      <c r="J44" s="60">
        <v>2542570</v>
      </c>
      <c r="K44" s="60">
        <v>684318</v>
      </c>
      <c r="L44" s="60"/>
      <c r="M44" s="60"/>
      <c r="N44" s="60">
        <v>684318</v>
      </c>
      <c r="O44" s="60">
        <v>643039</v>
      </c>
      <c r="P44" s="60">
        <v>458256</v>
      </c>
      <c r="Q44" s="60">
        <v>421440</v>
      </c>
      <c r="R44" s="60">
        <v>1522735</v>
      </c>
      <c r="S44" s="60"/>
      <c r="T44" s="60"/>
      <c r="U44" s="60"/>
      <c r="V44" s="60"/>
      <c r="W44" s="60">
        <v>4749623</v>
      </c>
      <c r="X44" s="60">
        <v>18963000</v>
      </c>
      <c r="Y44" s="60">
        <v>-14213377</v>
      </c>
      <c r="Z44" s="140">
        <v>-74.95</v>
      </c>
      <c r="AA44" s="155">
        <v>3699000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48701</v>
      </c>
      <c r="H45" s="159">
        <v>553278</v>
      </c>
      <c r="I45" s="159">
        <v>511385</v>
      </c>
      <c r="J45" s="159">
        <v>1113364</v>
      </c>
      <c r="K45" s="159">
        <v>1173954</v>
      </c>
      <c r="L45" s="159"/>
      <c r="M45" s="159"/>
      <c r="N45" s="159">
        <v>1173954</v>
      </c>
      <c r="O45" s="159">
        <v>569227</v>
      </c>
      <c r="P45" s="159">
        <v>398379</v>
      </c>
      <c r="Q45" s="159">
        <v>553809</v>
      </c>
      <c r="R45" s="159">
        <v>1521415</v>
      </c>
      <c r="S45" s="159"/>
      <c r="T45" s="159"/>
      <c r="U45" s="159"/>
      <c r="V45" s="159"/>
      <c r="W45" s="159">
        <v>3808733</v>
      </c>
      <c r="X45" s="159">
        <v>7605000</v>
      </c>
      <c r="Y45" s="159">
        <v>-3796267</v>
      </c>
      <c r="Z45" s="141">
        <v>-49.92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1260</v>
      </c>
      <c r="H46" s="60">
        <v>536698</v>
      </c>
      <c r="I46" s="60">
        <v>442755</v>
      </c>
      <c r="J46" s="60">
        <v>980713</v>
      </c>
      <c r="K46" s="60">
        <v>493403</v>
      </c>
      <c r="L46" s="60"/>
      <c r="M46" s="60"/>
      <c r="N46" s="60">
        <v>493403</v>
      </c>
      <c r="O46" s="60">
        <v>470854</v>
      </c>
      <c r="P46" s="60">
        <v>319154</v>
      </c>
      <c r="Q46" s="60">
        <v>458595</v>
      </c>
      <c r="R46" s="60">
        <v>1248603</v>
      </c>
      <c r="S46" s="60"/>
      <c r="T46" s="60"/>
      <c r="U46" s="60"/>
      <c r="V46" s="60"/>
      <c r="W46" s="60">
        <v>2722719</v>
      </c>
      <c r="X46" s="60">
        <v>5985000</v>
      </c>
      <c r="Y46" s="60">
        <v>-3262281</v>
      </c>
      <c r="Z46" s="140">
        <v>-54.51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129788115</v>
      </c>
      <c r="D48" s="168">
        <f>+D28+D32+D38+D42+D47</f>
        <v>0</v>
      </c>
      <c r="E48" s="169">
        <f t="shared" si="9"/>
        <v>179992981</v>
      </c>
      <c r="F48" s="73">
        <f t="shared" si="9"/>
        <v>238859693</v>
      </c>
      <c r="G48" s="73">
        <f t="shared" si="9"/>
        <v>6208635</v>
      </c>
      <c r="H48" s="73">
        <f t="shared" si="9"/>
        <v>8907306</v>
      </c>
      <c r="I48" s="73">
        <f t="shared" si="9"/>
        <v>21200257</v>
      </c>
      <c r="J48" s="73">
        <f t="shared" si="9"/>
        <v>36316198</v>
      </c>
      <c r="K48" s="73">
        <f t="shared" si="9"/>
        <v>10902485</v>
      </c>
      <c r="L48" s="73">
        <f t="shared" si="9"/>
        <v>12578326</v>
      </c>
      <c r="M48" s="73">
        <f t="shared" si="9"/>
        <v>7255808</v>
      </c>
      <c r="N48" s="73">
        <f t="shared" si="9"/>
        <v>30736619</v>
      </c>
      <c r="O48" s="73">
        <f t="shared" si="9"/>
        <v>6998049</v>
      </c>
      <c r="P48" s="73">
        <f t="shared" si="9"/>
        <v>5741146</v>
      </c>
      <c r="Q48" s="73">
        <f t="shared" si="9"/>
        <v>6683552</v>
      </c>
      <c r="R48" s="73">
        <f t="shared" si="9"/>
        <v>19422747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86475564</v>
      </c>
      <c r="X48" s="73">
        <f t="shared" si="9"/>
        <v>137958039</v>
      </c>
      <c r="Y48" s="73">
        <f t="shared" si="9"/>
        <v>-51482475</v>
      </c>
      <c r="Z48" s="170">
        <f>+IF(X48&lt;&gt;0,+(Y48/X48)*100,0)</f>
        <v>-37.31748825452644</v>
      </c>
      <c r="AA48" s="168">
        <f>+AA28+AA32+AA38+AA42+AA47</f>
        <v>238859693</v>
      </c>
    </row>
    <row r="49" spans="1:27" ht="13.5">
      <c r="A49" s="148" t="s">
        <v>49</v>
      </c>
      <c r="B49" s="149"/>
      <c r="C49" s="171">
        <f aca="true" t="shared" si="10" ref="C49:Y49">+C25-C48</f>
        <v>93660422</v>
      </c>
      <c r="D49" s="171">
        <f>+D25-D48</f>
        <v>0</v>
      </c>
      <c r="E49" s="172">
        <f t="shared" si="10"/>
        <v>79901945</v>
      </c>
      <c r="F49" s="173">
        <f t="shared" si="10"/>
        <v>27979307</v>
      </c>
      <c r="G49" s="173">
        <f t="shared" si="10"/>
        <v>50090926</v>
      </c>
      <c r="H49" s="173">
        <f t="shared" si="10"/>
        <v>2872719</v>
      </c>
      <c r="I49" s="173">
        <f t="shared" si="10"/>
        <v>-10146763</v>
      </c>
      <c r="J49" s="173">
        <f t="shared" si="10"/>
        <v>42816882</v>
      </c>
      <c r="K49" s="173">
        <f t="shared" si="10"/>
        <v>-1152092</v>
      </c>
      <c r="L49" s="173">
        <f t="shared" si="10"/>
        <v>8702770</v>
      </c>
      <c r="M49" s="173">
        <f t="shared" si="10"/>
        <v>638157</v>
      </c>
      <c r="N49" s="173">
        <f t="shared" si="10"/>
        <v>8188835</v>
      </c>
      <c r="O49" s="173">
        <f t="shared" si="10"/>
        <v>3375027</v>
      </c>
      <c r="P49" s="173">
        <f t="shared" si="10"/>
        <v>3865474</v>
      </c>
      <c r="Q49" s="173">
        <f t="shared" si="10"/>
        <v>3020646</v>
      </c>
      <c r="R49" s="173">
        <f t="shared" si="10"/>
        <v>10261147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61266864</v>
      </c>
      <c r="X49" s="173">
        <f>IF(F25=F48,0,X25-X48)</f>
        <v>-14391</v>
      </c>
      <c r="Y49" s="173">
        <f t="shared" si="10"/>
        <v>61281255</v>
      </c>
      <c r="Z49" s="174">
        <f>+IF(X49&lt;&gt;0,+(Y49/X49)*100,0)</f>
        <v>-425830.41484260996</v>
      </c>
      <c r="AA49" s="171">
        <f>+AA25-AA48</f>
        <v>27979307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7741113</v>
      </c>
      <c r="D5" s="155">
        <v>0</v>
      </c>
      <c r="E5" s="156">
        <v>17908495</v>
      </c>
      <c r="F5" s="60">
        <v>17908000</v>
      </c>
      <c r="G5" s="60">
        <v>634404</v>
      </c>
      <c r="H5" s="60">
        <v>1423179</v>
      </c>
      <c r="I5" s="60">
        <v>1423483</v>
      </c>
      <c r="J5" s="60">
        <v>3481066</v>
      </c>
      <c r="K5" s="60">
        <v>1608655</v>
      </c>
      <c r="L5" s="60">
        <v>2015871</v>
      </c>
      <c r="M5" s="60">
        <v>1328223</v>
      </c>
      <c r="N5" s="60">
        <v>4952749</v>
      </c>
      <c r="O5" s="60">
        <v>1327501</v>
      </c>
      <c r="P5" s="60">
        <v>1327537</v>
      </c>
      <c r="Q5" s="60">
        <v>1326031</v>
      </c>
      <c r="R5" s="60">
        <v>3981069</v>
      </c>
      <c r="S5" s="60">
        <v>0</v>
      </c>
      <c r="T5" s="60">
        <v>0</v>
      </c>
      <c r="U5" s="60">
        <v>0</v>
      </c>
      <c r="V5" s="60">
        <v>0</v>
      </c>
      <c r="W5" s="60">
        <v>12414884</v>
      </c>
      <c r="X5" s="60">
        <v>13430997</v>
      </c>
      <c r="Y5" s="60">
        <v>-1016113</v>
      </c>
      <c r="Z5" s="140">
        <v>-7.57</v>
      </c>
      <c r="AA5" s="155">
        <v>17908000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20416065</v>
      </c>
      <c r="D7" s="155">
        <v>0</v>
      </c>
      <c r="E7" s="156">
        <v>24414858</v>
      </c>
      <c r="F7" s="60">
        <v>24459000</v>
      </c>
      <c r="G7" s="60">
        <v>2296996</v>
      </c>
      <c r="H7" s="60">
        <v>2740566</v>
      </c>
      <c r="I7" s="60">
        <v>2159963</v>
      </c>
      <c r="J7" s="60">
        <v>7197525</v>
      </c>
      <c r="K7" s="60">
        <v>175</v>
      </c>
      <c r="L7" s="60">
        <v>2030779</v>
      </c>
      <c r="M7" s="60">
        <v>1834116</v>
      </c>
      <c r="N7" s="60">
        <v>3865070</v>
      </c>
      <c r="O7" s="60">
        <v>2213978</v>
      </c>
      <c r="P7" s="60">
        <v>1913540</v>
      </c>
      <c r="Q7" s="60">
        <v>1932173</v>
      </c>
      <c r="R7" s="60">
        <v>6059691</v>
      </c>
      <c r="S7" s="60">
        <v>0</v>
      </c>
      <c r="T7" s="60">
        <v>0</v>
      </c>
      <c r="U7" s="60">
        <v>0</v>
      </c>
      <c r="V7" s="60">
        <v>0</v>
      </c>
      <c r="W7" s="60">
        <v>17122286</v>
      </c>
      <c r="X7" s="60">
        <v>17804250</v>
      </c>
      <c r="Y7" s="60">
        <v>-681964</v>
      </c>
      <c r="Z7" s="140">
        <v>-3.83</v>
      </c>
      <c r="AA7" s="155">
        <v>24459000</v>
      </c>
    </row>
    <row r="8" spans="1:27" ht="13.5">
      <c r="A8" s="183" t="s">
        <v>104</v>
      </c>
      <c r="B8" s="182"/>
      <c r="C8" s="155">
        <v>22430759</v>
      </c>
      <c r="D8" s="155">
        <v>0</v>
      </c>
      <c r="E8" s="156">
        <v>22518648</v>
      </c>
      <c r="F8" s="60">
        <v>22164000</v>
      </c>
      <c r="G8" s="60">
        <v>2144873</v>
      </c>
      <c r="H8" s="60">
        <v>2092093</v>
      </c>
      <c r="I8" s="60">
        <v>2027435</v>
      </c>
      <c r="J8" s="60">
        <v>6264401</v>
      </c>
      <c r="K8" s="60">
        <v>2268402</v>
      </c>
      <c r="L8" s="60">
        <v>2222386</v>
      </c>
      <c r="M8" s="60">
        <v>2053176</v>
      </c>
      <c r="N8" s="60">
        <v>6543964</v>
      </c>
      <c r="O8" s="60">
        <v>1956049</v>
      </c>
      <c r="P8" s="60">
        <v>1929515</v>
      </c>
      <c r="Q8" s="60">
        <v>1901259</v>
      </c>
      <c r="R8" s="60">
        <v>5786823</v>
      </c>
      <c r="S8" s="60">
        <v>0</v>
      </c>
      <c r="T8" s="60">
        <v>0</v>
      </c>
      <c r="U8" s="60">
        <v>0</v>
      </c>
      <c r="V8" s="60">
        <v>0</v>
      </c>
      <c r="W8" s="60">
        <v>18595188</v>
      </c>
      <c r="X8" s="60">
        <v>11669994</v>
      </c>
      <c r="Y8" s="60">
        <v>6925194</v>
      </c>
      <c r="Z8" s="140">
        <v>59.34</v>
      </c>
      <c r="AA8" s="155">
        <v>22164000</v>
      </c>
    </row>
    <row r="9" spans="1:27" ht="13.5">
      <c r="A9" s="183" t="s">
        <v>105</v>
      </c>
      <c r="B9" s="182"/>
      <c r="C9" s="155">
        <v>20041906</v>
      </c>
      <c r="D9" s="155">
        <v>0</v>
      </c>
      <c r="E9" s="156">
        <v>18412899</v>
      </c>
      <c r="F9" s="60">
        <v>18413000</v>
      </c>
      <c r="G9" s="60">
        <v>1698437</v>
      </c>
      <c r="H9" s="60">
        <v>1697774</v>
      </c>
      <c r="I9" s="60">
        <v>1697829</v>
      </c>
      <c r="J9" s="60">
        <v>5094040</v>
      </c>
      <c r="K9" s="60">
        <v>1767584</v>
      </c>
      <c r="L9" s="60">
        <v>1692374</v>
      </c>
      <c r="M9" s="60">
        <v>1692264</v>
      </c>
      <c r="N9" s="60">
        <v>5152222</v>
      </c>
      <c r="O9" s="60">
        <v>1687057</v>
      </c>
      <c r="P9" s="60">
        <v>1687719</v>
      </c>
      <c r="Q9" s="60">
        <v>1686341</v>
      </c>
      <c r="R9" s="60">
        <v>5061117</v>
      </c>
      <c r="S9" s="60">
        <v>0</v>
      </c>
      <c r="T9" s="60">
        <v>0</v>
      </c>
      <c r="U9" s="60">
        <v>0</v>
      </c>
      <c r="V9" s="60">
        <v>0</v>
      </c>
      <c r="W9" s="60">
        <v>15307379</v>
      </c>
      <c r="X9" s="60">
        <v>13809753</v>
      </c>
      <c r="Y9" s="60">
        <v>1497626</v>
      </c>
      <c r="Z9" s="140">
        <v>10.84</v>
      </c>
      <c r="AA9" s="155">
        <v>18413000</v>
      </c>
    </row>
    <row r="10" spans="1:27" ht="13.5">
      <c r="A10" s="183" t="s">
        <v>106</v>
      </c>
      <c r="B10" s="182"/>
      <c r="C10" s="155">
        <v>9803998</v>
      </c>
      <c r="D10" s="155">
        <v>0</v>
      </c>
      <c r="E10" s="156">
        <v>8836486</v>
      </c>
      <c r="F10" s="54">
        <v>11337000</v>
      </c>
      <c r="G10" s="54">
        <v>988221</v>
      </c>
      <c r="H10" s="54">
        <v>801239</v>
      </c>
      <c r="I10" s="54">
        <v>801124</v>
      </c>
      <c r="J10" s="54">
        <v>2590584</v>
      </c>
      <c r="K10" s="54">
        <v>0</v>
      </c>
      <c r="L10" s="54">
        <v>798124</v>
      </c>
      <c r="M10" s="54">
        <v>798124</v>
      </c>
      <c r="N10" s="54">
        <v>1596248</v>
      </c>
      <c r="O10" s="54">
        <v>796147</v>
      </c>
      <c r="P10" s="54">
        <v>797055</v>
      </c>
      <c r="Q10" s="54">
        <v>796861</v>
      </c>
      <c r="R10" s="54">
        <v>2390063</v>
      </c>
      <c r="S10" s="54">
        <v>0</v>
      </c>
      <c r="T10" s="54">
        <v>0</v>
      </c>
      <c r="U10" s="54">
        <v>0</v>
      </c>
      <c r="V10" s="54">
        <v>0</v>
      </c>
      <c r="W10" s="54">
        <v>6576895</v>
      </c>
      <c r="X10" s="54">
        <v>6626997</v>
      </c>
      <c r="Y10" s="54">
        <v>-50102</v>
      </c>
      <c r="Z10" s="184">
        <v>-0.76</v>
      </c>
      <c r="AA10" s="130">
        <v>11337000</v>
      </c>
    </row>
    <row r="11" spans="1:27" ht="13.5">
      <c r="A11" s="183" t="s">
        <v>107</v>
      </c>
      <c r="B11" s="185"/>
      <c r="C11" s="155">
        <v>3247</v>
      </c>
      <c r="D11" s="155">
        <v>0</v>
      </c>
      <c r="E11" s="156">
        <v>129000</v>
      </c>
      <c r="F11" s="60">
        <v>211000</v>
      </c>
      <c r="G11" s="60">
        <v>32052</v>
      </c>
      <c r="H11" s="60">
        <v>40566</v>
      </c>
      <c r="I11" s="60">
        <v>34789</v>
      </c>
      <c r="J11" s="60">
        <v>107407</v>
      </c>
      <c r="K11" s="60">
        <v>20440</v>
      </c>
      <c r="L11" s="60">
        <v>19488</v>
      </c>
      <c r="M11" s="60">
        <v>24182</v>
      </c>
      <c r="N11" s="60">
        <v>64110</v>
      </c>
      <c r="O11" s="60">
        <v>24503</v>
      </c>
      <c r="P11" s="60">
        <v>23851</v>
      </c>
      <c r="Q11" s="60">
        <v>45213</v>
      </c>
      <c r="R11" s="60">
        <v>93567</v>
      </c>
      <c r="S11" s="60">
        <v>0</v>
      </c>
      <c r="T11" s="60">
        <v>0</v>
      </c>
      <c r="U11" s="60">
        <v>0</v>
      </c>
      <c r="V11" s="60">
        <v>0</v>
      </c>
      <c r="W11" s="60">
        <v>265084</v>
      </c>
      <c r="X11" s="60">
        <v>96750</v>
      </c>
      <c r="Y11" s="60">
        <v>168334</v>
      </c>
      <c r="Z11" s="140">
        <v>173.99</v>
      </c>
      <c r="AA11" s="155">
        <v>211000</v>
      </c>
    </row>
    <row r="12" spans="1:27" ht="13.5">
      <c r="A12" s="183" t="s">
        <v>108</v>
      </c>
      <c r="B12" s="185"/>
      <c r="C12" s="155">
        <v>244250</v>
      </c>
      <c r="D12" s="155">
        <v>0</v>
      </c>
      <c r="E12" s="156">
        <v>48723</v>
      </c>
      <c r="F12" s="60">
        <v>100000</v>
      </c>
      <c r="G12" s="60">
        <v>1156</v>
      </c>
      <c r="H12" s="60">
        <v>1144</v>
      </c>
      <c r="I12" s="60">
        <v>4985</v>
      </c>
      <c r="J12" s="60">
        <v>7285</v>
      </c>
      <c r="K12" s="60">
        <v>4351</v>
      </c>
      <c r="L12" s="60">
        <v>3139</v>
      </c>
      <c r="M12" s="60">
        <v>4389</v>
      </c>
      <c r="N12" s="60">
        <v>11879</v>
      </c>
      <c r="O12" s="60">
        <v>3976</v>
      </c>
      <c r="P12" s="60">
        <v>3445</v>
      </c>
      <c r="Q12" s="60">
        <v>2392</v>
      </c>
      <c r="R12" s="60">
        <v>9813</v>
      </c>
      <c r="S12" s="60">
        <v>0</v>
      </c>
      <c r="T12" s="60">
        <v>0</v>
      </c>
      <c r="U12" s="60">
        <v>0</v>
      </c>
      <c r="V12" s="60">
        <v>0</v>
      </c>
      <c r="W12" s="60">
        <v>28977</v>
      </c>
      <c r="X12" s="60">
        <v>36747</v>
      </c>
      <c r="Y12" s="60">
        <v>-7770</v>
      </c>
      <c r="Z12" s="140">
        <v>-21.14</v>
      </c>
      <c r="AA12" s="155">
        <v>100000</v>
      </c>
    </row>
    <row r="13" spans="1:27" ht="13.5">
      <c r="A13" s="181" t="s">
        <v>109</v>
      </c>
      <c r="B13" s="185"/>
      <c r="C13" s="155">
        <v>314702</v>
      </c>
      <c r="D13" s="155">
        <v>0</v>
      </c>
      <c r="E13" s="156">
        <v>1317</v>
      </c>
      <c r="F13" s="60">
        <v>98000</v>
      </c>
      <c r="G13" s="60">
        <v>50</v>
      </c>
      <c r="H13" s="60">
        <v>0</v>
      </c>
      <c r="I13" s="60">
        <v>0</v>
      </c>
      <c r="J13" s="60">
        <v>50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</v>
      </c>
      <c r="X13" s="60">
        <v>7650</v>
      </c>
      <c r="Y13" s="60">
        <v>-7600</v>
      </c>
      <c r="Z13" s="140">
        <v>-99.35</v>
      </c>
      <c r="AA13" s="155">
        <v>98000</v>
      </c>
    </row>
    <row r="14" spans="1:27" ht="13.5">
      <c r="A14" s="181" t="s">
        <v>110</v>
      </c>
      <c r="B14" s="185"/>
      <c r="C14" s="155">
        <v>7187180</v>
      </c>
      <c r="D14" s="155">
        <v>0</v>
      </c>
      <c r="E14" s="156">
        <v>6510000</v>
      </c>
      <c r="F14" s="60">
        <v>8511000</v>
      </c>
      <c r="G14" s="60">
        <v>-45</v>
      </c>
      <c r="H14" s="60">
        <v>0</v>
      </c>
      <c r="I14" s="60">
        <v>-58440</v>
      </c>
      <c r="J14" s="60">
        <v>-58485</v>
      </c>
      <c r="K14" s="60">
        <v>-7</v>
      </c>
      <c r="L14" s="60">
        <v>3973298</v>
      </c>
      <c r="M14" s="60">
        <v>426064</v>
      </c>
      <c r="N14" s="60">
        <v>4399355</v>
      </c>
      <c r="O14" s="60">
        <v>2350140</v>
      </c>
      <c r="P14" s="60">
        <v>505609</v>
      </c>
      <c r="Q14" s="60">
        <v>532199</v>
      </c>
      <c r="R14" s="60">
        <v>3387948</v>
      </c>
      <c r="S14" s="60">
        <v>0</v>
      </c>
      <c r="T14" s="60">
        <v>0</v>
      </c>
      <c r="U14" s="60">
        <v>0</v>
      </c>
      <c r="V14" s="60">
        <v>0</v>
      </c>
      <c r="W14" s="60">
        <v>7728818</v>
      </c>
      <c r="X14" s="60">
        <v>4950000</v>
      </c>
      <c r="Y14" s="60">
        <v>2778818</v>
      </c>
      <c r="Z14" s="140">
        <v>56.14</v>
      </c>
      <c r="AA14" s="155">
        <v>8511000</v>
      </c>
    </row>
    <row r="15" spans="1:27" ht="13.5">
      <c r="A15" s="181" t="s">
        <v>111</v>
      </c>
      <c r="B15" s="185"/>
      <c r="C15" s="155">
        <v>5026</v>
      </c>
      <c r="D15" s="155">
        <v>0</v>
      </c>
      <c r="E15" s="156">
        <v>0</v>
      </c>
      <c r="F15" s="60">
        <v>10000</v>
      </c>
      <c r="G15" s="60">
        <v>0</v>
      </c>
      <c r="H15" s="60">
        <v>0</v>
      </c>
      <c r="I15" s="60">
        <v>2335</v>
      </c>
      <c r="J15" s="60">
        <v>2335</v>
      </c>
      <c r="K15" s="60">
        <v>0</v>
      </c>
      <c r="L15" s="60">
        <v>0</v>
      </c>
      <c r="M15" s="60">
        <v>2357</v>
      </c>
      <c r="N15" s="60">
        <v>2357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4692</v>
      </c>
      <c r="X15" s="60"/>
      <c r="Y15" s="60">
        <v>4692</v>
      </c>
      <c r="Z15" s="140">
        <v>0</v>
      </c>
      <c r="AA15" s="155">
        <v>10000</v>
      </c>
    </row>
    <row r="16" spans="1:27" ht="13.5">
      <c r="A16" s="181" t="s">
        <v>112</v>
      </c>
      <c r="B16" s="185"/>
      <c r="C16" s="155">
        <v>16005</v>
      </c>
      <c r="D16" s="155">
        <v>0</v>
      </c>
      <c r="E16" s="156">
        <v>247500</v>
      </c>
      <c r="F16" s="60">
        <v>27000</v>
      </c>
      <c r="G16" s="60">
        <v>1491</v>
      </c>
      <c r="H16" s="60">
        <v>3289</v>
      </c>
      <c r="I16" s="60">
        <v>2105</v>
      </c>
      <c r="J16" s="60">
        <v>6885</v>
      </c>
      <c r="K16" s="60">
        <v>3860</v>
      </c>
      <c r="L16" s="60">
        <v>439</v>
      </c>
      <c r="M16" s="60">
        <v>0</v>
      </c>
      <c r="N16" s="60">
        <v>4299</v>
      </c>
      <c r="O16" s="60">
        <v>13640</v>
      </c>
      <c r="P16" s="60">
        <v>2719</v>
      </c>
      <c r="Q16" s="60">
        <v>7105</v>
      </c>
      <c r="R16" s="60">
        <v>23464</v>
      </c>
      <c r="S16" s="60">
        <v>0</v>
      </c>
      <c r="T16" s="60">
        <v>0</v>
      </c>
      <c r="U16" s="60">
        <v>0</v>
      </c>
      <c r="V16" s="60">
        <v>0</v>
      </c>
      <c r="W16" s="60">
        <v>34648</v>
      </c>
      <c r="X16" s="60">
        <v>186003</v>
      </c>
      <c r="Y16" s="60">
        <v>-151355</v>
      </c>
      <c r="Z16" s="140">
        <v>-81.37</v>
      </c>
      <c r="AA16" s="155">
        <v>27000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84321233</v>
      </c>
      <c r="D19" s="155">
        <v>0</v>
      </c>
      <c r="E19" s="156">
        <v>93392000</v>
      </c>
      <c r="F19" s="60">
        <v>85160000</v>
      </c>
      <c r="G19" s="60">
        <v>46279522</v>
      </c>
      <c r="H19" s="60">
        <v>0</v>
      </c>
      <c r="I19" s="60">
        <v>1836675</v>
      </c>
      <c r="J19" s="60">
        <v>48116197</v>
      </c>
      <c r="K19" s="60">
        <v>2513783</v>
      </c>
      <c r="L19" s="60">
        <v>8767730</v>
      </c>
      <c r="M19" s="60">
        <v>0</v>
      </c>
      <c r="N19" s="60">
        <v>11281513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59397710</v>
      </c>
      <c r="X19" s="60">
        <v>92052001</v>
      </c>
      <c r="Y19" s="60">
        <v>-32654291</v>
      </c>
      <c r="Z19" s="140">
        <v>-35.47</v>
      </c>
      <c r="AA19" s="155">
        <v>85160000</v>
      </c>
    </row>
    <row r="20" spans="1:27" ht="13.5">
      <c r="A20" s="181" t="s">
        <v>35</v>
      </c>
      <c r="B20" s="185"/>
      <c r="C20" s="155">
        <v>438619</v>
      </c>
      <c r="D20" s="155">
        <v>0</v>
      </c>
      <c r="E20" s="156">
        <v>263000</v>
      </c>
      <c r="F20" s="54">
        <v>3710000</v>
      </c>
      <c r="G20" s="54">
        <v>2222404</v>
      </c>
      <c r="H20" s="54">
        <v>2571175</v>
      </c>
      <c r="I20" s="54">
        <v>1121211</v>
      </c>
      <c r="J20" s="54">
        <v>5914790</v>
      </c>
      <c r="K20" s="54">
        <v>1563150</v>
      </c>
      <c r="L20" s="54">
        <v>-242532</v>
      </c>
      <c r="M20" s="54">
        <v>-268930</v>
      </c>
      <c r="N20" s="54">
        <v>1051688</v>
      </c>
      <c r="O20" s="54">
        <v>85</v>
      </c>
      <c r="P20" s="54">
        <v>1415630</v>
      </c>
      <c r="Q20" s="54">
        <v>1474624</v>
      </c>
      <c r="R20" s="54">
        <v>2890339</v>
      </c>
      <c r="S20" s="54">
        <v>0</v>
      </c>
      <c r="T20" s="54">
        <v>0</v>
      </c>
      <c r="U20" s="54">
        <v>0</v>
      </c>
      <c r="V20" s="54">
        <v>0</v>
      </c>
      <c r="W20" s="54">
        <v>9856817</v>
      </c>
      <c r="X20" s="54">
        <v>326997</v>
      </c>
      <c r="Y20" s="54">
        <v>9529820</v>
      </c>
      <c r="Z20" s="184">
        <v>2914.34</v>
      </c>
      <c r="AA20" s="130">
        <v>3710000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172964103</v>
      </c>
      <c r="D22" s="188">
        <f>SUM(D5:D21)</f>
        <v>0</v>
      </c>
      <c r="E22" s="189">
        <f t="shared" si="0"/>
        <v>192682926</v>
      </c>
      <c r="F22" s="190">
        <f t="shared" si="0"/>
        <v>192108000</v>
      </c>
      <c r="G22" s="190">
        <f t="shared" si="0"/>
        <v>56299561</v>
      </c>
      <c r="H22" s="190">
        <f t="shared" si="0"/>
        <v>11371025</v>
      </c>
      <c r="I22" s="190">
        <f t="shared" si="0"/>
        <v>11053494</v>
      </c>
      <c r="J22" s="190">
        <f t="shared" si="0"/>
        <v>78724080</v>
      </c>
      <c r="K22" s="190">
        <f t="shared" si="0"/>
        <v>9750393</v>
      </c>
      <c r="L22" s="190">
        <f t="shared" si="0"/>
        <v>21281096</v>
      </c>
      <c r="M22" s="190">
        <f t="shared" si="0"/>
        <v>7893965</v>
      </c>
      <c r="N22" s="190">
        <f t="shared" si="0"/>
        <v>38925454</v>
      </c>
      <c r="O22" s="190">
        <f t="shared" si="0"/>
        <v>10373076</v>
      </c>
      <c r="P22" s="190">
        <f t="shared" si="0"/>
        <v>9606620</v>
      </c>
      <c r="Q22" s="190">
        <f t="shared" si="0"/>
        <v>9704198</v>
      </c>
      <c r="R22" s="190">
        <f t="shared" si="0"/>
        <v>29683894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147333428</v>
      </c>
      <c r="X22" s="190">
        <f t="shared" si="0"/>
        <v>160998139</v>
      </c>
      <c r="Y22" s="190">
        <f t="shared" si="0"/>
        <v>-13664711</v>
      </c>
      <c r="Z22" s="191">
        <f>+IF(X22&lt;&gt;0,+(Y22/X22)*100,0)</f>
        <v>-8.487496243667762</v>
      </c>
      <c r="AA22" s="188">
        <f>SUM(AA5:AA21)</f>
        <v>192108000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60384468</v>
      </c>
      <c r="D25" s="155">
        <v>0</v>
      </c>
      <c r="E25" s="156">
        <v>64554487</v>
      </c>
      <c r="F25" s="60">
        <v>66054000</v>
      </c>
      <c r="G25" s="60">
        <v>4477713</v>
      </c>
      <c r="H25" s="60">
        <v>4735238</v>
      </c>
      <c r="I25" s="60">
        <v>4771996</v>
      </c>
      <c r="J25" s="60">
        <v>13984947</v>
      </c>
      <c r="K25" s="60">
        <v>5537293</v>
      </c>
      <c r="L25" s="60">
        <v>6262709</v>
      </c>
      <c r="M25" s="60">
        <v>5312470</v>
      </c>
      <c r="N25" s="60">
        <v>17112472</v>
      </c>
      <c r="O25" s="60">
        <v>5075772</v>
      </c>
      <c r="P25" s="60">
        <v>5101783</v>
      </c>
      <c r="Q25" s="60">
        <v>6119639</v>
      </c>
      <c r="R25" s="60">
        <v>16297194</v>
      </c>
      <c r="S25" s="60">
        <v>0</v>
      </c>
      <c r="T25" s="60">
        <v>0</v>
      </c>
      <c r="U25" s="60">
        <v>0</v>
      </c>
      <c r="V25" s="60">
        <v>0</v>
      </c>
      <c r="W25" s="60">
        <v>47394613</v>
      </c>
      <c r="X25" s="60">
        <v>52502247</v>
      </c>
      <c r="Y25" s="60">
        <v>-5107634</v>
      </c>
      <c r="Z25" s="140">
        <v>-9.73</v>
      </c>
      <c r="AA25" s="155">
        <v>66054000</v>
      </c>
    </row>
    <row r="26" spans="1:27" ht="13.5">
      <c r="A26" s="183" t="s">
        <v>38</v>
      </c>
      <c r="B26" s="182"/>
      <c r="C26" s="155">
        <v>5438660</v>
      </c>
      <c r="D26" s="155">
        <v>0</v>
      </c>
      <c r="E26" s="156">
        <v>6712380</v>
      </c>
      <c r="F26" s="60">
        <v>6712000</v>
      </c>
      <c r="G26" s="60">
        <v>404164</v>
      </c>
      <c r="H26" s="60">
        <v>341083</v>
      </c>
      <c r="I26" s="60">
        <v>341363</v>
      </c>
      <c r="J26" s="60">
        <v>1086610</v>
      </c>
      <c r="K26" s="60">
        <v>551578</v>
      </c>
      <c r="L26" s="60">
        <v>345640</v>
      </c>
      <c r="M26" s="60">
        <v>392640</v>
      </c>
      <c r="N26" s="60">
        <v>1289858</v>
      </c>
      <c r="O26" s="60">
        <v>383033</v>
      </c>
      <c r="P26" s="60">
        <v>381242</v>
      </c>
      <c r="Q26" s="60">
        <v>377352</v>
      </c>
      <c r="R26" s="60">
        <v>1141627</v>
      </c>
      <c r="S26" s="60">
        <v>0</v>
      </c>
      <c r="T26" s="60">
        <v>0</v>
      </c>
      <c r="U26" s="60">
        <v>0</v>
      </c>
      <c r="V26" s="60">
        <v>0</v>
      </c>
      <c r="W26" s="60">
        <v>3518095</v>
      </c>
      <c r="X26" s="60">
        <v>5033997</v>
      </c>
      <c r="Y26" s="60">
        <v>-1515902</v>
      </c>
      <c r="Z26" s="140">
        <v>-30.11</v>
      </c>
      <c r="AA26" s="155">
        <v>6712000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11868849</v>
      </c>
      <c r="F27" s="60">
        <v>39837453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7175997</v>
      </c>
      <c r="Y27" s="60">
        <v>-7175997</v>
      </c>
      <c r="Z27" s="140">
        <v>-100</v>
      </c>
      <c r="AA27" s="155">
        <v>39837453</v>
      </c>
    </row>
    <row r="28" spans="1:27" ht="13.5">
      <c r="A28" s="183" t="s">
        <v>39</v>
      </c>
      <c r="B28" s="182"/>
      <c r="C28" s="155">
        <v>1474137</v>
      </c>
      <c r="D28" s="155">
        <v>0</v>
      </c>
      <c r="E28" s="156">
        <v>1007040</v>
      </c>
      <c r="F28" s="60">
        <v>28790069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5247</v>
      </c>
      <c r="Y28" s="60">
        <v>-5247</v>
      </c>
      <c r="Z28" s="140">
        <v>-100</v>
      </c>
      <c r="AA28" s="155">
        <v>28790069</v>
      </c>
    </row>
    <row r="29" spans="1:27" ht="13.5">
      <c r="A29" s="183" t="s">
        <v>40</v>
      </c>
      <c r="B29" s="182"/>
      <c r="C29" s="155">
        <v>1610206</v>
      </c>
      <c r="D29" s="155">
        <v>0</v>
      </c>
      <c r="E29" s="156">
        <v>0</v>
      </c>
      <c r="F29" s="60">
        <v>0</v>
      </c>
      <c r="G29" s="60">
        <v>0</v>
      </c>
      <c r="H29" s="60">
        <v>18</v>
      </c>
      <c r="I29" s="60">
        <v>227629</v>
      </c>
      <c r="J29" s="60">
        <v>227647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227647</v>
      </c>
      <c r="X29" s="60">
        <v>987003</v>
      </c>
      <c r="Y29" s="60">
        <v>-759356</v>
      </c>
      <c r="Z29" s="140">
        <v>-76.94</v>
      </c>
      <c r="AA29" s="155">
        <v>0</v>
      </c>
    </row>
    <row r="30" spans="1:27" ht="13.5">
      <c r="A30" s="183" t="s">
        <v>119</v>
      </c>
      <c r="B30" s="182"/>
      <c r="C30" s="155">
        <v>19568848</v>
      </c>
      <c r="D30" s="155">
        <v>0</v>
      </c>
      <c r="E30" s="156">
        <v>35298225</v>
      </c>
      <c r="F30" s="60">
        <v>35298000</v>
      </c>
      <c r="G30" s="60">
        <v>0</v>
      </c>
      <c r="H30" s="60">
        <v>910688</v>
      </c>
      <c r="I30" s="60">
        <v>5597115</v>
      </c>
      <c r="J30" s="60">
        <v>6507803</v>
      </c>
      <c r="K30" s="60">
        <v>44148</v>
      </c>
      <c r="L30" s="60">
        <v>0</v>
      </c>
      <c r="M30" s="60">
        <v>0</v>
      </c>
      <c r="N30" s="60">
        <v>44148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6551951</v>
      </c>
      <c r="X30" s="60">
        <v>30223503</v>
      </c>
      <c r="Y30" s="60">
        <v>-23671552</v>
      </c>
      <c r="Z30" s="140">
        <v>-78.32</v>
      </c>
      <c r="AA30" s="155">
        <v>35298000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14625282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14625282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30000</v>
      </c>
      <c r="F32" s="60">
        <v>1397000</v>
      </c>
      <c r="G32" s="60">
        <v>0</v>
      </c>
      <c r="H32" s="60">
        <v>15901</v>
      </c>
      <c r="I32" s="60">
        <v>28281</v>
      </c>
      <c r="J32" s="60">
        <v>44182</v>
      </c>
      <c r="K32" s="60">
        <v>6106</v>
      </c>
      <c r="L32" s="60">
        <v>9779</v>
      </c>
      <c r="M32" s="60">
        <v>1473</v>
      </c>
      <c r="N32" s="60">
        <v>17358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61540</v>
      </c>
      <c r="X32" s="60">
        <v>22500</v>
      </c>
      <c r="Y32" s="60">
        <v>39040</v>
      </c>
      <c r="Z32" s="140">
        <v>173.51</v>
      </c>
      <c r="AA32" s="155">
        <v>1397000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7503003</v>
      </c>
      <c r="Y33" s="60">
        <v>-7503003</v>
      </c>
      <c r="Z33" s="140">
        <v>-100</v>
      </c>
      <c r="AA33" s="155">
        <v>0</v>
      </c>
    </row>
    <row r="34" spans="1:27" ht="13.5">
      <c r="A34" s="183" t="s">
        <v>43</v>
      </c>
      <c r="B34" s="182"/>
      <c r="C34" s="155">
        <v>41311796</v>
      </c>
      <c r="D34" s="155">
        <v>0</v>
      </c>
      <c r="E34" s="156">
        <v>60522000</v>
      </c>
      <c r="F34" s="60">
        <v>46145889</v>
      </c>
      <c r="G34" s="60">
        <v>1326758</v>
      </c>
      <c r="H34" s="60">
        <v>2904378</v>
      </c>
      <c r="I34" s="60">
        <v>10233873</v>
      </c>
      <c r="J34" s="60">
        <v>14465009</v>
      </c>
      <c r="K34" s="60">
        <v>4763360</v>
      </c>
      <c r="L34" s="60">
        <v>5960198</v>
      </c>
      <c r="M34" s="60">
        <v>1549225</v>
      </c>
      <c r="N34" s="60">
        <v>12272783</v>
      </c>
      <c r="O34" s="60">
        <v>1539244</v>
      </c>
      <c r="P34" s="60">
        <v>258121</v>
      </c>
      <c r="Q34" s="60">
        <v>186561</v>
      </c>
      <c r="R34" s="60">
        <v>1983926</v>
      </c>
      <c r="S34" s="60">
        <v>0</v>
      </c>
      <c r="T34" s="60">
        <v>0</v>
      </c>
      <c r="U34" s="60">
        <v>0</v>
      </c>
      <c r="V34" s="60">
        <v>0</v>
      </c>
      <c r="W34" s="60">
        <v>28721718</v>
      </c>
      <c r="X34" s="60">
        <v>34497000</v>
      </c>
      <c r="Y34" s="60">
        <v>-5775282</v>
      </c>
      <c r="Z34" s="140">
        <v>-16.74</v>
      </c>
      <c r="AA34" s="155">
        <v>46145889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129788115</v>
      </c>
      <c r="D36" s="188">
        <f>SUM(D25:D35)</f>
        <v>0</v>
      </c>
      <c r="E36" s="189">
        <f t="shared" si="1"/>
        <v>179992981</v>
      </c>
      <c r="F36" s="190">
        <f t="shared" si="1"/>
        <v>238859693</v>
      </c>
      <c r="G36" s="190">
        <f t="shared" si="1"/>
        <v>6208635</v>
      </c>
      <c r="H36" s="190">
        <f t="shared" si="1"/>
        <v>8907306</v>
      </c>
      <c r="I36" s="190">
        <f t="shared" si="1"/>
        <v>21200257</v>
      </c>
      <c r="J36" s="190">
        <f t="shared" si="1"/>
        <v>36316198</v>
      </c>
      <c r="K36" s="190">
        <f t="shared" si="1"/>
        <v>10902485</v>
      </c>
      <c r="L36" s="190">
        <f t="shared" si="1"/>
        <v>12578326</v>
      </c>
      <c r="M36" s="190">
        <f t="shared" si="1"/>
        <v>7255808</v>
      </c>
      <c r="N36" s="190">
        <f t="shared" si="1"/>
        <v>30736619</v>
      </c>
      <c r="O36" s="190">
        <f t="shared" si="1"/>
        <v>6998049</v>
      </c>
      <c r="P36" s="190">
        <f t="shared" si="1"/>
        <v>5741146</v>
      </c>
      <c r="Q36" s="190">
        <f t="shared" si="1"/>
        <v>6683552</v>
      </c>
      <c r="R36" s="190">
        <f t="shared" si="1"/>
        <v>19422747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86475564</v>
      </c>
      <c r="X36" s="190">
        <f t="shared" si="1"/>
        <v>137950497</v>
      </c>
      <c r="Y36" s="190">
        <f t="shared" si="1"/>
        <v>-51474933</v>
      </c>
      <c r="Z36" s="191">
        <f>+IF(X36&lt;&gt;0,+(Y36/X36)*100,0)</f>
        <v>-37.31406128968133</v>
      </c>
      <c r="AA36" s="188">
        <f>SUM(AA25:AA35)</f>
        <v>238859693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43175988</v>
      </c>
      <c r="D38" s="199">
        <f>+D22-D36</f>
        <v>0</v>
      </c>
      <c r="E38" s="200">
        <f t="shared" si="2"/>
        <v>12689945</v>
      </c>
      <c r="F38" s="106">
        <f t="shared" si="2"/>
        <v>-46751693</v>
      </c>
      <c r="G38" s="106">
        <f t="shared" si="2"/>
        <v>50090926</v>
      </c>
      <c r="H38" s="106">
        <f t="shared" si="2"/>
        <v>2463719</v>
      </c>
      <c r="I38" s="106">
        <f t="shared" si="2"/>
        <v>-10146763</v>
      </c>
      <c r="J38" s="106">
        <f t="shared" si="2"/>
        <v>42407882</v>
      </c>
      <c r="K38" s="106">
        <f t="shared" si="2"/>
        <v>-1152092</v>
      </c>
      <c r="L38" s="106">
        <f t="shared" si="2"/>
        <v>8702770</v>
      </c>
      <c r="M38" s="106">
        <f t="shared" si="2"/>
        <v>638157</v>
      </c>
      <c r="N38" s="106">
        <f t="shared" si="2"/>
        <v>8188835</v>
      </c>
      <c r="O38" s="106">
        <f t="shared" si="2"/>
        <v>3375027</v>
      </c>
      <c r="P38" s="106">
        <f t="shared" si="2"/>
        <v>3865474</v>
      </c>
      <c r="Q38" s="106">
        <f t="shared" si="2"/>
        <v>3020646</v>
      </c>
      <c r="R38" s="106">
        <f t="shared" si="2"/>
        <v>10261147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60857864</v>
      </c>
      <c r="X38" s="106">
        <f>IF(F22=F36,0,X22-X36)</f>
        <v>23047642</v>
      </c>
      <c r="Y38" s="106">
        <f t="shared" si="2"/>
        <v>37810222</v>
      </c>
      <c r="Z38" s="201">
        <f>+IF(X38&lt;&gt;0,+(Y38/X38)*100,0)</f>
        <v>164.05245274115242</v>
      </c>
      <c r="AA38" s="199">
        <f>+AA22-AA36</f>
        <v>-46751693</v>
      </c>
    </row>
    <row r="39" spans="1:27" ht="13.5">
      <c r="A39" s="181" t="s">
        <v>46</v>
      </c>
      <c r="B39" s="185"/>
      <c r="C39" s="155">
        <v>50484434</v>
      </c>
      <c r="D39" s="155">
        <v>0</v>
      </c>
      <c r="E39" s="156">
        <v>67212000</v>
      </c>
      <c r="F39" s="60">
        <v>74731000</v>
      </c>
      <c r="G39" s="60">
        <v>0</v>
      </c>
      <c r="H39" s="60">
        <v>409000</v>
      </c>
      <c r="I39" s="60">
        <v>0</v>
      </c>
      <c r="J39" s="60">
        <v>409000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409000</v>
      </c>
      <c r="X39" s="60">
        <v>63231000</v>
      </c>
      <c r="Y39" s="60">
        <v>-62822000</v>
      </c>
      <c r="Z39" s="140">
        <v>-99.35</v>
      </c>
      <c r="AA39" s="155">
        <v>74731000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2829000</v>
      </c>
      <c r="Y40" s="54">
        <v>-2829000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93660422</v>
      </c>
      <c r="D42" s="206">
        <f>SUM(D38:D41)</f>
        <v>0</v>
      </c>
      <c r="E42" s="207">
        <f t="shared" si="3"/>
        <v>79901945</v>
      </c>
      <c r="F42" s="88">
        <f t="shared" si="3"/>
        <v>27979307</v>
      </c>
      <c r="G42" s="88">
        <f t="shared" si="3"/>
        <v>50090926</v>
      </c>
      <c r="H42" s="88">
        <f t="shared" si="3"/>
        <v>2872719</v>
      </c>
      <c r="I42" s="88">
        <f t="shared" si="3"/>
        <v>-10146763</v>
      </c>
      <c r="J42" s="88">
        <f t="shared" si="3"/>
        <v>42816882</v>
      </c>
      <c r="K42" s="88">
        <f t="shared" si="3"/>
        <v>-1152092</v>
      </c>
      <c r="L42" s="88">
        <f t="shared" si="3"/>
        <v>8702770</v>
      </c>
      <c r="M42" s="88">
        <f t="shared" si="3"/>
        <v>638157</v>
      </c>
      <c r="N42" s="88">
        <f t="shared" si="3"/>
        <v>8188835</v>
      </c>
      <c r="O42" s="88">
        <f t="shared" si="3"/>
        <v>3375027</v>
      </c>
      <c r="P42" s="88">
        <f t="shared" si="3"/>
        <v>3865474</v>
      </c>
      <c r="Q42" s="88">
        <f t="shared" si="3"/>
        <v>3020646</v>
      </c>
      <c r="R42" s="88">
        <f t="shared" si="3"/>
        <v>10261147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61266864</v>
      </c>
      <c r="X42" s="88">
        <f t="shared" si="3"/>
        <v>89107642</v>
      </c>
      <c r="Y42" s="88">
        <f t="shared" si="3"/>
        <v>-27840778</v>
      </c>
      <c r="Z42" s="208">
        <f>+IF(X42&lt;&gt;0,+(Y42/X42)*100,0)</f>
        <v>-31.24398466295405</v>
      </c>
      <c r="AA42" s="206">
        <f>SUM(AA38:AA41)</f>
        <v>27979307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93660422</v>
      </c>
      <c r="D44" s="210">
        <f>+D42-D43</f>
        <v>0</v>
      </c>
      <c r="E44" s="211">
        <f t="shared" si="4"/>
        <v>79901945</v>
      </c>
      <c r="F44" s="77">
        <f t="shared" si="4"/>
        <v>27979307</v>
      </c>
      <c r="G44" s="77">
        <f t="shared" si="4"/>
        <v>50090926</v>
      </c>
      <c r="H44" s="77">
        <f t="shared" si="4"/>
        <v>2872719</v>
      </c>
      <c r="I44" s="77">
        <f t="shared" si="4"/>
        <v>-10146763</v>
      </c>
      <c r="J44" s="77">
        <f t="shared" si="4"/>
        <v>42816882</v>
      </c>
      <c r="K44" s="77">
        <f t="shared" si="4"/>
        <v>-1152092</v>
      </c>
      <c r="L44" s="77">
        <f t="shared" si="4"/>
        <v>8702770</v>
      </c>
      <c r="M44" s="77">
        <f t="shared" si="4"/>
        <v>638157</v>
      </c>
      <c r="N44" s="77">
        <f t="shared" si="4"/>
        <v>8188835</v>
      </c>
      <c r="O44" s="77">
        <f t="shared" si="4"/>
        <v>3375027</v>
      </c>
      <c r="P44" s="77">
        <f t="shared" si="4"/>
        <v>3865474</v>
      </c>
      <c r="Q44" s="77">
        <f t="shared" si="4"/>
        <v>3020646</v>
      </c>
      <c r="R44" s="77">
        <f t="shared" si="4"/>
        <v>10261147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61266864</v>
      </c>
      <c r="X44" s="77">
        <f t="shared" si="4"/>
        <v>89107642</v>
      </c>
      <c r="Y44" s="77">
        <f t="shared" si="4"/>
        <v>-27840778</v>
      </c>
      <c r="Z44" s="212">
        <f>+IF(X44&lt;&gt;0,+(Y44/X44)*100,0)</f>
        <v>-31.24398466295405</v>
      </c>
      <c r="AA44" s="210">
        <f>+AA42-AA43</f>
        <v>27979307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93660422</v>
      </c>
      <c r="D46" s="206">
        <f>SUM(D44:D45)</f>
        <v>0</v>
      </c>
      <c r="E46" s="207">
        <f t="shared" si="5"/>
        <v>79901945</v>
      </c>
      <c r="F46" s="88">
        <f t="shared" si="5"/>
        <v>27979307</v>
      </c>
      <c r="G46" s="88">
        <f t="shared" si="5"/>
        <v>50090926</v>
      </c>
      <c r="H46" s="88">
        <f t="shared" si="5"/>
        <v>2872719</v>
      </c>
      <c r="I46" s="88">
        <f t="shared" si="5"/>
        <v>-10146763</v>
      </c>
      <c r="J46" s="88">
        <f t="shared" si="5"/>
        <v>42816882</v>
      </c>
      <c r="K46" s="88">
        <f t="shared" si="5"/>
        <v>-1152092</v>
      </c>
      <c r="L46" s="88">
        <f t="shared" si="5"/>
        <v>8702770</v>
      </c>
      <c r="M46" s="88">
        <f t="shared" si="5"/>
        <v>638157</v>
      </c>
      <c r="N46" s="88">
        <f t="shared" si="5"/>
        <v>8188835</v>
      </c>
      <c r="O46" s="88">
        <f t="shared" si="5"/>
        <v>3375027</v>
      </c>
      <c r="P46" s="88">
        <f t="shared" si="5"/>
        <v>3865474</v>
      </c>
      <c r="Q46" s="88">
        <f t="shared" si="5"/>
        <v>3020646</v>
      </c>
      <c r="R46" s="88">
        <f t="shared" si="5"/>
        <v>10261147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61266864</v>
      </c>
      <c r="X46" s="88">
        <f t="shared" si="5"/>
        <v>89107642</v>
      </c>
      <c r="Y46" s="88">
        <f t="shared" si="5"/>
        <v>-27840778</v>
      </c>
      <c r="Z46" s="208">
        <f>+IF(X46&lt;&gt;0,+(Y46/X46)*100,0)</f>
        <v>-31.24398466295405</v>
      </c>
      <c r="AA46" s="206">
        <f>SUM(AA44:AA45)</f>
        <v>27979307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93660422</v>
      </c>
      <c r="D48" s="217">
        <f>SUM(D46:D47)</f>
        <v>0</v>
      </c>
      <c r="E48" s="218">
        <f t="shared" si="6"/>
        <v>79901945</v>
      </c>
      <c r="F48" s="219">
        <f t="shared" si="6"/>
        <v>27979307</v>
      </c>
      <c r="G48" s="219">
        <f t="shared" si="6"/>
        <v>50090926</v>
      </c>
      <c r="H48" s="220">
        <f t="shared" si="6"/>
        <v>2872719</v>
      </c>
      <c r="I48" s="220">
        <f t="shared" si="6"/>
        <v>-10146763</v>
      </c>
      <c r="J48" s="220">
        <f t="shared" si="6"/>
        <v>42816882</v>
      </c>
      <c r="K48" s="220">
        <f t="shared" si="6"/>
        <v>-1152092</v>
      </c>
      <c r="L48" s="220">
        <f t="shared" si="6"/>
        <v>8702770</v>
      </c>
      <c r="M48" s="219">
        <f t="shared" si="6"/>
        <v>638157</v>
      </c>
      <c r="N48" s="219">
        <f t="shared" si="6"/>
        <v>8188835</v>
      </c>
      <c r="O48" s="220">
        <f t="shared" si="6"/>
        <v>3375027</v>
      </c>
      <c r="P48" s="220">
        <f t="shared" si="6"/>
        <v>3865474</v>
      </c>
      <c r="Q48" s="220">
        <f t="shared" si="6"/>
        <v>3020646</v>
      </c>
      <c r="R48" s="220">
        <f t="shared" si="6"/>
        <v>10261147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61266864</v>
      </c>
      <c r="X48" s="220">
        <f t="shared" si="6"/>
        <v>89107642</v>
      </c>
      <c r="Y48" s="220">
        <f t="shared" si="6"/>
        <v>-27840778</v>
      </c>
      <c r="Z48" s="221">
        <f>+IF(X48&lt;&gt;0,+(Y48/X48)*100,0)</f>
        <v>-31.24398466295405</v>
      </c>
      <c r="AA48" s="222">
        <f>SUM(AA46:AA47)</f>
        <v>27979307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4132905</v>
      </c>
      <c r="D5" s="153">
        <f>SUM(D6:D8)</f>
        <v>0</v>
      </c>
      <c r="E5" s="154">
        <f t="shared" si="0"/>
        <v>4636550</v>
      </c>
      <c r="F5" s="100">
        <f t="shared" si="0"/>
        <v>9936388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3204000</v>
      </c>
      <c r="Y5" s="100">
        <f t="shared" si="0"/>
        <v>-3204000</v>
      </c>
      <c r="Z5" s="137">
        <f>+IF(X5&lt;&gt;0,+(Y5/X5)*100,0)</f>
        <v>-100</v>
      </c>
      <c r="AA5" s="153">
        <f>SUM(AA6:AA8)</f>
        <v>9936388</v>
      </c>
    </row>
    <row r="6" spans="1:27" ht="13.5">
      <c r="A6" s="138" t="s">
        <v>75</v>
      </c>
      <c r="B6" s="136"/>
      <c r="C6" s="155">
        <v>3775352</v>
      </c>
      <c r="D6" s="155"/>
      <c r="E6" s="156">
        <v>4636550</v>
      </c>
      <c r="F6" s="60">
        <v>6161388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3204000</v>
      </c>
      <c r="Y6" s="60">
        <v>-3204000</v>
      </c>
      <c r="Z6" s="140">
        <v>-100</v>
      </c>
      <c r="AA6" s="62">
        <v>6161388</v>
      </c>
    </row>
    <row r="7" spans="1:27" ht="13.5">
      <c r="A7" s="138" t="s">
        <v>76</v>
      </c>
      <c r="B7" s="136"/>
      <c r="C7" s="157"/>
      <c r="D7" s="157"/>
      <c r="E7" s="158"/>
      <c r="F7" s="159">
        <v>3775000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3775000</v>
      </c>
    </row>
    <row r="8" spans="1:27" ht="13.5">
      <c r="A8" s="138" t="s">
        <v>77</v>
      </c>
      <c r="B8" s="136"/>
      <c r="C8" s="155">
        <v>357553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22994679</v>
      </c>
      <c r="F9" s="100">
        <f t="shared" si="1"/>
        <v>19424594</v>
      </c>
      <c r="G9" s="100">
        <f t="shared" si="1"/>
        <v>566897</v>
      </c>
      <c r="H9" s="100">
        <f t="shared" si="1"/>
        <v>2070011</v>
      </c>
      <c r="I9" s="100">
        <f t="shared" si="1"/>
        <v>2236638</v>
      </c>
      <c r="J9" s="100">
        <f t="shared" si="1"/>
        <v>4873546</v>
      </c>
      <c r="K9" s="100">
        <f t="shared" si="1"/>
        <v>2079902</v>
      </c>
      <c r="L9" s="100">
        <f t="shared" si="1"/>
        <v>738732</v>
      </c>
      <c r="M9" s="100">
        <f t="shared" si="1"/>
        <v>596371</v>
      </c>
      <c r="N9" s="100">
        <f t="shared" si="1"/>
        <v>3415005</v>
      </c>
      <c r="O9" s="100">
        <f t="shared" si="1"/>
        <v>405922</v>
      </c>
      <c r="P9" s="100">
        <f t="shared" si="1"/>
        <v>1049354</v>
      </c>
      <c r="Q9" s="100">
        <f t="shared" si="1"/>
        <v>1359457</v>
      </c>
      <c r="R9" s="100">
        <f t="shared" si="1"/>
        <v>2814733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11103284</v>
      </c>
      <c r="X9" s="100">
        <f t="shared" si="1"/>
        <v>10053000</v>
      </c>
      <c r="Y9" s="100">
        <f t="shared" si="1"/>
        <v>1050284</v>
      </c>
      <c r="Z9" s="137">
        <f>+IF(X9&lt;&gt;0,+(Y9/X9)*100,0)</f>
        <v>10.447468417387844</v>
      </c>
      <c r="AA9" s="102">
        <f>SUM(AA10:AA14)</f>
        <v>19424594</v>
      </c>
    </row>
    <row r="10" spans="1:27" ht="13.5">
      <c r="A10" s="138" t="s">
        <v>79</v>
      </c>
      <c r="B10" s="136"/>
      <c r="C10" s="155"/>
      <c r="D10" s="155"/>
      <c r="E10" s="156">
        <v>22139879</v>
      </c>
      <c r="F10" s="60">
        <v>19424594</v>
      </c>
      <c r="G10" s="60">
        <v>566897</v>
      </c>
      <c r="H10" s="60">
        <v>2070011</v>
      </c>
      <c r="I10" s="60">
        <v>2236638</v>
      </c>
      <c r="J10" s="60">
        <v>4873546</v>
      </c>
      <c r="K10" s="60">
        <v>2079902</v>
      </c>
      <c r="L10" s="60">
        <v>738732</v>
      </c>
      <c r="M10" s="60">
        <v>596371</v>
      </c>
      <c r="N10" s="60">
        <v>3415005</v>
      </c>
      <c r="O10" s="60">
        <v>405922</v>
      </c>
      <c r="P10" s="60">
        <v>498937</v>
      </c>
      <c r="Q10" s="60">
        <v>274388</v>
      </c>
      <c r="R10" s="60">
        <v>1179247</v>
      </c>
      <c r="S10" s="60"/>
      <c r="T10" s="60"/>
      <c r="U10" s="60"/>
      <c r="V10" s="60"/>
      <c r="W10" s="60">
        <v>9467798</v>
      </c>
      <c r="X10" s="60"/>
      <c r="Y10" s="60">
        <v>9467798</v>
      </c>
      <c r="Z10" s="140"/>
      <c r="AA10" s="62">
        <v>19424594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550417</v>
      </c>
      <c r="Q11" s="60">
        <v>1085069</v>
      </c>
      <c r="R11" s="60">
        <v>1635486</v>
      </c>
      <c r="S11" s="60"/>
      <c r="T11" s="60"/>
      <c r="U11" s="60"/>
      <c r="V11" s="60"/>
      <c r="W11" s="60">
        <v>1635486</v>
      </c>
      <c r="X11" s="60">
        <v>10053000</v>
      </c>
      <c r="Y11" s="60">
        <v>-8417514</v>
      </c>
      <c r="Z11" s="140">
        <v>-83.73</v>
      </c>
      <c r="AA11" s="62"/>
    </row>
    <row r="12" spans="1:27" ht="13.5">
      <c r="A12" s="138" t="s">
        <v>81</v>
      </c>
      <c r="B12" s="136"/>
      <c r="C12" s="155"/>
      <c r="D12" s="155"/>
      <c r="E12" s="156">
        <v>854800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95931</v>
      </c>
      <c r="H15" s="100">
        <f t="shared" si="2"/>
        <v>112419</v>
      </c>
      <c r="I15" s="100">
        <f t="shared" si="2"/>
        <v>118507</v>
      </c>
      <c r="J15" s="100">
        <f t="shared" si="2"/>
        <v>326857</v>
      </c>
      <c r="K15" s="100">
        <f t="shared" si="2"/>
        <v>132743</v>
      </c>
      <c r="L15" s="100">
        <f t="shared" si="2"/>
        <v>119721</v>
      </c>
      <c r="M15" s="100">
        <f t="shared" si="2"/>
        <v>54609</v>
      </c>
      <c r="N15" s="100">
        <f t="shared" si="2"/>
        <v>307073</v>
      </c>
      <c r="O15" s="100">
        <f t="shared" si="2"/>
        <v>118927</v>
      </c>
      <c r="P15" s="100">
        <f t="shared" si="2"/>
        <v>141064</v>
      </c>
      <c r="Q15" s="100">
        <f t="shared" si="2"/>
        <v>106540</v>
      </c>
      <c r="R15" s="100">
        <f t="shared" si="2"/>
        <v>366531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1000461</v>
      </c>
      <c r="X15" s="100">
        <f t="shared" si="2"/>
        <v>1517247</v>
      </c>
      <c r="Y15" s="100">
        <f t="shared" si="2"/>
        <v>-516786</v>
      </c>
      <c r="Z15" s="137">
        <f>+IF(X15&lt;&gt;0,+(Y15/X15)*100,0)</f>
        <v>-34.06076927487746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95931</v>
      </c>
      <c r="H17" s="60">
        <v>112419</v>
      </c>
      <c r="I17" s="60">
        <v>118507</v>
      </c>
      <c r="J17" s="60">
        <v>326857</v>
      </c>
      <c r="K17" s="60">
        <v>132743</v>
      </c>
      <c r="L17" s="60">
        <v>119721</v>
      </c>
      <c r="M17" s="60">
        <v>54609</v>
      </c>
      <c r="N17" s="60">
        <v>307073</v>
      </c>
      <c r="O17" s="60">
        <v>118927</v>
      </c>
      <c r="P17" s="60">
        <v>141064</v>
      </c>
      <c r="Q17" s="60">
        <v>106540</v>
      </c>
      <c r="R17" s="60">
        <v>366531</v>
      </c>
      <c r="S17" s="60"/>
      <c r="T17" s="60"/>
      <c r="U17" s="60"/>
      <c r="V17" s="60"/>
      <c r="W17" s="60">
        <v>1000461</v>
      </c>
      <c r="X17" s="60">
        <v>1517247</v>
      </c>
      <c r="Y17" s="60">
        <v>-516786</v>
      </c>
      <c r="Z17" s="140">
        <v>-34.06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55445459</v>
      </c>
      <c r="F19" s="100">
        <f t="shared" si="3"/>
        <v>63442288</v>
      </c>
      <c r="G19" s="100">
        <f t="shared" si="3"/>
        <v>2518896</v>
      </c>
      <c r="H19" s="100">
        <f t="shared" si="3"/>
        <v>231870</v>
      </c>
      <c r="I19" s="100">
        <f t="shared" si="3"/>
        <v>305888</v>
      </c>
      <c r="J19" s="100">
        <f t="shared" si="3"/>
        <v>3056654</v>
      </c>
      <c r="K19" s="100">
        <f t="shared" si="3"/>
        <v>0</v>
      </c>
      <c r="L19" s="100">
        <f t="shared" si="3"/>
        <v>422880</v>
      </c>
      <c r="M19" s="100">
        <f t="shared" si="3"/>
        <v>362459</v>
      </c>
      <c r="N19" s="100">
        <f t="shared" si="3"/>
        <v>785339</v>
      </c>
      <c r="O19" s="100">
        <f t="shared" si="3"/>
        <v>5010089</v>
      </c>
      <c r="P19" s="100">
        <f t="shared" si="3"/>
        <v>3220130</v>
      </c>
      <c r="Q19" s="100">
        <f t="shared" si="3"/>
        <v>515059</v>
      </c>
      <c r="R19" s="100">
        <f t="shared" si="3"/>
        <v>8745278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12587271</v>
      </c>
      <c r="X19" s="100">
        <f t="shared" si="3"/>
        <v>44910000</v>
      </c>
      <c r="Y19" s="100">
        <f t="shared" si="3"/>
        <v>-32322729</v>
      </c>
      <c r="Z19" s="137">
        <f>+IF(X19&lt;&gt;0,+(Y19/X19)*100,0)</f>
        <v>-71.97223112892452</v>
      </c>
      <c r="AA19" s="102">
        <f>SUM(AA20:AA23)</f>
        <v>63442288</v>
      </c>
    </row>
    <row r="20" spans="1:27" ht="13.5">
      <c r="A20" s="138" t="s">
        <v>89</v>
      </c>
      <c r="B20" s="136"/>
      <c r="C20" s="155"/>
      <c r="D20" s="155"/>
      <c r="E20" s="156"/>
      <c r="F20" s="60">
        <v>1500000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1500000</v>
      </c>
    </row>
    <row r="21" spans="1:27" ht="13.5">
      <c r="A21" s="138" t="s">
        <v>90</v>
      </c>
      <c r="B21" s="136"/>
      <c r="C21" s="155"/>
      <c r="D21" s="155"/>
      <c r="E21" s="156">
        <v>55445459</v>
      </c>
      <c r="F21" s="60">
        <v>59436459</v>
      </c>
      <c r="G21" s="60">
        <v>2041009</v>
      </c>
      <c r="H21" s="60">
        <v>231870</v>
      </c>
      <c r="I21" s="60">
        <v>305888</v>
      </c>
      <c r="J21" s="60">
        <v>2578767</v>
      </c>
      <c r="K21" s="60"/>
      <c r="L21" s="60">
        <v>422880</v>
      </c>
      <c r="M21" s="60">
        <v>362459</v>
      </c>
      <c r="N21" s="60">
        <v>785339</v>
      </c>
      <c r="O21" s="60">
        <v>5010089</v>
      </c>
      <c r="P21" s="60">
        <v>3220130</v>
      </c>
      <c r="Q21" s="60">
        <v>515059</v>
      </c>
      <c r="R21" s="60">
        <v>8745278</v>
      </c>
      <c r="S21" s="60"/>
      <c r="T21" s="60"/>
      <c r="U21" s="60"/>
      <c r="V21" s="60"/>
      <c r="W21" s="60">
        <v>12109384</v>
      </c>
      <c r="X21" s="60">
        <v>41580000</v>
      </c>
      <c r="Y21" s="60">
        <v>-29470616</v>
      </c>
      <c r="Z21" s="140">
        <v>-70.88</v>
      </c>
      <c r="AA21" s="62">
        <v>59436459</v>
      </c>
    </row>
    <row r="22" spans="1:27" ht="13.5">
      <c r="A22" s="138" t="s">
        <v>91</v>
      </c>
      <c r="B22" s="136"/>
      <c r="C22" s="157"/>
      <c r="D22" s="157"/>
      <c r="E22" s="158"/>
      <c r="F22" s="159">
        <v>2505829</v>
      </c>
      <c r="G22" s="159">
        <v>477887</v>
      </c>
      <c r="H22" s="159"/>
      <c r="I22" s="159"/>
      <c r="J22" s="159">
        <v>477887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477887</v>
      </c>
      <c r="X22" s="159">
        <v>3330000</v>
      </c>
      <c r="Y22" s="159">
        <v>-2852113</v>
      </c>
      <c r="Z22" s="141">
        <v>-85.65</v>
      </c>
      <c r="AA22" s="225">
        <v>2505829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4132905</v>
      </c>
      <c r="D25" s="217">
        <f>+D5+D9+D15+D19+D24</f>
        <v>0</v>
      </c>
      <c r="E25" s="230">
        <f t="shared" si="4"/>
        <v>83076688</v>
      </c>
      <c r="F25" s="219">
        <f t="shared" si="4"/>
        <v>92803270</v>
      </c>
      <c r="G25" s="219">
        <f t="shared" si="4"/>
        <v>3181724</v>
      </c>
      <c r="H25" s="219">
        <f t="shared" si="4"/>
        <v>2414300</v>
      </c>
      <c r="I25" s="219">
        <f t="shared" si="4"/>
        <v>2661033</v>
      </c>
      <c r="J25" s="219">
        <f t="shared" si="4"/>
        <v>8257057</v>
      </c>
      <c r="K25" s="219">
        <f t="shared" si="4"/>
        <v>2212645</v>
      </c>
      <c r="L25" s="219">
        <f t="shared" si="4"/>
        <v>1281333</v>
      </c>
      <c r="M25" s="219">
        <f t="shared" si="4"/>
        <v>1013439</v>
      </c>
      <c r="N25" s="219">
        <f t="shared" si="4"/>
        <v>4507417</v>
      </c>
      <c r="O25" s="219">
        <f t="shared" si="4"/>
        <v>5534938</v>
      </c>
      <c r="P25" s="219">
        <f t="shared" si="4"/>
        <v>4410548</v>
      </c>
      <c r="Q25" s="219">
        <f t="shared" si="4"/>
        <v>1981056</v>
      </c>
      <c r="R25" s="219">
        <f t="shared" si="4"/>
        <v>11926542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24691016</v>
      </c>
      <c r="X25" s="219">
        <f t="shared" si="4"/>
        <v>59684247</v>
      </c>
      <c r="Y25" s="219">
        <f t="shared" si="4"/>
        <v>-34993231</v>
      </c>
      <c r="Z25" s="231">
        <f>+IF(X25&lt;&gt;0,+(Y25/X25)*100,0)</f>
        <v>-58.63059812080732</v>
      </c>
      <c r="AA25" s="232">
        <f>+AA5+AA9+AA15+AA19+AA24</f>
        <v>92803270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70286009</v>
      </c>
      <c r="F28" s="60">
        <v>74277053</v>
      </c>
      <c r="G28" s="60">
        <v>3181724</v>
      </c>
      <c r="H28" s="60">
        <v>2414300</v>
      </c>
      <c r="I28" s="60">
        <v>2661033</v>
      </c>
      <c r="J28" s="60">
        <v>8257057</v>
      </c>
      <c r="K28" s="60">
        <v>2212645</v>
      </c>
      <c r="L28" s="60">
        <v>1281333</v>
      </c>
      <c r="M28" s="60">
        <v>1013439</v>
      </c>
      <c r="N28" s="60">
        <v>4507417</v>
      </c>
      <c r="O28" s="60">
        <v>5534938</v>
      </c>
      <c r="P28" s="60">
        <v>4410548</v>
      </c>
      <c r="Q28" s="60">
        <v>1981056</v>
      </c>
      <c r="R28" s="60">
        <v>11926542</v>
      </c>
      <c r="S28" s="60"/>
      <c r="T28" s="60"/>
      <c r="U28" s="60"/>
      <c r="V28" s="60"/>
      <c r="W28" s="60">
        <v>24691016</v>
      </c>
      <c r="X28" s="60"/>
      <c r="Y28" s="60">
        <v>24691016</v>
      </c>
      <c r="Z28" s="140"/>
      <c r="AA28" s="155">
        <v>74277053</v>
      </c>
    </row>
    <row r="29" spans="1:27" ht="13.5">
      <c r="A29" s="234" t="s">
        <v>134</v>
      </c>
      <c r="B29" s="136"/>
      <c r="C29" s="155"/>
      <c r="D29" s="155"/>
      <c r="E29" s="156"/>
      <c r="F29" s="60">
        <v>4005829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4005829</v>
      </c>
    </row>
    <row r="30" spans="1:27" ht="13.5">
      <c r="A30" s="234" t="s">
        <v>135</v>
      </c>
      <c r="B30" s="136"/>
      <c r="C30" s="157"/>
      <c r="D30" s="157"/>
      <c r="E30" s="158"/>
      <c r="F30" s="159">
        <v>1000000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1000000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70286009</v>
      </c>
      <c r="F32" s="77">
        <f t="shared" si="5"/>
        <v>79282882</v>
      </c>
      <c r="G32" s="77">
        <f t="shared" si="5"/>
        <v>3181724</v>
      </c>
      <c r="H32" s="77">
        <f t="shared" si="5"/>
        <v>2414300</v>
      </c>
      <c r="I32" s="77">
        <f t="shared" si="5"/>
        <v>2661033</v>
      </c>
      <c r="J32" s="77">
        <f t="shared" si="5"/>
        <v>8257057</v>
      </c>
      <c r="K32" s="77">
        <f t="shared" si="5"/>
        <v>2212645</v>
      </c>
      <c r="L32" s="77">
        <f t="shared" si="5"/>
        <v>1281333</v>
      </c>
      <c r="M32" s="77">
        <f t="shared" si="5"/>
        <v>1013439</v>
      </c>
      <c r="N32" s="77">
        <f t="shared" si="5"/>
        <v>4507417</v>
      </c>
      <c r="O32" s="77">
        <f t="shared" si="5"/>
        <v>5534938</v>
      </c>
      <c r="P32" s="77">
        <f t="shared" si="5"/>
        <v>4410548</v>
      </c>
      <c r="Q32" s="77">
        <f t="shared" si="5"/>
        <v>1981056</v>
      </c>
      <c r="R32" s="77">
        <f t="shared" si="5"/>
        <v>11926542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24691016</v>
      </c>
      <c r="X32" s="77">
        <f t="shared" si="5"/>
        <v>0</v>
      </c>
      <c r="Y32" s="77">
        <f t="shared" si="5"/>
        <v>24691016</v>
      </c>
      <c r="Z32" s="212">
        <f>+IF(X32&lt;&gt;0,+(Y32/X32)*100,0)</f>
        <v>0</v>
      </c>
      <c r="AA32" s="79">
        <f>SUM(AA28:AA31)</f>
        <v>79282882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4132905</v>
      </c>
      <c r="D35" s="155"/>
      <c r="E35" s="156">
        <v>12790679</v>
      </c>
      <c r="F35" s="60">
        <v>13520388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13520388</v>
      </c>
    </row>
    <row r="36" spans="1:27" ht="13.5">
      <c r="A36" s="238" t="s">
        <v>139</v>
      </c>
      <c r="B36" s="149"/>
      <c r="C36" s="222">
        <f aca="true" t="shared" si="6" ref="C36:Y36">SUM(C32:C35)</f>
        <v>4132905</v>
      </c>
      <c r="D36" s="222">
        <f>SUM(D32:D35)</f>
        <v>0</v>
      </c>
      <c r="E36" s="218">
        <f t="shared" si="6"/>
        <v>83076688</v>
      </c>
      <c r="F36" s="220">
        <f t="shared" si="6"/>
        <v>92803270</v>
      </c>
      <c r="G36" s="220">
        <f t="shared" si="6"/>
        <v>3181724</v>
      </c>
      <c r="H36" s="220">
        <f t="shared" si="6"/>
        <v>2414300</v>
      </c>
      <c r="I36" s="220">
        <f t="shared" si="6"/>
        <v>2661033</v>
      </c>
      <c r="J36" s="220">
        <f t="shared" si="6"/>
        <v>8257057</v>
      </c>
      <c r="K36" s="220">
        <f t="shared" si="6"/>
        <v>2212645</v>
      </c>
      <c r="L36" s="220">
        <f t="shared" si="6"/>
        <v>1281333</v>
      </c>
      <c r="M36" s="220">
        <f t="shared" si="6"/>
        <v>1013439</v>
      </c>
      <c r="N36" s="220">
        <f t="shared" si="6"/>
        <v>4507417</v>
      </c>
      <c r="O36" s="220">
        <f t="shared" si="6"/>
        <v>5534938</v>
      </c>
      <c r="P36" s="220">
        <f t="shared" si="6"/>
        <v>4410548</v>
      </c>
      <c r="Q36" s="220">
        <f t="shared" si="6"/>
        <v>1981056</v>
      </c>
      <c r="R36" s="220">
        <f t="shared" si="6"/>
        <v>11926542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24691016</v>
      </c>
      <c r="X36" s="220">
        <f t="shared" si="6"/>
        <v>0</v>
      </c>
      <c r="Y36" s="220">
        <f t="shared" si="6"/>
        <v>24691016</v>
      </c>
      <c r="Z36" s="221">
        <f>+IF(X36&lt;&gt;0,+(Y36/X36)*100,0)</f>
        <v>0</v>
      </c>
      <c r="AA36" s="239">
        <f>SUM(AA32:AA35)</f>
        <v>92803270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3578197</v>
      </c>
      <c r="D6" s="155"/>
      <c r="E6" s="59">
        <v>7000</v>
      </c>
      <c r="F6" s="60">
        <v>3578197</v>
      </c>
      <c r="G6" s="60">
        <v>65847081</v>
      </c>
      <c r="H6" s="60">
        <v>23683166</v>
      </c>
      <c r="I6" s="60">
        <v>23683167</v>
      </c>
      <c r="J6" s="60">
        <v>23683167</v>
      </c>
      <c r="K6" s="60">
        <v>11345501</v>
      </c>
      <c r="L6" s="60">
        <v>-22202278</v>
      </c>
      <c r="M6" s="60">
        <v>28276340</v>
      </c>
      <c r="N6" s="60">
        <v>28276340</v>
      </c>
      <c r="O6" s="60">
        <v>22776021</v>
      </c>
      <c r="P6" s="60">
        <v>10669195</v>
      </c>
      <c r="Q6" s="60">
        <v>-1633537</v>
      </c>
      <c r="R6" s="60">
        <v>-1633537</v>
      </c>
      <c r="S6" s="60"/>
      <c r="T6" s="60"/>
      <c r="U6" s="60"/>
      <c r="V6" s="60"/>
      <c r="W6" s="60">
        <v>-1633537</v>
      </c>
      <c r="X6" s="60">
        <v>2683648</v>
      </c>
      <c r="Y6" s="60">
        <v>-4317185</v>
      </c>
      <c r="Z6" s="140">
        <v>-160.87</v>
      </c>
      <c r="AA6" s="62">
        <v>3578197</v>
      </c>
    </row>
    <row r="7" spans="1:27" ht="13.5">
      <c r="A7" s="249" t="s">
        <v>144</v>
      </c>
      <c r="B7" s="182"/>
      <c r="C7" s="155"/>
      <c r="D7" s="155"/>
      <c r="E7" s="59">
        <v>3201000</v>
      </c>
      <c r="F7" s="60"/>
      <c r="G7" s="60">
        <v>769956</v>
      </c>
      <c r="H7" s="60">
        <v>1083814</v>
      </c>
      <c r="I7" s="60">
        <v>1083814</v>
      </c>
      <c r="J7" s="60">
        <v>1083814</v>
      </c>
      <c r="K7" s="60">
        <v>1083814</v>
      </c>
      <c r="L7" s="60">
        <v>1083814</v>
      </c>
      <c r="M7" s="60">
        <v>1083814</v>
      </c>
      <c r="N7" s="60">
        <v>1083814</v>
      </c>
      <c r="O7" s="60">
        <v>1083814</v>
      </c>
      <c r="P7" s="60">
        <v>1083814</v>
      </c>
      <c r="Q7" s="60">
        <v>1083814</v>
      </c>
      <c r="R7" s="60">
        <v>1083814</v>
      </c>
      <c r="S7" s="60"/>
      <c r="T7" s="60"/>
      <c r="U7" s="60"/>
      <c r="V7" s="60"/>
      <c r="W7" s="60">
        <v>1083814</v>
      </c>
      <c r="X7" s="60"/>
      <c r="Y7" s="60">
        <v>1083814</v>
      </c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113198443</v>
      </c>
      <c r="H8" s="60">
        <v>13772058</v>
      </c>
      <c r="I8" s="60">
        <v>14194102</v>
      </c>
      <c r="J8" s="60">
        <v>14194102</v>
      </c>
      <c r="K8" s="60">
        <v>17603223</v>
      </c>
      <c r="L8" s="60">
        <v>27463731</v>
      </c>
      <c r="M8" s="60">
        <v>32156920</v>
      </c>
      <c r="N8" s="60">
        <v>32156920</v>
      </c>
      <c r="O8" s="60">
        <v>39500537</v>
      </c>
      <c r="P8" s="60">
        <v>36864885</v>
      </c>
      <c r="Q8" s="60">
        <v>41681139</v>
      </c>
      <c r="R8" s="60">
        <v>41681139</v>
      </c>
      <c r="S8" s="60"/>
      <c r="T8" s="60"/>
      <c r="U8" s="60"/>
      <c r="V8" s="60"/>
      <c r="W8" s="60">
        <v>41681139</v>
      </c>
      <c r="X8" s="60"/>
      <c r="Y8" s="60">
        <v>41681139</v>
      </c>
      <c r="Z8" s="140"/>
      <c r="AA8" s="62"/>
    </row>
    <row r="9" spans="1:27" ht="13.5">
      <c r="A9" s="249" t="s">
        <v>146</v>
      </c>
      <c r="B9" s="182"/>
      <c r="C9" s="155">
        <v>10784526</v>
      </c>
      <c r="D9" s="155"/>
      <c r="E9" s="59"/>
      <c r="F9" s="60">
        <v>11302025</v>
      </c>
      <c r="G9" s="60">
        <v>24006123</v>
      </c>
      <c r="H9" s="60">
        <v>18953529</v>
      </c>
      <c r="I9" s="60">
        <v>18953529</v>
      </c>
      <c r="J9" s="60">
        <v>18953529</v>
      </c>
      <c r="K9" s="60">
        <v>19962308</v>
      </c>
      <c r="L9" s="60">
        <v>20174791</v>
      </c>
      <c r="M9" s="60">
        <v>20231094</v>
      </c>
      <c r="N9" s="60">
        <v>20231094</v>
      </c>
      <c r="O9" s="60">
        <v>21132502</v>
      </c>
      <c r="P9" s="60">
        <v>23364638</v>
      </c>
      <c r="Q9" s="60">
        <v>25015705</v>
      </c>
      <c r="R9" s="60">
        <v>25015705</v>
      </c>
      <c r="S9" s="60"/>
      <c r="T9" s="60"/>
      <c r="U9" s="60"/>
      <c r="V9" s="60"/>
      <c r="W9" s="60">
        <v>25015705</v>
      </c>
      <c r="X9" s="60">
        <v>8476519</v>
      </c>
      <c r="Y9" s="60">
        <v>16539186</v>
      </c>
      <c r="Z9" s="140">
        <v>195.12</v>
      </c>
      <c r="AA9" s="62">
        <v>11302025</v>
      </c>
    </row>
    <row r="10" spans="1:27" ht="13.5">
      <c r="A10" s="249" t="s">
        <v>147</v>
      </c>
      <c r="B10" s="182"/>
      <c r="C10" s="155">
        <v>3688440</v>
      </c>
      <c r="D10" s="155"/>
      <c r="E10" s="59"/>
      <c r="F10" s="60">
        <v>3170941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2378206</v>
      </c>
      <c r="Y10" s="159">
        <v>-2378206</v>
      </c>
      <c r="Z10" s="141">
        <v>-100</v>
      </c>
      <c r="AA10" s="225">
        <v>3170941</v>
      </c>
    </row>
    <row r="11" spans="1:27" ht="13.5">
      <c r="A11" s="249" t="s">
        <v>148</v>
      </c>
      <c r="B11" s="182"/>
      <c r="C11" s="155">
        <v>14355</v>
      </c>
      <c r="D11" s="155"/>
      <c r="E11" s="59"/>
      <c r="F11" s="60">
        <v>14355</v>
      </c>
      <c r="G11" s="60">
        <v>67926</v>
      </c>
      <c r="H11" s="60">
        <v>14355</v>
      </c>
      <c r="I11" s="60">
        <v>14355</v>
      </c>
      <c r="J11" s="60">
        <v>14355</v>
      </c>
      <c r="K11" s="60">
        <v>14355</v>
      </c>
      <c r="L11" s="60">
        <v>14355</v>
      </c>
      <c r="M11" s="60">
        <v>14355</v>
      </c>
      <c r="N11" s="60">
        <v>14355</v>
      </c>
      <c r="O11" s="60">
        <v>14355</v>
      </c>
      <c r="P11" s="60">
        <v>14355</v>
      </c>
      <c r="Q11" s="60">
        <v>14355</v>
      </c>
      <c r="R11" s="60">
        <v>14355</v>
      </c>
      <c r="S11" s="60"/>
      <c r="T11" s="60"/>
      <c r="U11" s="60"/>
      <c r="V11" s="60"/>
      <c r="W11" s="60">
        <v>14355</v>
      </c>
      <c r="X11" s="60">
        <v>10766</v>
      </c>
      <c r="Y11" s="60">
        <v>3589</v>
      </c>
      <c r="Z11" s="140">
        <v>33.34</v>
      </c>
      <c r="AA11" s="62">
        <v>14355</v>
      </c>
    </row>
    <row r="12" spans="1:27" ht="13.5">
      <c r="A12" s="250" t="s">
        <v>56</v>
      </c>
      <c r="B12" s="251"/>
      <c r="C12" s="168">
        <f aca="true" t="shared" si="0" ref="C12:Y12">SUM(C6:C11)</f>
        <v>18065518</v>
      </c>
      <c r="D12" s="168">
        <f>SUM(D6:D11)</f>
        <v>0</v>
      </c>
      <c r="E12" s="72">
        <f t="shared" si="0"/>
        <v>3208000</v>
      </c>
      <c r="F12" s="73">
        <f t="shared" si="0"/>
        <v>18065518</v>
      </c>
      <c r="G12" s="73">
        <f t="shared" si="0"/>
        <v>203889529</v>
      </c>
      <c r="H12" s="73">
        <f t="shared" si="0"/>
        <v>57506922</v>
      </c>
      <c r="I12" s="73">
        <f t="shared" si="0"/>
        <v>57928967</v>
      </c>
      <c r="J12" s="73">
        <f t="shared" si="0"/>
        <v>57928967</v>
      </c>
      <c r="K12" s="73">
        <f t="shared" si="0"/>
        <v>50009201</v>
      </c>
      <c r="L12" s="73">
        <f t="shared" si="0"/>
        <v>26534413</v>
      </c>
      <c r="M12" s="73">
        <f t="shared" si="0"/>
        <v>81762523</v>
      </c>
      <c r="N12" s="73">
        <f t="shared" si="0"/>
        <v>81762523</v>
      </c>
      <c r="O12" s="73">
        <f t="shared" si="0"/>
        <v>84507229</v>
      </c>
      <c r="P12" s="73">
        <f t="shared" si="0"/>
        <v>71996887</v>
      </c>
      <c r="Q12" s="73">
        <f t="shared" si="0"/>
        <v>66161476</v>
      </c>
      <c r="R12" s="73">
        <f t="shared" si="0"/>
        <v>66161476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66161476</v>
      </c>
      <c r="X12" s="73">
        <f t="shared" si="0"/>
        <v>13549139</v>
      </c>
      <c r="Y12" s="73">
        <f t="shared" si="0"/>
        <v>52612337</v>
      </c>
      <c r="Z12" s="170">
        <f>+IF(X12&lt;&gt;0,+(Y12/X12)*100,0)</f>
        <v>388.3076039001445</v>
      </c>
      <c r="AA12" s="74">
        <f>SUM(AA6:AA11)</f>
        <v>18065518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90743</v>
      </c>
      <c r="D16" s="155"/>
      <c r="E16" s="59"/>
      <c r="F16" s="60">
        <v>90743</v>
      </c>
      <c r="G16" s="159">
        <v>851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68057</v>
      </c>
      <c r="Y16" s="159">
        <v>-68057</v>
      </c>
      <c r="Z16" s="141">
        <v>-100</v>
      </c>
      <c r="AA16" s="225">
        <v>90743</v>
      </c>
    </row>
    <row r="17" spans="1:27" ht="13.5">
      <c r="A17" s="249" t="s">
        <v>152</v>
      </c>
      <c r="B17" s="182"/>
      <c r="C17" s="155">
        <v>69884773</v>
      </c>
      <c r="D17" s="155"/>
      <c r="E17" s="59"/>
      <c r="F17" s="60">
        <v>69884773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52413580</v>
      </c>
      <c r="Y17" s="60">
        <v>-52413580</v>
      </c>
      <c r="Z17" s="140">
        <v>-100</v>
      </c>
      <c r="AA17" s="62">
        <v>69884773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88234</v>
      </c>
      <c r="H18" s="60">
        <v>90743</v>
      </c>
      <c r="I18" s="60">
        <v>90743</v>
      </c>
      <c r="J18" s="60">
        <v>90743</v>
      </c>
      <c r="K18" s="60">
        <v>90743</v>
      </c>
      <c r="L18" s="60">
        <v>90743</v>
      </c>
      <c r="M18" s="60">
        <v>90743</v>
      </c>
      <c r="N18" s="60">
        <v>90743</v>
      </c>
      <c r="O18" s="60">
        <v>90743</v>
      </c>
      <c r="P18" s="60">
        <v>90743</v>
      </c>
      <c r="Q18" s="60">
        <v>90743</v>
      </c>
      <c r="R18" s="60">
        <v>90743</v>
      </c>
      <c r="S18" s="60"/>
      <c r="T18" s="60"/>
      <c r="U18" s="60"/>
      <c r="V18" s="60"/>
      <c r="W18" s="60">
        <v>90743</v>
      </c>
      <c r="X18" s="60"/>
      <c r="Y18" s="60">
        <v>90743</v>
      </c>
      <c r="Z18" s="140"/>
      <c r="AA18" s="62"/>
    </row>
    <row r="19" spans="1:27" ht="13.5">
      <c r="A19" s="249" t="s">
        <v>154</v>
      </c>
      <c r="B19" s="182"/>
      <c r="C19" s="155">
        <v>520099827</v>
      </c>
      <c r="D19" s="155"/>
      <c r="E19" s="59">
        <v>243032000</v>
      </c>
      <c r="F19" s="60">
        <v>520099827</v>
      </c>
      <c r="G19" s="60">
        <v>524923545</v>
      </c>
      <c r="H19" s="60">
        <v>480746557</v>
      </c>
      <c r="I19" s="60">
        <v>480746557</v>
      </c>
      <c r="J19" s="60">
        <v>480746557</v>
      </c>
      <c r="K19" s="60">
        <v>484439224</v>
      </c>
      <c r="L19" s="60">
        <v>480944404</v>
      </c>
      <c r="M19" s="60">
        <v>480944404</v>
      </c>
      <c r="N19" s="60">
        <v>480944404</v>
      </c>
      <c r="O19" s="60">
        <v>484637071</v>
      </c>
      <c r="P19" s="60">
        <v>484637071</v>
      </c>
      <c r="Q19" s="60">
        <v>487000467</v>
      </c>
      <c r="R19" s="60">
        <v>487000467</v>
      </c>
      <c r="S19" s="60"/>
      <c r="T19" s="60"/>
      <c r="U19" s="60"/>
      <c r="V19" s="60"/>
      <c r="W19" s="60">
        <v>487000467</v>
      </c>
      <c r="X19" s="60">
        <v>390074870</v>
      </c>
      <c r="Y19" s="60">
        <v>96925597</v>
      </c>
      <c r="Z19" s="140">
        <v>24.85</v>
      </c>
      <c r="AA19" s="62">
        <v>520099827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535562000</v>
      </c>
      <c r="F23" s="60"/>
      <c r="G23" s="159">
        <v>68286535</v>
      </c>
      <c r="H23" s="159">
        <v>123816176</v>
      </c>
      <c r="I23" s="159">
        <v>123816176</v>
      </c>
      <c r="J23" s="60">
        <v>123816176</v>
      </c>
      <c r="K23" s="159">
        <v>125138864</v>
      </c>
      <c r="L23" s="159">
        <v>125509812</v>
      </c>
      <c r="M23" s="60">
        <v>125509812</v>
      </c>
      <c r="N23" s="159">
        <v>125509812</v>
      </c>
      <c r="O23" s="159">
        <v>126618327</v>
      </c>
      <c r="P23" s="159">
        <v>126618327</v>
      </c>
      <c r="Q23" s="60">
        <v>128502640</v>
      </c>
      <c r="R23" s="159">
        <v>128502640</v>
      </c>
      <c r="S23" s="159"/>
      <c r="T23" s="60"/>
      <c r="U23" s="159"/>
      <c r="V23" s="159"/>
      <c r="W23" s="159">
        <v>128502640</v>
      </c>
      <c r="X23" s="60"/>
      <c r="Y23" s="159">
        <v>128502640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590075343</v>
      </c>
      <c r="D24" s="168">
        <f>SUM(D15:D23)</f>
        <v>0</v>
      </c>
      <c r="E24" s="76">
        <f t="shared" si="1"/>
        <v>778594000</v>
      </c>
      <c r="F24" s="77">
        <f t="shared" si="1"/>
        <v>590075343</v>
      </c>
      <c r="G24" s="77">
        <f t="shared" si="1"/>
        <v>593299165</v>
      </c>
      <c r="H24" s="77">
        <f t="shared" si="1"/>
        <v>604653476</v>
      </c>
      <c r="I24" s="77">
        <f t="shared" si="1"/>
        <v>604653476</v>
      </c>
      <c r="J24" s="77">
        <f t="shared" si="1"/>
        <v>604653476</v>
      </c>
      <c r="K24" s="77">
        <f t="shared" si="1"/>
        <v>609668831</v>
      </c>
      <c r="L24" s="77">
        <f t="shared" si="1"/>
        <v>606544959</v>
      </c>
      <c r="M24" s="77">
        <f t="shared" si="1"/>
        <v>606544959</v>
      </c>
      <c r="N24" s="77">
        <f t="shared" si="1"/>
        <v>606544959</v>
      </c>
      <c r="O24" s="77">
        <f t="shared" si="1"/>
        <v>611346141</v>
      </c>
      <c r="P24" s="77">
        <f t="shared" si="1"/>
        <v>611346141</v>
      </c>
      <c r="Q24" s="77">
        <f t="shared" si="1"/>
        <v>615593850</v>
      </c>
      <c r="R24" s="77">
        <f t="shared" si="1"/>
        <v>615593850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615593850</v>
      </c>
      <c r="X24" s="77">
        <f t="shared" si="1"/>
        <v>442556507</v>
      </c>
      <c r="Y24" s="77">
        <f t="shared" si="1"/>
        <v>173037343</v>
      </c>
      <c r="Z24" s="212">
        <f>+IF(X24&lt;&gt;0,+(Y24/X24)*100,0)</f>
        <v>39.09949131083503</v>
      </c>
      <c r="AA24" s="79">
        <f>SUM(AA15:AA23)</f>
        <v>590075343</v>
      </c>
    </row>
    <row r="25" spans="1:27" ht="13.5">
      <c r="A25" s="250" t="s">
        <v>159</v>
      </c>
      <c r="B25" s="251"/>
      <c r="C25" s="168">
        <f aca="true" t="shared" si="2" ref="C25:Y25">+C12+C24</f>
        <v>608140861</v>
      </c>
      <c r="D25" s="168">
        <f>+D12+D24</f>
        <v>0</v>
      </c>
      <c r="E25" s="72">
        <f t="shared" si="2"/>
        <v>781802000</v>
      </c>
      <c r="F25" s="73">
        <f t="shared" si="2"/>
        <v>608140861</v>
      </c>
      <c r="G25" s="73">
        <f t="shared" si="2"/>
        <v>797188694</v>
      </c>
      <c r="H25" s="73">
        <f t="shared" si="2"/>
        <v>662160398</v>
      </c>
      <c r="I25" s="73">
        <f t="shared" si="2"/>
        <v>662582443</v>
      </c>
      <c r="J25" s="73">
        <f t="shared" si="2"/>
        <v>662582443</v>
      </c>
      <c r="K25" s="73">
        <f t="shared" si="2"/>
        <v>659678032</v>
      </c>
      <c r="L25" s="73">
        <f t="shared" si="2"/>
        <v>633079372</v>
      </c>
      <c r="M25" s="73">
        <f t="shared" si="2"/>
        <v>688307482</v>
      </c>
      <c r="N25" s="73">
        <f t="shared" si="2"/>
        <v>688307482</v>
      </c>
      <c r="O25" s="73">
        <f t="shared" si="2"/>
        <v>695853370</v>
      </c>
      <c r="P25" s="73">
        <f t="shared" si="2"/>
        <v>683343028</v>
      </c>
      <c r="Q25" s="73">
        <f t="shared" si="2"/>
        <v>681755326</v>
      </c>
      <c r="R25" s="73">
        <f t="shared" si="2"/>
        <v>681755326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681755326</v>
      </c>
      <c r="X25" s="73">
        <f t="shared" si="2"/>
        <v>456105646</v>
      </c>
      <c r="Y25" s="73">
        <f t="shared" si="2"/>
        <v>225649680</v>
      </c>
      <c r="Z25" s="170">
        <f>+IF(X25&lt;&gt;0,+(Y25/X25)*100,0)</f>
        <v>49.473117024295725</v>
      </c>
      <c r="AA25" s="74">
        <f>+AA12+AA24</f>
        <v>608140861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853624</v>
      </c>
      <c r="D30" s="155"/>
      <c r="E30" s="59"/>
      <c r="F30" s="60">
        <v>853624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640218</v>
      </c>
      <c r="Y30" s="60">
        <v>-640218</v>
      </c>
      <c r="Z30" s="140">
        <v>-100</v>
      </c>
      <c r="AA30" s="62">
        <v>853624</v>
      </c>
    </row>
    <row r="31" spans="1:27" ht="13.5">
      <c r="A31" s="249" t="s">
        <v>163</v>
      </c>
      <c r="B31" s="182"/>
      <c r="C31" s="155">
        <v>1136367</v>
      </c>
      <c r="D31" s="155"/>
      <c r="E31" s="59"/>
      <c r="F31" s="60">
        <v>1136367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852275</v>
      </c>
      <c r="Y31" s="60">
        <v>-852275</v>
      </c>
      <c r="Z31" s="140">
        <v>-100</v>
      </c>
      <c r="AA31" s="62">
        <v>1136367</v>
      </c>
    </row>
    <row r="32" spans="1:27" ht="13.5">
      <c r="A32" s="249" t="s">
        <v>164</v>
      </c>
      <c r="B32" s="182"/>
      <c r="C32" s="155">
        <v>59057053</v>
      </c>
      <c r="D32" s="155"/>
      <c r="E32" s="59">
        <v>81935000</v>
      </c>
      <c r="F32" s="60">
        <v>63731745</v>
      </c>
      <c r="G32" s="60">
        <v>55623106</v>
      </c>
      <c r="H32" s="60">
        <v>52694000</v>
      </c>
      <c r="I32" s="60">
        <v>52694000</v>
      </c>
      <c r="J32" s="60">
        <v>52694000</v>
      </c>
      <c r="K32" s="60">
        <v>54108661</v>
      </c>
      <c r="L32" s="60">
        <v>29189467</v>
      </c>
      <c r="M32" s="60">
        <v>75368654</v>
      </c>
      <c r="N32" s="60">
        <v>75368654</v>
      </c>
      <c r="O32" s="60">
        <v>76202523</v>
      </c>
      <c r="P32" s="60">
        <v>76579211</v>
      </c>
      <c r="Q32" s="60">
        <v>83144320</v>
      </c>
      <c r="R32" s="60">
        <v>83144320</v>
      </c>
      <c r="S32" s="60"/>
      <c r="T32" s="60"/>
      <c r="U32" s="60"/>
      <c r="V32" s="60"/>
      <c r="W32" s="60">
        <v>83144320</v>
      </c>
      <c r="X32" s="60">
        <v>47798809</v>
      </c>
      <c r="Y32" s="60">
        <v>35345511</v>
      </c>
      <c r="Z32" s="140">
        <v>73.95</v>
      </c>
      <c r="AA32" s="62">
        <v>63731745</v>
      </c>
    </row>
    <row r="33" spans="1:27" ht="13.5">
      <c r="A33" s="249" t="s">
        <v>165</v>
      </c>
      <c r="B33" s="182"/>
      <c r="C33" s="155">
        <v>5531379</v>
      </c>
      <c r="D33" s="155"/>
      <c r="E33" s="59"/>
      <c r="F33" s="60">
        <v>856687</v>
      </c>
      <c r="G33" s="60">
        <v>20922801</v>
      </c>
      <c r="H33" s="60">
        <v>23769644</v>
      </c>
      <c r="I33" s="60">
        <v>23769644</v>
      </c>
      <c r="J33" s="60">
        <v>23769644</v>
      </c>
      <c r="K33" s="60">
        <v>23769644</v>
      </c>
      <c r="L33" s="60">
        <v>23769644</v>
      </c>
      <c r="M33" s="60">
        <v>23769644</v>
      </c>
      <c r="N33" s="60">
        <v>23769644</v>
      </c>
      <c r="O33" s="60">
        <v>23769644</v>
      </c>
      <c r="P33" s="60">
        <v>23769644</v>
      </c>
      <c r="Q33" s="60">
        <v>23769644</v>
      </c>
      <c r="R33" s="60">
        <v>23769644</v>
      </c>
      <c r="S33" s="60"/>
      <c r="T33" s="60"/>
      <c r="U33" s="60"/>
      <c r="V33" s="60"/>
      <c r="W33" s="60">
        <v>23769644</v>
      </c>
      <c r="X33" s="60">
        <v>642515</v>
      </c>
      <c r="Y33" s="60">
        <v>23127129</v>
      </c>
      <c r="Z33" s="140">
        <v>3599.47</v>
      </c>
      <c r="AA33" s="62">
        <v>856687</v>
      </c>
    </row>
    <row r="34" spans="1:27" ht="13.5">
      <c r="A34" s="250" t="s">
        <v>58</v>
      </c>
      <c r="B34" s="251"/>
      <c r="C34" s="168">
        <f aca="true" t="shared" si="3" ref="C34:Y34">SUM(C29:C33)</f>
        <v>66578423</v>
      </c>
      <c r="D34" s="168">
        <f>SUM(D29:D33)</f>
        <v>0</v>
      </c>
      <c r="E34" s="72">
        <f t="shared" si="3"/>
        <v>81935000</v>
      </c>
      <c r="F34" s="73">
        <f t="shared" si="3"/>
        <v>66578423</v>
      </c>
      <c r="G34" s="73">
        <f t="shared" si="3"/>
        <v>76545907</v>
      </c>
      <c r="H34" s="73">
        <f t="shared" si="3"/>
        <v>76463644</v>
      </c>
      <c r="I34" s="73">
        <f t="shared" si="3"/>
        <v>76463644</v>
      </c>
      <c r="J34" s="73">
        <f t="shared" si="3"/>
        <v>76463644</v>
      </c>
      <c r="K34" s="73">
        <f t="shared" si="3"/>
        <v>77878305</v>
      </c>
      <c r="L34" s="73">
        <f t="shared" si="3"/>
        <v>52959111</v>
      </c>
      <c r="M34" s="73">
        <f t="shared" si="3"/>
        <v>99138298</v>
      </c>
      <c r="N34" s="73">
        <f t="shared" si="3"/>
        <v>99138298</v>
      </c>
      <c r="O34" s="73">
        <f t="shared" si="3"/>
        <v>99972167</v>
      </c>
      <c r="P34" s="73">
        <f t="shared" si="3"/>
        <v>100348855</v>
      </c>
      <c r="Q34" s="73">
        <f t="shared" si="3"/>
        <v>106913964</v>
      </c>
      <c r="R34" s="73">
        <f t="shared" si="3"/>
        <v>106913964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106913964</v>
      </c>
      <c r="X34" s="73">
        <f t="shared" si="3"/>
        <v>49933817</v>
      </c>
      <c r="Y34" s="73">
        <f t="shared" si="3"/>
        <v>56980147</v>
      </c>
      <c r="Z34" s="170">
        <f>+IF(X34&lt;&gt;0,+(Y34/X34)*100,0)</f>
        <v>114.11133861447043</v>
      </c>
      <c r="AA34" s="74">
        <f>SUM(AA29:AA33)</f>
        <v>66578423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2812679</v>
      </c>
      <c r="D37" s="155"/>
      <c r="E37" s="59">
        <v>3741000</v>
      </c>
      <c r="F37" s="60">
        <v>2812679</v>
      </c>
      <c r="G37" s="60">
        <v>2786529</v>
      </c>
      <c r="H37" s="60">
        <v>37135626</v>
      </c>
      <c r="I37" s="60">
        <v>37135626</v>
      </c>
      <c r="J37" s="60">
        <v>37135626</v>
      </c>
      <c r="K37" s="60">
        <v>34391868</v>
      </c>
      <c r="L37" s="60">
        <v>14156536</v>
      </c>
      <c r="M37" s="60">
        <v>11651035</v>
      </c>
      <c r="N37" s="60">
        <v>11651035</v>
      </c>
      <c r="O37" s="60">
        <v>12105114</v>
      </c>
      <c r="P37" s="60">
        <v>27275894</v>
      </c>
      <c r="Q37" s="60">
        <v>19317835</v>
      </c>
      <c r="R37" s="60">
        <v>19317835</v>
      </c>
      <c r="S37" s="60"/>
      <c r="T37" s="60"/>
      <c r="U37" s="60"/>
      <c r="V37" s="60"/>
      <c r="W37" s="60">
        <v>19317835</v>
      </c>
      <c r="X37" s="60">
        <v>2109509</v>
      </c>
      <c r="Y37" s="60">
        <v>17208326</v>
      </c>
      <c r="Z37" s="140">
        <v>815.75</v>
      </c>
      <c r="AA37" s="62">
        <v>2812679</v>
      </c>
    </row>
    <row r="38" spans="1:27" ht="13.5">
      <c r="A38" s="249" t="s">
        <v>165</v>
      </c>
      <c r="B38" s="182"/>
      <c r="C38" s="155">
        <v>19128377</v>
      </c>
      <c r="D38" s="155"/>
      <c r="E38" s="59"/>
      <c r="F38" s="60">
        <v>19128377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14346283</v>
      </c>
      <c r="Y38" s="60">
        <v>-14346283</v>
      </c>
      <c r="Z38" s="140">
        <v>-100</v>
      </c>
      <c r="AA38" s="62">
        <v>19128377</v>
      </c>
    </row>
    <row r="39" spans="1:27" ht="13.5">
      <c r="A39" s="250" t="s">
        <v>59</v>
      </c>
      <c r="B39" s="253"/>
      <c r="C39" s="168">
        <f aca="true" t="shared" si="4" ref="C39:Y39">SUM(C37:C38)</f>
        <v>21941056</v>
      </c>
      <c r="D39" s="168">
        <f>SUM(D37:D38)</f>
        <v>0</v>
      </c>
      <c r="E39" s="76">
        <f t="shared" si="4"/>
        <v>3741000</v>
      </c>
      <c r="F39" s="77">
        <f t="shared" si="4"/>
        <v>21941056</v>
      </c>
      <c r="G39" s="77">
        <f t="shared" si="4"/>
        <v>2786529</v>
      </c>
      <c r="H39" s="77">
        <f t="shared" si="4"/>
        <v>37135626</v>
      </c>
      <c r="I39" s="77">
        <f t="shared" si="4"/>
        <v>37135626</v>
      </c>
      <c r="J39" s="77">
        <f t="shared" si="4"/>
        <v>37135626</v>
      </c>
      <c r="K39" s="77">
        <f t="shared" si="4"/>
        <v>34391868</v>
      </c>
      <c r="L39" s="77">
        <f t="shared" si="4"/>
        <v>14156536</v>
      </c>
      <c r="M39" s="77">
        <f t="shared" si="4"/>
        <v>11651035</v>
      </c>
      <c r="N39" s="77">
        <f t="shared" si="4"/>
        <v>11651035</v>
      </c>
      <c r="O39" s="77">
        <f t="shared" si="4"/>
        <v>12105114</v>
      </c>
      <c r="P39" s="77">
        <f t="shared" si="4"/>
        <v>27275894</v>
      </c>
      <c r="Q39" s="77">
        <f t="shared" si="4"/>
        <v>19317835</v>
      </c>
      <c r="R39" s="77">
        <f t="shared" si="4"/>
        <v>19317835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19317835</v>
      </c>
      <c r="X39" s="77">
        <f t="shared" si="4"/>
        <v>16455792</v>
      </c>
      <c r="Y39" s="77">
        <f t="shared" si="4"/>
        <v>2862043</v>
      </c>
      <c r="Z39" s="212">
        <f>+IF(X39&lt;&gt;0,+(Y39/X39)*100,0)</f>
        <v>17.392313903821826</v>
      </c>
      <c r="AA39" s="79">
        <f>SUM(AA37:AA38)</f>
        <v>21941056</v>
      </c>
    </row>
    <row r="40" spans="1:27" ht="13.5">
      <c r="A40" s="250" t="s">
        <v>167</v>
      </c>
      <c r="B40" s="251"/>
      <c r="C40" s="168">
        <f aca="true" t="shared" si="5" ref="C40:Y40">+C34+C39</f>
        <v>88519479</v>
      </c>
      <c r="D40" s="168">
        <f>+D34+D39</f>
        <v>0</v>
      </c>
      <c r="E40" s="72">
        <f t="shared" si="5"/>
        <v>85676000</v>
      </c>
      <c r="F40" s="73">
        <f t="shared" si="5"/>
        <v>88519479</v>
      </c>
      <c r="G40" s="73">
        <f t="shared" si="5"/>
        <v>79332436</v>
      </c>
      <c r="H40" s="73">
        <f t="shared" si="5"/>
        <v>113599270</v>
      </c>
      <c r="I40" s="73">
        <f t="shared" si="5"/>
        <v>113599270</v>
      </c>
      <c r="J40" s="73">
        <f t="shared" si="5"/>
        <v>113599270</v>
      </c>
      <c r="K40" s="73">
        <f t="shared" si="5"/>
        <v>112270173</v>
      </c>
      <c r="L40" s="73">
        <f t="shared" si="5"/>
        <v>67115647</v>
      </c>
      <c r="M40" s="73">
        <f t="shared" si="5"/>
        <v>110789333</v>
      </c>
      <c r="N40" s="73">
        <f t="shared" si="5"/>
        <v>110789333</v>
      </c>
      <c r="O40" s="73">
        <f t="shared" si="5"/>
        <v>112077281</v>
      </c>
      <c r="P40" s="73">
        <f t="shared" si="5"/>
        <v>127624749</v>
      </c>
      <c r="Q40" s="73">
        <f t="shared" si="5"/>
        <v>126231799</v>
      </c>
      <c r="R40" s="73">
        <f t="shared" si="5"/>
        <v>126231799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126231799</v>
      </c>
      <c r="X40" s="73">
        <f t="shared" si="5"/>
        <v>66389609</v>
      </c>
      <c r="Y40" s="73">
        <f t="shared" si="5"/>
        <v>59842190</v>
      </c>
      <c r="Z40" s="170">
        <f>+IF(X40&lt;&gt;0,+(Y40/X40)*100,0)</f>
        <v>90.13788588512398</v>
      </c>
      <c r="AA40" s="74">
        <f>+AA34+AA39</f>
        <v>88519479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519621382</v>
      </c>
      <c r="D42" s="257">
        <f>+D25-D40</f>
        <v>0</v>
      </c>
      <c r="E42" s="258">
        <f t="shared" si="6"/>
        <v>696126000</v>
      </c>
      <c r="F42" s="259">
        <f t="shared" si="6"/>
        <v>519621382</v>
      </c>
      <c r="G42" s="259">
        <f t="shared" si="6"/>
        <v>717856258</v>
      </c>
      <c r="H42" s="259">
        <f t="shared" si="6"/>
        <v>548561128</v>
      </c>
      <c r="I42" s="259">
        <f t="shared" si="6"/>
        <v>548983173</v>
      </c>
      <c r="J42" s="259">
        <f t="shared" si="6"/>
        <v>548983173</v>
      </c>
      <c r="K42" s="259">
        <f t="shared" si="6"/>
        <v>547407859</v>
      </c>
      <c r="L42" s="259">
        <f t="shared" si="6"/>
        <v>565963725</v>
      </c>
      <c r="M42" s="259">
        <f t="shared" si="6"/>
        <v>577518149</v>
      </c>
      <c r="N42" s="259">
        <f t="shared" si="6"/>
        <v>577518149</v>
      </c>
      <c r="O42" s="259">
        <f t="shared" si="6"/>
        <v>583776089</v>
      </c>
      <c r="P42" s="259">
        <f t="shared" si="6"/>
        <v>555718279</v>
      </c>
      <c r="Q42" s="259">
        <f t="shared" si="6"/>
        <v>555523527</v>
      </c>
      <c r="R42" s="259">
        <f t="shared" si="6"/>
        <v>555523527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555523527</v>
      </c>
      <c r="X42" s="259">
        <f t="shared" si="6"/>
        <v>389716037</v>
      </c>
      <c r="Y42" s="259">
        <f t="shared" si="6"/>
        <v>165807490</v>
      </c>
      <c r="Z42" s="260">
        <f>+IF(X42&lt;&gt;0,+(Y42/X42)*100,0)</f>
        <v>42.54571900001128</v>
      </c>
      <c r="AA42" s="261">
        <f>+AA25-AA40</f>
        <v>519621382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519621382</v>
      </c>
      <c r="D45" s="155"/>
      <c r="E45" s="59">
        <v>696126000</v>
      </c>
      <c r="F45" s="60">
        <v>519621382</v>
      </c>
      <c r="G45" s="60">
        <v>-227962929</v>
      </c>
      <c r="H45" s="60">
        <v>548561128</v>
      </c>
      <c r="I45" s="60">
        <v>548983173</v>
      </c>
      <c r="J45" s="60">
        <v>548983173</v>
      </c>
      <c r="K45" s="60">
        <v>547407859</v>
      </c>
      <c r="L45" s="60">
        <v>565963722</v>
      </c>
      <c r="M45" s="60">
        <v>577518146</v>
      </c>
      <c r="N45" s="60">
        <v>577518146</v>
      </c>
      <c r="O45" s="60">
        <v>583776089</v>
      </c>
      <c r="P45" s="60">
        <v>555718279</v>
      </c>
      <c r="Q45" s="60">
        <v>555523527</v>
      </c>
      <c r="R45" s="60">
        <v>555523527</v>
      </c>
      <c r="S45" s="60"/>
      <c r="T45" s="60"/>
      <c r="U45" s="60"/>
      <c r="V45" s="60"/>
      <c r="W45" s="60">
        <v>555523527</v>
      </c>
      <c r="X45" s="60">
        <v>389716037</v>
      </c>
      <c r="Y45" s="60">
        <v>165807490</v>
      </c>
      <c r="Z45" s="139">
        <v>42.55</v>
      </c>
      <c r="AA45" s="62">
        <v>519621382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945819187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519621382</v>
      </c>
      <c r="D48" s="217">
        <f>SUM(D45:D47)</f>
        <v>0</v>
      </c>
      <c r="E48" s="264">
        <f t="shared" si="7"/>
        <v>696126000</v>
      </c>
      <c r="F48" s="219">
        <f t="shared" si="7"/>
        <v>519621382</v>
      </c>
      <c r="G48" s="219">
        <f t="shared" si="7"/>
        <v>717856258</v>
      </c>
      <c r="H48" s="219">
        <f t="shared" si="7"/>
        <v>548561128</v>
      </c>
      <c r="I48" s="219">
        <f t="shared" si="7"/>
        <v>548983173</v>
      </c>
      <c r="J48" s="219">
        <f t="shared" si="7"/>
        <v>548983173</v>
      </c>
      <c r="K48" s="219">
        <f t="shared" si="7"/>
        <v>547407859</v>
      </c>
      <c r="L48" s="219">
        <f t="shared" si="7"/>
        <v>565963722</v>
      </c>
      <c r="M48" s="219">
        <f t="shared" si="7"/>
        <v>577518146</v>
      </c>
      <c r="N48" s="219">
        <f t="shared" si="7"/>
        <v>577518146</v>
      </c>
      <c r="O48" s="219">
        <f t="shared" si="7"/>
        <v>583776089</v>
      </c>
      <c r="P48" s="219">
        <f t="shared" si="7"/>
        <v>555718279</v>
      </c>
      <c r="Q48" s="219">
        <f t="shared" si="7"/>
        <v>555523527</v>
      </c>
      <c r="R48" s="219">
        <f t="shared" si="7"/>
        <v>555523527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555523527</v>
      </c>
      <c r="X48" s="219">
        <f t="shared" si="7"/>
        <v>389716037</v>
      </c>
      <c r="Y48" s="219">
        <f t="shared" si="7"/>
        <v>165807490</v>
      </c>
      <c r="Z48" s="265">
        <f>+IF(X48&lt;&gt;0,+(Y48/X48)*100,0)</f>
        <v>42.54571900001128</v>
      </c>
      <c r="AA48" s="232">
        <f>SUM(AA45:AA47)</f>
        <v>519621382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32567873</v>
      </c>
      <c r="D6" s="155"/>
      <c r="E6" s="59">
        <v>85317984</v>
      </c>
      <c r="F6" s="60">
        <v>98329098</v>
      </c>
      <c r="G6" s="60">
        <v>3158909</v>
      </c>
      <c r="H6" s="60">
        <v>3189086</v>
      </c>
      <c r="I6" s="60">
        <v>3360051</v>
      </c>
      <c r="J6" s="60">
        <v>9708046</v>
      </c>
      <c r="K6" s="60">
        <v>4260188</v>
      </c>
      <c r="L6" s="60">
        <v>3221660</v>
      </c>
      <c r="M6" s="60">
        <v>3219344</v>
      </c>
      <c r="N6" s="60">
        <v>10701192</v>
      </c>
      <c r="O6" s="60">
        <v>3474468</v>
      </c>
      <c r="P6" s="60">
        <v>3223908</v>
      </c>
      <c r="Q6" s="60">
        <v>3441571</v>
      </c>
      <c r="R6" s="60">
        <v>10139947</v>
      </c>
      <c r="S6" s="60"/>
      <c r="T6" s="60"/>
      <c r="U6" s="60"/>
      <c r="V6" s="60"/>
      <c r="W6" s="60">
        <v>30549185</v>
      </c>
      <c r="X6" s="60">
        <v>46390964</v>
      </c>
      <c r="Y6" s="60">
        <v>-15841779</v>
      </c>
      <c r="Z6" s="140">
        <v>-34.15</v>
      </c>
      <c r="AA6" s="62">
        <v>98329098</v>
      </c>
    </row>
    <row r="7" spans="1:27" ht="13.5">
      <c r="A7" s="249" t="s">
        <v>178</v>
      </c>
      <c r="B7" s="182"/>
      <c r="C7" s="155">
        <v>136936912</v>
      </c>
      <c r="D7" s="155"/>
      <c r="E7" s="59">
        <v>88607334</v>
      </c>
      <c r="F7" s="60">
        <v>85160000</v>
      </c>
      <c r="G7" s="60">
        <v>35387000</v>
      </c>
      <c r="H7" s="60">
        <v>1343000</v>
      </c>
      <c r="I7" s="60"/>
      <c r="J7" s="60">
        <v>36730000</v>
      </c>
      <c r="K7" s="60">
        <v>31359</v>
      </c>
      <c r="L7" s="60">
        <v>28283000</v>
      </c>
      <c r="M7" s="60">
        <v>307000</v>
      </c>
      <c r="N7" s="60">
        <v>28621359</v>
      </c>
      <c r="O7" s="60"/>
      <c r="P7" s="60">
        <v>307000</v>
      </c>
      <c r="Q7" s="60"/>
      <c r="R7" s="60">
        <v>307000</v>
      </c>
      <c r="S7" s="60"/>
      <c r="T7" s="60"/>
      <c r="U7" s="60"/>
      <c r="V7" s="60"/>
      <c r="W7" s="60">
        <v>65658359</v>
      </c>
      <c r="X7" s="60">
        <v>92054000</v>
      </c>
      <c r="Y7" s="60">
        <v>-26395641</v>
      </c>
      <c r="Z7" s="140">
        <v>-28.67</v>
      </c>
      <c r="AA7" s="62">
        <v>85160000</v>
      </c>
    </row>
    <row r="8" spans="1:27" ht="13.5">
      <c r="A8" s="249" t="s">
        <v>179</v>
      </c>
      <c r="B8" s="182"/>
      <c r="C8" s="155"/>
      <c r="D8" s="155"/>
      <c r="E8" s="59">
        <v>78567000</v>
      </c>
      <c r="F8" s="60">
        <v>74731000</v>
      </c>
      <c r="G8" s="60">
        <v>25508522</v>
      </c>
      <c r="H8" s="60"/>
      <c r="I8" s="60">
        <v>1836675</v>
      </c>
      <c r="J8" s="60">
        <v>27345197</v>
      </c>
      <c r="K8" s="60">
        <v>2513783</v>
      </c>
      <c r="L8" s="60">
        <v>15690348</v>
      </c>
      <c r="M8" s="60">
        <v>5207900</v>
      </c>
      <c r="N8" s="60">
        <v>23412031</v>
      </c>
      <c r="O8" s="60">
        <v>3309452</v>
      </c>
      <c r="P8" s="60"/>
      <c r="Q8" s="60">
        <v>25408507</v>
      </c>
      <c r="R8" s="60">
        <v>28717959</v>
      </c>
      <c r="S8" s="60"/>
      <c r="T8" s="60"/>
      <c r="U8" s="60"/>
      <c r="V8" s="60"/>
      <c r="W8" s="60">
        <v>79475187</v>
      </c>
      <c r="X8" s="60">
        <v>63351759</v>
      </c>
      <c r="Y8" s="60">
        <v>16123428</v>
      </c>
      <c r="Z8" s="140">
        <v>25.45</v>
      </c>
      <c r="AA8" s="62">
        <v>74731000</v>
      </c>
    </row>
    <row r="9" spans="1:27" ht="13.5">
      <c r="A9" s="249" t="s">
        <v>180</v>
      </c>
      <c r="B9" s="182"/>
      <c r="C9" s="155">
        <v>8648388</v>
      </c>
      <c r="D9" s="155"/>
      <c r="E9" s="59">
        <v>6610200</v>
      </c>
      <c r="F9" s="60">
        <v>8608951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6425868</v>
      </c>
      <c r="Y9" s="60">
        <v>-6425868</v>
      </c>
      <c r="Z9" s="140">
        <v>-100</v>
      </c>
      <c r="AA9" s="62">
        <v>8608951</v>
      </c>
    </row>
    <row r="10" spans="1:27" ht="13.5">
      <c r="A10" s="249" t="s">
        <v>181</v>
      </c>
      <c r="B10" s="182"/>
      <c r="C10" s="155"/>
      <c r="D10" s="155"/>
      <c r="E10" s="59"/>
      <c r="F10" s="60">
        <v>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-125334720</v>
      </c>
      <c r="D12" s="155"/>
      <c r="E12" s="59">
        <v>-109517016</v>
      </c>
      <c r="F12" s="60">
        <v>-125074776</v>
      </c>
      <c r="G12" s="60">
        <v>-16842353</v>
      </c>
      <c r="H12" s="60">
        <v>-32276767</v>
      </c>
      <c r="I12" s="60">
        <v>-12176268</v>
      </c>
      <c r="J12" s="60">
        <v>-61295388</v>
      </c>
      <c r="K12" s="60">
        <v>-21961789</v>
      </c>
      <c r="L12" s="60">
        <v>-23691044</v>
      </c>
      <c r="M12" s="60">
        <v>-37091371</v>
      </c>
      <c r="N12" s="60">
        <v>-82744204</v>
      </c>
      <c r="O12" s="60">
        <v>-10904985</v>
      </c>
      <c r="P12" s="60">
        <v>-8510653</v>
      </c>
      <c r="Q12" s="60">
        <v>-28643485</v>
      </c>
      <c r="R12" s="60">
        <v>-48059123</v>
      </c>
      <c r="S12" s="60"/>
      <c r="T12" s="60"/>
      <c r="U12" s="60"/>
      <c r="V12" s="60"/>
      <c r="W12" s="60">
        <v>-192098715</v>
      </c>
      <c r="X12" s="60">
        <v>-110422436</v>
      </c>
      <c r="Y12" s="60">
        <v>-81676279</v>
      </c>
      <c r="Z12" s="140">
        <v>73.97</v>
      </c>
      <c r="AA12" s="62">
        <v>-125074776</v>
      </c>
    </row>
    <row r="13" spans="1:27" ht="13.5">
      <c r="A13" s="249" t="s">
        <v>40</v>
      </c>
      <c r="B13" s="182"/>
      <c r="C13" s="155">
        <v>-1657112</v>
      </c>
      <c r="D13" s="155"/>
      <c r="E13" s="59">
        <v>-31599000</v>
      </c>
      <c r="F13" s="60">
        <v>-987889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-741000</v>
      </c>
      <c r="Y13" s="60">
        <v>741000</v>
      </c>
      <c r="Z13" s="140">
        <v>-100</v>
      </c>
      <c r="AA13" s="62">
        <v>-987889</v>
      </c>
    </row>
    <row r="14" spans="1:27" ht="13.5">
      <c r="A14" s="249" t="s">
        <v>42</v>
      </c>
      <c r="B14" s="182"/>
      <c r="C14" s="155"/>
      <c r="D14" s="155"/>
      <c r="E14" s="59">
        <v>-51918967</v>
      </c>
      <c r="F14" s="60">
        <v>-45158459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-42585814</v>
      </c>
      <c r="Y14" s="60">
        <v>42585814</v>
      </c>
      <c r="Z14" s="140">
        <v>-100</v>
      </c>
      <c r="AA14" s="62">
        <v>-45158459</v>
      </c>
    </row>
    <row r="15" spans="1:27" ht="13.5">
      <c r="A15" s="250" t="s">
        <v>184</v>
      </c>
      <c r="B15" s="251"/>
      <c r="C15" s="168">
        <f aca="true" t="shared" si="0" ref="C15:Y15">SUM(C6:C14)</f>
        <v>51161341</v>
      </c>
      <c r="D15" s="168">
        <f>SUM(D6:D14)</f>
        <v>0</v>
      </c>
      <c r="E15" s="72">
        <f t="shared" si="0"/>
        <v>66067535</v>
      </c>
      <c r="F15" s="73">
        <f t="shared" si="0"/>
        <v>95617925</v>
      </c>
      <c r="G15" s="73">
        <f t="shared" si="0"/>
        <v>47212078</v>
      </c>
      <c r="H15" s="73">
        <f t="shared" si="0"/>
        <v>-27744681</v>
      </c>
      <c r="I15" s="73">
        <f t="shared" si="0"/>
        <v>-6979542</v>
      </c>
      <c r="J15" s="73">
        <f t="shared" si="0"/>
        <v>12487855</v>
      </c>
      <c r="K15" s="73">
        <f t="shared" si="0"/>
        <v>-15156459</v>
      </c>
      <c r="L15" s="73">
        <f t="shared" si="0"/>
        <v>23503964</v>
      </c>
      <c r="M15" s="73">
        <f t="shared" si="0"/>
        <v>-28357127</v>
      </c>
      <c r="N15" s="73">
        <f t="shared" si="0"/>
        <v>-20009622</v>
      </c>
      <c r="O15" s="73">
        <f t="shared" si="0"/>
        <v>-4121065</v>
      </c>
      <c r="P15" s="73">
        <f t="shared" si="0"/>
        <v>-4979745</v>
      </c>
      <c r="Q15" s="73">
        <f t="shared" si="0"/>
        <v>206593</v>
      </c>
      <c r="R15" s="73">
        <f t="shared" si="0"/>
        <v>-8894217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-16415984</v>
      </c>
      <c r="X15" s="73">
        <f t="shared" si="0"/>
        <v>54473341</v>
      </c>
      <c r="Y15" s="73">
        <f t="shared" si="0"/>
        <v>-70889325</v>
      </c>
      <c r="Z15" s="170">
        <f>+IF(X15&lt;&gt;0,+(Y15/X15)*100,0)</f>
        <v>-130.13581267211057</v>
      </c>
      <c r="AA15" s="74">
        <f>SUM(AA6:AA14)</f>
        <v>95617925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410885</v>
      </c>
      <c r="H22" s="60">
        <v>1262965</v>
      </c>
      <c r="I22" s="60">
        <v>15055349</v>
      </c>
      <c r="J22" s="60">
        <v>16729199</v>
      </c>
      <c r="K22" s="60">
        <v>11562231</v>
      </c>
      <c r="L22" s="60">
        <v>5539583</v>
      </c>
      <c r="M22" s="60">
        <v>11375070</v>
      </c>
      <c r="N22" s="60">
        <v>28476884</v>
      </c>
      <c r="O22" s="60">
        <v>6542779</v>
      </c>
      <c r="P22" s="60">
        <v>6353443</v>
      </c>
      <c r="Q22" s="60">
        <v>5194552</v>
      </c>
      <c r="R22" s="60">
        <v>18090774</v>
      </c>
      <c r="S22" s="60"/>
      <c r="T22" s="60"/>
      <c r="U22" s="60"/>
      <c r="V22" s="60"/>
      <c r="W22" s="60">
        <v>63296857</v>
      </c>
      <c r="X22" s="60"/>
      <c r="Y22" s="60">
        <v>63296857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-53881853</v>
      </c>
      <c r="D24" s="155"/>
      <c r="E24" s="59"/>
      <c r="F24" s="60">
        <v>-74730996</v>
      </c>
      <c r="G24" s="60">
        <v>-3181724</v>
      </c>
      <c r="H24" s="60">
        <v>-15106820</v>
      </c>
      <c r="I24" s="60">
        <v>-4497708</v>
      </c>
      <c r="J24" s="60">
        <v>-22786252</v>
      </c>
      <c r="K24" s="60">
        <v>-4726425</v>
      </c>
      <c r="L24" s="60">
        <v>-10632684</v>
      </c>
      <c r="M24" s="60">
        <v>-1013439</v>
      </c>
      <c r="N24" s="60">
        <v>-16372548</v>
      </c>
      <c r="O24" s="60">
        <v>-2225486</v>
      </c>
      <c r="P24" s="60">
        <v>-1190416</v>
      </c>
      <c r="Q24" s="60">
        <v>-5271285</v>
      </c>
      <c r="R24" s="60">
        <v>-8687187</v>
      </c>
      <c r="S24" s="60"/>
      <c r="T24" s="60"/>
      <c r="U24" s="60"/>
      <c r="V24" s="60"/>
      <c r="W24" s="60">
        <v>-47845987</v>
      </c>
      <c r="X24" s="60">
        <v>-56048247</v>
      </c>
      <c r="Y24" s="60">
        <v>8202260</v>
      </c>
      <c r="Z24" s="140">
        <v>-14.63</v>
      </c>
      <c r="AA24" s="62">
        <v>-74730996</v>
      </c>
    </row>
    <row r="25" spans="1:27" ht="13.5">
      <c r="A25" s="250" t="s">
        <v>191</v>
      </c>
      <c r="B25" s="251"/>
      <c r="C25" s="168">
        <f aca="true" t="shared" si="1" ref="C25:Y25">SUM(C19:C24)</f>
        <v>-53881853</v>
      </c>
      <c r="D25" s="168">
        <f>SUM(D19:D24)</f>
        <v>0</v>
      </c>
      <c r="E25" s="72">
        <f t="shared" si="1"/>
        <v>0</v>
      </c>
      <c r="F25" s="73">
        <f t="shared" si="1"/>
        <v>-74730996</v>
      </c>
      <c r="G25" s="73">
        <f t="shared" si="1"/>
        <v>-2770839</v>
      </c>
      <c r="H25" s="73">
        <f t="shared" si="1"/>
        <v>-13843855</v>
      </c>
      <c r="I25" s="73">
        <f t="shared" si="1"/>
        <v>10557641</v>
      </c>
      <c r="J25" s="73">
        <f t="shared" si="1"/>
        <v>-6057053</v>
      </c>
      <c r="K25" s="73">
        <f t="shared" si="1"/>
        <v>6835806</v>
      </c>
      <c r="L25" s="73">
        <f t="shared" si="1"/>
        <v>-5093101</v>
      </c>
      <c r="M25" s="73">
        <f t="shared" si="1"/>
        <v>10361631</v>
      </c>
      <c r="N25" s="73">
        <f t="shared" si="1"/>
        <v>12104336</v>
      </c>
      <c r="O25" s="73">
        <f t="shared" si="1"/>
        <v>4317293</v>
      </c>
      <c r="P25" s="73">
        <f t="shared" si="1"/>
        <v>5163027</v>
      </c>
      <c r="Q25" s="73">
        <f t="shared" si="1"/>
        <v>-76733</v>
      </c>
      <c r="R25" s="73">
        <f t="shared" si="1"/>
        <v>9403587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15450870</v>
      </c>
      <c r="X25" s="73">
        <f t="shared" si="1"/>
        <v>-56048247</v>
      </c>
      <c r="Y25" s="73">
        <f t="shared" si="1"/>
        <v>71499117</v>
      </c>
      <c r="Z25" s="170">
        <f>+IF(X25&lt;&gt;0,+(Y25/X25)*100,0)</f>
        <v>-127.56708876193754</v>
      </c>
      <c r="AA25" s="74">
        <f>SUM(AA19:AA24)</f>
        <v>-74730996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-1315716</v>
      </c>
      <c r="F33" s="60">
        <v>-987889</v>
      </c>
      <c r="G33" s="60">
        <v>-184384</v>
      </c>
      <c r="H33" s="60"/>
      <c r="I33" s="60">
        <v>-225146</v>
      </c>
      <c r="J33" s="60">
        <v>-409530</v>
      </c>
      <c r="K33" s="60"/>
      <c r="L33" s="60"/>
      <c r="M33" s="60">
        <v>-183940</v>
      </c>
      <c r="N33" s="60">
        <v>-183940</v>
      </c>
      <c r="O33" s="60"/>
      <c r="P33" s="60"/>
      <c r="Q33" s="60"/>
      <c r="R33" s="60"/>
      <c r="S33" s="60"/>
      <c r="T33" s="60"/>
      <c r="U33" s="60"/>
      <c r="V33" s="60"/>
      <c r="W33" s="60">
        <v>-593470</v>
      </c>
      <c r="X33" s="60">
        <v>-741000</v>
      </c>
      <c r="Y33" s="60">
        <v>147530</v>
      </c>
      <c r="Z33" s="140">
        <v>-19.91</v>
      </c>
      <c r="AA33" s="62">
        <v>-987889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-1315716</v>
      </c>
      <c r="F34" s="73">
        <f t="shared" si="2"/>
        <v>-987889</v>
      </c>
      <c r="G34" s="73">
        <f t="shared" si="2"/>
        <v>-184384</v>
      </c>
      <c r="H34" s="73">
        <f t="shared" si="2"/>
        <v>0</v>
      </c>
      <c r="I34" s="73">
        <f t="shared" si="2"/>
        <v>-225146</v>
      </c>
      <c r="J34" s="73">
        <f t="shared" si="2"/>
        <v>-409530</v>
      </c>
      <c r="K34" s="73">
        <f t="shared" si="2"/>
        <v>0</v>
      </c>
      <c r="L34" s="73">
        <f t="shared" si="2"/>
        <v>0</v>
      </c>
      <c r="M34" s="73">
        <f t="shared" si="2"/>
        <v>-183940</v>
      </c>
      <c r="N34" s="73">
        <f t="shared" si="2"/>
        <v>-183940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-593470</v>
      </c>
      <c r="X34" s="73">
        <f t="shared" si="2"/>
        <v>-741000</v>
      </c>
      <c r="Y34" s="73">
        <f t="shared" si="2"/>
        <v>147530</v>
      </c>
      <c r="Z34" s="170">
        <f>+IF(X34&lt;&gt;0,+(Y34/X34)*100,0)</f>
        <v>-19.909581646423753</v>
      </c>
      <c r="AA34" s="74">
        <f>SUM(AA29:AA33)</f>
        <v>-987889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-2720512</v>
      </c>
      <c r="D36" s="153">
        <f>+D15+D25+D34</f>
        <v>0</v>
      </c>
      <c r="E36" s="99">
        <f t="shared" si="3"/>
        <v>64751819</v>
      </c>
      <c r="F36" s="100">
        <f t="shared" si="3"/>
        <v>19899040</v>
      </c>
      <c r="G36" s="100">
        <f t="shared" si="3"/>
        <v>44256855</v>
      </c>
      <c r="H36" s="100">
        <f t="shared" si="3"/>
        <v>-41588536</v>
      </c>
      <c r="I36" s="100">
        <f t="shared" si="3"/>
        <v>3352953</v>
      </c>
      <c r="J36" s="100">
        <f t="shared" si="3"/>
        <v>6021272</v>
      </c>
      <c r="K36" s="100">
        <f t="shared" si="3"/>
        <v>-8320653</v>
      </c>
      <c r="L36" s="100">
        <f t="shared" si="3"/>
        <v>18410863</v>
      </c>
      <c r="M36" s="100">
        <f t="shared" si="3"/>
        <v>-18179436</v>
      </c>
      <c r="N36" s="100">
        <f t="shared" si="3"/>
        <v>-8089226</v>
      </c>
      <c r="O36" s="100">
        <f t="shared" si="3"/>
        <v>196228</v>
      </c>
      <c r="P36" s="100">
        <f t="shared" si="3"/>
        <v>183282</v>
      </c>
      <c r="Q36" s="100">
        <f t="shared" si="3"/>
        <v>129860</v>
      </c>
      <c r="R36" s="100">
        <f t="shared" si="3"/>
        <v>509370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-1558584</v>
      </c>
      <c r="X36" s="100">
        <f t="shared" si="3"/>
        <v>-2315906</v>
      </c>
      <c r="Y36" s="100">
        <f t="shared" si="3"/>
        <v>757322</v>
      </c>
      <c r="Z36" s="137">
        <f>+IF(X36&lt;&gt;0,+(Y36/X36)*100,0)</f>
        <v>-32.70089545948756</v>
      </c>
      <c r="AA36" s="102">
        <f>+AA15+AA25+AA34</f>
        <v>19899040</v>
      </c>
    </row>
    <row r="37" spans="1:27" ht="13.5">
      <c r="A37" s="249" t="s">
        <v>199</v>
      </c>
      <c r="B37" s="182"/>
      <c r="C37" s="153">
        <v>6298710</v>
      </c>
      <c r="D37" s="153"/>
      <c r="E37" s="99"/>
      <c r="F37" s="100"/>
      <c r="G37" s="100">
        <v>2494383</v>
      </c>
      <c r="H37" s="100">
        <v>46751238</v>
      </c>
      <c r="I37" s="100">
        <v>5162702</v>
      </c>
      <c r="J37" s="100">
        <v>2494383</v>
      </c>
      <c r="K37" s="100">
        <v>8515655</v>
      </c>
      <c r="L37" s="100">
        <v>195002</v>
      </c>
      <c r="M37" s="100">
        <v>18605865</v>
      </c>
      <c r="N37" s="100">
        <v>8515655</v>
      </c>
      <c r="O37" s="100">
        <v>426429</v>
      </c>
      <c r="P37" s="100">
        <v>622657</v>
      </c>
      <c r="Q37" s="100">
        <v>805939</v>
      </c>
      <c r="R37" s="100">
        <v>426429</v>
      </c>
      <c r="S37" s="100"/>
      <c r="T37" s="100"/>
      <c r="U37" s="100"/>
      <c r="V37" s="100"/>
      <c r="W37" s="100">
        <v>2494383</v>
      </c>
      <c r="X37" s="100"/>
      <c r="Y37" s="100">
        <v>2494383</v>
      </c>
      <c r="Z37" s="137"/>
      <c r="AA37" s="102"/>
    </row>
    <row r="38" spans="1:27" ht="13.5">
      <c r="A38" s="269" t="s">
        <v>200</v>
      </c>
      <c r="B38" s="256"/>
      <c r="C38" s="257">
        <v>3578198</v>
      </c>
      <c r="D38" s="257"/>
      <c r="E38" s="258">
        <v>64751819</v>
      </c>
      <c r="F38" s="259">
        <v>19899040</v>
      </c>
      <c r="G38" s="259">
        <v>46751238</v>
      </c>
      <c r="H38" s="259">
        <v>5162702</v>
      </c>
      <c r="I38" s="259">
        <v>8515655</v>
      </c>
      <c r="J38" s="259">
        <v>8515655</v>
      </c>
      <c r="K38" s="259">
        <v>195002</v>
      </c>
      <c r="L38" s="259">
        <v>18605865</v>
      </c>
      <c r="M38" s="259">
        <v>426429</v>
      </c>
      <c r="N38" s="259">
        <v>426429</v>
      </c>
      <c r="O38" s="259">
        <v>622657</v>
      </c>
      <c r="P38" s="259">
        <v>805939</v>
      </c>
      <c r="Q38" s="259">
        <v>935799</v>
      </c>
      <c r="R38" s="259">
        <v>935799</v>
      </c>
      <c r="S38" s="259"/>
      <c r="T38" s="259"/>
      <c r="U38" s="259"/>
      <c r="V38" s="259"/>
      <c r="W38" s="259">
        <v>935799</v>
      </c>
      <c r="X38" s="259">
        <v>-2315906</v>
      </c>
      <c r="Y38" s="259">
        <v>3251705</v>
      </c>
      <c r="Z38" s="260">
        <v>-140.41</v>
      </c>
      <c r="AA38" s="261">
        <v>19899040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4132905</v>
      </c>
      <c r="D5" s="200">
        <f t="shared" si="0"/>
        <v>0</v>
      </c>
      <c r="E5" s="106">
        <f t="shared" si="0"/>
        <v>83076688</v>
      </c>
      <c r="F5" s="106">
        <f t="shared" si="0"/>
        <v>92803270</v>
      </c>
      <c r="G5" s="106">
        <f t="shared" si="0"/>
        <v>3181724</v>
      </c>
      <c r="H5" s="106">
        <f t="shared" si="0"/>
        <v>2414300</v>
      </c>
      <c r="I5" s="106">
        <f t="shared" si="0"/>
        <v>2661033</v>
      </c>
      <c r="J5" s="106">
        <f t="shared" si="0"/>
        <v>8257057</v>
      </c>
      <c r="K5" s="106">
        <f t="shared" si="0"/>
        <v>2212645</v>
      </c>
      <c r="L5" s="106">
        <f t="shared" si="0"/>
        <v>1281333</v>
      </c>
      <c r="M5" s="106">
        <f t="shared" si="0"/>
        <v>1013439</v>
      </c>
      <c r="N5" s="106">
        <f t="shared" si="0"/>
        <v>4507417</v>
      </c>
      <c r="O5" s="106">
        <f t="shared" si="0"/>
        <v>5534938</v>
      </c>
      <c r="P5" s="106">
        <f t="shared" si="0"/>
        <v>4410548</v>
      </c>
      <c r="Q5" s="106">
        <f t="shared" si="0"/>
        <v>1981056</v>
      </c>
      <c r="R5" s="106">
        <f t="shared" si="0"/>
        <v>11926542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24691016</v>
      </c>
      <c r="X5" s="106">
        <f t="shared" si="0"/>
        <v>69602453</v>
      </c>
      <c r="Y5" s="106">
        <f t="shared" si="0"/>
        <v>-44911437</v>
      </c>
      <c r="Z5" s="201">
        <f>+IF(X5&lt;&gt;0,+(Y5/X5)*100,0)</f>
        <v>-64.52565256572207</v>
      </c>
      <c r="AA5" s="199">
        <f>SUM(AA11:AA18)</f>
        <v>92803270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231870</v>
      </c>
      <c r="I6" s="60"/>
      <c r="J6" s="60">
        <v>231870</v>
      </c>
      <c r="K6" s="60"/>
      <c r="L6" s="60"/>
      <c r="M6" s="60"/>
      <c r="N6" s="60"/>
      <c r="O6" s="60">
        <v>1700637</v>
      </c>
      <c r="P6" s="60"/>
      <c r="Q6" s="60"/>
      <c r="R6" s="60">
        <v>1700637</v>
      </c>
      <c r="S6" s="60"/>
      <c r="T6" s="60"/>
      <c r="U6" s="60"/>
      <c r="V6" s="60"/>
      <c r="W6" s="60">
        <v>1932507</v>
      </c>
      <c r="X6" s="60"/>
      <c r="Y6" s="60">
        <v>1932507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55445459</v>
      </c>
      <c r="F8" s="60">
        <v>59436459</v>
      </c>
      <c r="G8" s="60">
        <v>2518896</v>
      </c>
      <c r="H8" s="60"/>
      <c r="I8" s="60">
        <v>305888</v>
      </c>
      <c r="J8" s="60">
        <v>2824784</v>
      </c>
      <c r="K8" s="60"/>
      <c r="L8" s="60">
        <v>422880</v>
      </c>
      <c r="M8" s="60">
        <v>362459</v>
      </c>
      <c r="N8" s="60">
        <v>785339</v>
      </c>
      <c r="O8" s="60">
        <v>3309452</v>
      </c>
      <c r="P8" s="60">
        <v>3220130</v>
      </c>
      <c r="Q8" s="60">
        <v>515059</v>
      </c>
      <c r="R8" s="60">
        <v>7044641</v>
      </c>
      <c r="S8" s="60"/>
      <c r="T8" s="60"/>
      <c r="U8" s="60"/>
      <c r="V8" s="60"/>
      <c r="W8" s="60">
        <v>10654764</v>
      </c>
      <c r="X8" s="60">
        <v>44577344</v>
      </c>
      <c r="Y8" s="60">
        <v>-33922580</v>
      </c>
      <c r="Z8" s="140">
        <v>-76.1</v>
      </c>
      <c r="AA8" s="155">
        <v>59436459</v>
      </c>
    </row>
    <row r="9" spans="1:27" ht="13.5">
      <c r="A9" s="291" t="s">
        <v>207</v>
      </c>
      <c r="B9" s="142"/>
      <c r="C9" s="62"/>
      <c r="D9" s="156"/>
      <c r="E9" s="60"/>
      <c r="F9" s="60">
        <v>2505829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1879372</v>
      </c>
      <c r="Y9" s="60">
        <v>-1879372</v>
      </c>
      <c r="Z9" s="140">
        <v>-100</v>
      </c>
      <c r="AA9" s="155">
        <v>2505829</v>
      </c>
    </row>
    <row r="10" spans="1:27" ht="13.5">
      <c r="A10" s="291" t="s">
        <v>208</v>
      </c>
      <c r="B10" s="142"/>
      <c r="C10" s="62"/>
      <c r="D10" s="156"/>
      <c r="E10" s="60">
        <v>1436550</v>
      </c>
      <c r="F10" s="60"/>
      <c r="G10" s="60">
        <v>95931</v>
      </c>
      <c r="H10" s="60">
        <v>112419</v>
      </c>
      <c r="I10" s="60">
        <v>118507</v>
      </c>
      <c r="J10" s="60">
        <v>326857</v>
      </c>
      <c r="K10" s="60">
        <v>2212645</v>
      </c>
      <c r="L10" s="60"/>
      <c r="M10" s="60"/>
      <c r="N10" s="60">
        <v>2212645</v>
      </c>
      <c r="O10" s="60">
        <v>118927</v>
      </c>
      <c r="P10" s="60">
        <v>640001</v>
      </c>
      <c r="Q10" s="60">
        <v>380928</v>
      </c>
      <c r="R10" s="60">
        <v>1139856</v>
      </c>
      <c r="S10" s="60"/>
      <c r="T10" s="60"/>
      <c r="U10" s="60"/>
      <c r="V10" s="60"/>
      <c r="W10" s="60">
        <v>3679358</v>
      </c>
      <c r="X10" s="60"/>
      <c r="Y10" s="60">
        <v>3679358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56882009</v>
      </c>
      <c r="F11" s="295">
        <f t="shared" si="1"/>
        <v>61942288</v>
      </c>
      <c r="G11" s="295">
        <f t="shared" si="1"/>
        <v>2614827</v>
      </c>
      <c r="H11" s="295">
        <f t="shared" si="1"/>
        <v>344289</v>
      </c>
      <c r="I11" s="295">
        <f t="shared" si="1"/>
        <v>424395</v>
      </c>
      <c r="J11" s="295">
        <f t="shared" si="1"/>
        <v>3383511</v>
      </c>
      <c r="K11" s="295">
        <f t="shared" si="1"/>
        <v>2212645</v>
      </c>
      <c r="L11" s="295">
        <f t="shared" si="1"/>
        <v>422880</v>
      </c>
      <c r="M11" s="295">
        <f t="shared" si="1"/>
        <v>362459</v>
      </c>
      <c r="N11" s="295">
        <f t="shared" si="1"/>
        <v>2997984</v>
      </c>
      <c r="O11" s="295">
        <f t="shared" si="1"/>
        <v>5129016</v>
      </c>
      <c r="P11" s="295">
        <f t="shared" si="1"/>
        <v>3860131</v>
      </c>
      <c r="Q11" s="295">
        <f t="shared" si="1"/>
        <v>895987</v>
      </c>
      <c r="R11" s="295">
        <f t="shared" si="1"/>
        <v>9885134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16266629</v>
      </c>
      <c r="X11" s="295">
        <f t="shared" si="1"/>
        <v>46456716</v>
      </c>
      <c r="Y11" s="295">
        <f t="shared" si="1"/>
        <v>-30190087</v>
      </c>
      <c r="Z11" s="296">
        <f>+IF(X11&lt;&gt;0,+(Y11/X11)*100,0)</f>
        <v>-64.98540921403054</v>
      </c>
      <c r="AA11" s="297">
        <f>SUM(AA6:AA10)</f>
        <v>61942288</v>
      </c>
    </row>
    <row r="12" spans="1:27" ht="13.5">
      <c r="A12" s="298" t="s">
        <v>210</v>
      </c>
      <c r="B12" s="136"/>
      <c r="C12" s="62"/>
      <c r="D12" s="156"/>
      <c r="E12" s="60">
        <v>13404000</v>
      </c>
      <c r="F12" s="60">
        <v>19424594</v>
      </c>
      <c r="G12" s="60">
        <v>566897</v>
      </c>
      <c r="H12" s="60">
        <v>2070011</v>
      </c>
      <c r="I12" s="60">
        <v>2236638</v>
      </c>
      <c r="J12" s="60">
        <v>4873546</v>
      </c>
      <c r="K12" s="60"/>
      <c r="L12" s="60">
        <v>858453</v>
      </c>
      <c r="M12" s="60">
        <v>650980</v>
      </c>
      <c r="N12" s="60">
        <v>1509433</v>
      </c>
      <c r="O12" s="60">
        <v>405922</v>
      </c>
      <c r="P12" s="60">
        <v>550417</v>
      </c>
      <c r="Q12" s="60">
        <v>1085069</v>
      </c>
      <c r="R12" s="60">
        <v>2041408</v>
      </c>
      <c r="S12" s="60"/>
      <c r="T12" s="60"/>
      <c r="U12" s="60"/>
      <c r="V12" s="60"/>
      <c r="W12" s="60">
        <v>8424387</v>
      </c>
      <c r="X12" s="60">
        <v>14568446</v>
      </c>
      <c r="Y12" s="60">
        <v>-6144059</v>
      </c>
      <c r="Z12" s="140">
        <v>-42.17</v>
      </c>
      <c r="AA12" s="155">
        <v>19424594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4132905</v>
      </c>
      <c r="D15" s="156"/>
      <c r="E15" s="60">
        <v>8430000</v>
      </c>
      <c r="F15" s="60">
        <v>11436388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8577291</v>
      </c>
      <c r="Y15" s="60">
        <v>-8577291</v>
      </c>
      <c r="Z15" s="140">
        <v>-100</v>
      </c>
      <c r="AA15" s="155">
        <v>11436388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4360679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231870</v>
      </c>
      <c r="I36" s="60">
        <f t="shared" si="4"/>
        <v>0</v>
      </c>
      <c r="J36" s="60">
        <f t="shared" si="4"/>
        <v>231870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1700637</v>
      </c>
      <c r="P36" s="60">
        <f t="shared" si="4"/>
        <v>0</v>
      </c>
      <c r="Q36" s="60">
        <f t="shared" si="4"/>
        <v>0</v>
      </c>
      <c r="R36" s="60">
        <f t="shared" si="4"/>
        <v>1700637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1932507</v>
      </c>
      <c r="X36" s="60">
        <f t="shared" si="4"/>
        <v>0</v>
      </c>
      <c r="Y36" s="60">
        <f t="shared" si="4"/>
        <v>1932507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55445459</v>
      </c>
      <c r="F38" s="60">
        <f t="shared" si="4"/>
        <v>59436459</v>
      </c>
      <c r="G38" s="60">
        <f t="shared" si="4"/>
        <v>2518896</v>
      </c>
      <c r="H38" s="60">
        <f t="shared" si="4"/>
        <v>0</v>
      </c>
      <c r="I38" s="60">
        <f t="shared" si="4"/>
        <v>305888</v>
      </c>
      <c r="J38" s="60">
        <f t="shared" si="4"/>
        <v>2824784</v>
      </c>
      <c r="K38" s="60">
        <f t="shared" si="4"/>
        <v>0</v>
      </c>
      <c r="L38" s="60">
        <f t="shared" si="4"/>
        <v>422880</v>
      </c>
      <c r="M38" s="60">
        <f t="shared" si="4"/>
        <v>362459</v>
      </c>
      <c r="N38" s="60">
        <f t="shared" si="4"/>
        <v>785339</v>
      </c>
      <c r="O38" s="60">
        <f t="shared" si="4"/>
        <v>3309452</v>
      </c>
      <c r="P38" s="60">
        <f t="shared" si="4"/>
        <v>3220130</v>
      </c>
      <c r="Q38" s="60">
        <f t="shared" si="4"/>
        <v>515059</v>
      </c>
      <c r="R38" s="60">
        <f t="shared" si="4"/>
        <v>7044641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10654764</v>
      </c>
      <c r="X38" s="60">
        <f t="shared" si="4"/>
        <v>44577344</v>
      </c>
      <c r="Y38" s="60">
        <f t="shared" si="4"/>
        <v>-33922580</v>
      </c>
      <c r="Z38" s="140">
        <f t="shared" si="5"/>
        <v>-76.09825296006868</v>
      </c>
      <c r="AA38" s="155">
        <f>AA8+AA23</f>
        <v>59436459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2505829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1879372</v>
      </c>
      <c r="Y39" s="60">
        <f t="shared" si="4"/>
        <v>-1879372</v>
      </c>
      <c r="Z39" s="140">
        <f t="shared" si="5"/>
        <v>-100</v>
      </c>
      <c r="AA39" s="155">
        <f>AA9+AA24</f>
        <v>2505829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1436550</v>
      </c>
      <c r="F40" s="60">
        <f t="shared" si="4"/>
        <v>0</v>
      </c>
      <c r="G40" s="60">
        <f t="shared" si="4"/>
        <v>95931</v>
      </c>
      <c r="H40" s="60">
        <f t="shared" si="4"/>
        <v>112419</v>
      </c>
      <c r="I40" s="60">
        <f t="shared" si="4"/>
        <v>118507</v>
      </c>
      <c r="J40" s="60">
        <f t="shared" si="4"/>
        <v>326857</v>
      </c>
      <c r="K40" s="60">
        <f t="shared" si="4"/>
        <v>2212645</v>
      </c>
      <c r="L40" s="60">
        <f t="shared" si="4"/>
        <v>0</v>
      </c>
      <c r="M40" s="60">
        <f t="shared" si="4"/>
        <v>0</v>
      </c>
      <c r="N40" s="60">
        <f t="shared" si="4"/>
        <v>2212645</v>
      </c>
      <c r="O40" s="60">
        <f t="shared" si="4"/>
        <v>118927</v>
      </c>
      <c r="P40" s="60">
        <f t="shared" si="4"/>
        <v>640001</v>
      </c>
      <c r="Q40" s="60">
        <f t="shared" si="4"/>
        <v>380928</v>
      </c>
      <c r="R40" s="60">
        <f t="shared" si="4"/>
        <v>1139856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3679358</v>
      </c>
      <c r="X40" s="60">
        <f t="shared" si="4"/>
        <v>0</v>
      </c>
      <c r="Y40" s="60">
        <f t="shared" si="4"/>
        <v>3679358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56882009</v>
      </c>
      <c r="F41" s="295">
        <f t="shared" si="6"/>
        <v>61942288</v>
      </c>
      <c r="G41" s="295">
        <f t="shared" si="6"/>
        <v>2614827</v>
      </c>
      <c r="H41" s="295">
        <f t="shared" si="6"/>
        <v>344289</v>
      </c>
      <c r="I41" s="295">
        <f t="shared" si="6"/>
        <v>424395</v>
      </c>
      <c r="J41" s="295">
        <f t="shared" si="6"/>
        <v>3383511</v>
      </c>
      <c r="K41" s="295">
        <f t="shared" si="6"/>
        <v>2212645</v>
      </c>
      <c r="L41" s="295">
        <f t="shared" si="6"/>
        <v>422880</v>
      </c>
      <c r="M41" s="295">
        <f t="shared" si="6"/>
        <v>362459</v>
      </c>
      <c r="N41" s="295">
        <f t="shared" si="6"/>
        <v>2997984</v>
      </c>
      <c r="O41" s="295">
        <f t="shared" si="6"/>
        <v>5129016</v>
      </c>
      <c r="P41" s="295">
        <f t="shared" si="6"/>
        <v>3860131</v>
      </c>
      <c r="Q41" s="295">
        <f t="shared" si="6"/>
        <v>895987</v>
      </c>
      <c r="R41" s="295">
        <f t="shared" si="6"/>
        <v>9885134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16266629</v>
      </c>
      <c r="X41" s="295">
        <f t="shared" si="6"/>
        <v>46456716</v>
      </c>
      <c r="Y41" s="295">
        <f t="shared" si="6"/>
        <v>-30190087</v>
      </c>
      <c r="Z41" s="296">
        <f t="shared" si="5"/>
        <v>-64.98540921403054</v>
      </c>
      <c r="AA41" s="297">
        <f>SUM(AA36:AA40)</f>
        <v>61942288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13404000</v>
      </c>
      <c r="F42" s="54">
        <f t="shared" si="7"/>
        <v>19424594</v>
      </c>
      <c r="G42" s="54">
        <f t="shared" si="7"/>
        <v>566897</v>
      </c>
      <c r="H42" s="54">
        <f t="shared" si="7"/>
        <v>2070011</v>
      </c>
      <c r="I42" s="54">
        <f t="shared" si="7"/>
        <v>2236638</v>
      </c>
      <c r="J42" s="54">
        <f t="shared" si="7"/>
        <v>4873546</v>
      </c>
      <c r="K42" s="54">
        <f t="shared" si="7"/>
        <v>0</v>
      </c>
      <c r="L42" s="54">
        <f t="shared" si="7"/>
        <v>858453</v>
      </c>
      <c r="M42" s="54">
        <f t="shared" si="7"/>
        <v>650980</v>
      </c>
      <c r="N42" s="54">
        <f t="shared" si="7"/>
        <v>1509433</v>
      </c>
      <c r="O42" s="54">
        <f t="shared" si="7"/>
        <v>405922</v>
      </c>
      <c r="P42" s="54">
        <f t="shared" si="7"/>
        <v>550417</v>
      </c>
      <c r="Q42" s="54">
        <f t="shared" si="7"/>
        <v>1085069</v>
      </c>
      <c r="R42" s="54">
        <f t="shared" si="7"/>
        <v>2041408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8424387</v>
      </c>
      <c r="X42" s="54">
        <f t="shared" si="7"/>
        <v>14568446</v>
      </c>
      <c r="Y42" s="54">
        <f t="shared" si="7"/>
        <v>-6144059</v>
      </c>
      <c r="Z42" s="184">
        <f t="shared" si="5"/>
        <v>-42.17374317068547</v>
      </c>
      <c r="AA42" s="130">
        <f aca="true" t="shared" si="8" ref="AA42:AA48">AA12+AA27</f>
        <v>19424594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4132905</v>
      </c>
      <c r="D45" s="129">
        <f t="shared" si="7"/>
        <v>0</v>
      </c>
      <c r="E45" s="54">
        <f t="shared" si="7"/>
        <v>8430000</v>
      </c>
      <c r="F45" s="54">
        <f t="shared" si="7"/>
        <v>11436388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8577291</v>
      </c>
      <c r="Y45" s="54">
        <f t="shared" si="7"/>
        <v>-8577291</v>
      </c>
      <c r="Z45" s="184">
        <f t="shared" si="5"/>
        <v>-100</v>
      </c>
      <c r="AA45" s="130">
        <f t="shared" si="8"/>
        <v>11436388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4360679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4132905</v>
      </c>
      <c r="D49" s="218">
        <f t="shared" si="9"/>
        <v>0</v>
      </c>
      <c r="E49" s="220">
        <f t="shared" si="9"/>
        <v>83076688</v>
      </c>
      <c r="F49" s="220">
        <f t="shared" si="9"/>
        <v>92803270</v>
      </c>
      <c r="G49" s="220">
        <f t="shared" si="9"/>
        <v>3181724</v>
      </c>
      <c r="H49" s="220">
        <f t="shared" si="9"/>
        <v>2414300</v>
      </c>
      <c r="I49" s="220">
        <f t="shared" si="9"/>
        <v>2661033</v>
      </c>
      <c r="J49" s="220">
        <f t="shared" si="9"/>
        <v>8257057</v>
      </c>
      <c r="K49" s="220">
        <f t="shared" si="9"/>
        <v>2212645</v>
      </c>
      <c r="L49" s="220">
        <f t="shared" si="9"/>
        <v>1281333</v>
      </c>
      <c r="M49" s="220">
        <f t="shared" si="9"/>
        <v>1013439</v>
      </c>
      <c r="N49" s="220">
        <f t="shared" si="9"/>
        <v>4507417</v>
      </c>
      <c r="O49" s="220">
        <f t="shared" si="9"/>
        <v>5534938</v>
      </c>
      <c r="P49" s="220">
        <f t="shared" si="9"/>
        <v>4410548</v>
      </c>
      <c r="Q49" s="220">
        <f t="shared" si="9"/>
        <v>1981056</v>
      </c>
      <c r="R49" s="220">
        <f t="shared" si="9"/>
        <v>11926542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24691016</v>
      </c>
      <c r="X49" s="220">
        <f t="shared" si="9"/>
        <v>69602453</v>
      </c>
      <c r="Y49" s="220">
        <f t="shared" si="9"/>
        <v>-44911437</v>
      </c>
      <c r="Z49" s="221">
        <f t="shared" si="5"/>
        <v>-64.52565256572207</v>
      </c>
      <c r="AA49" s="222">
        <f>SUM(AA41:AA48)</f>
        <v>92803270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181612</v>
      </c>
      <c r="D51" s="129">
        <f t="shared" si="10"/>
        <v>0</v>
      </c>
      <c r="E51" s="54">
        <f t="shared" si="10"/>
        <v>3028829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3290228</v>
      </c>
      <c r="R51" s="54">
        <f t="shared" si="10"/>
        <v>3290228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3290228</v>
      </c>
      <c r="X51" s="54">
        <f t="shared" si="10"/>
        <v>0</v>
      </c>
      <c r="Y51" s="54">
        <f t="shared" si="10"/>
        <v>3290228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2023000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>
        <v>14017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53352</v>
      </c>
      <c r="D54" s="156"/>
      <c r="E54" s="60">
        <v>1005829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>
        <v>1802020</v>
      </c>
      <c r="R54" s="60">
        <v>1802020</v>
      </c>
      <c r="S54" s="60"/>
      <c r="T54" s="60"/>
      <c r="U54" s="60"/>
      <c r="V54" s="60"/>
      <c r="W54" s="60">
        <v>1802020</v>
      </c>
      <c r="X54" s="60"/>
      <c r="Y54" s="60">
        <v>1802020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>
        <v>1488208</v>
      </c>
      <c r="R55" s="60">
        <v>1488208</v>
      </c>
      <c r="S55" s="60"/>
      <c r="T55" s="60"/>
      <c r="U55" s="60"/>
      <c r="V55" s="60"/>
      <c r="W55" s="60">
        <v>1488208</v>
      </c>
      <c r="X55" s="60"/>
      <c r="Y55" s="60">
        <v>1488208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67369</v>
      </c>
      <c r="D57" s="294">
        <f t="shared" si="11"/>
        <v>0</v>
      </c>
      <c r="E57" s="295">
        <f t="shared" si="11"/>
        <v>3028829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3290228</v>
      </c>
      <c r="R57" s="295">
        <f t="shared" si="11"/>
        <v>3290228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3290228</v>
      </c>
      <c r="X57" s="295">
        <f t="shared" si="11"/>
        <v>0</v>
      </c>
      <c r="Y57" s="295">
        <f t="shared" si="11"/>
        <v>3290228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114243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191915</v>
      </c>
      <c r="H68" s="60">
        <v>30449</v>
      </c>
      <c r="I68" s="60">
        <v>177925</v>
      </c>
      <c r="J68" s="60">
        <v>400289</v>
      </c>
      <c r="K68" s="60">
        <v>7820</v>
      </c>
      <c r="L68" s="60">
        <v>52966</v>
      </c>
      <c r="M68" s="60">
        <v>156635</v>
      </c>
      <c r="N68" s="60">
        <v>217421</v>
      </c>
      <c r="O68" s="60">
        <v>18634</v>
      </c>
      <c r="P68" s="60">
        <v>56579</v>
      </c>
      <c r="Q68" s="60"/>
      <c r="R68" s="60">
        <v>75213</v>
      </c>
      <c r="S68" s="60"/>
      <c r="T68" s="60"/>
      <c r="U68" s="60"/>
      <c r="V68" s="60"/>
      <c r="W68" s="60">
        <v>692923</v>
      </c>
      <c r="X68" s="60"/>
      <c r="Y68" s="60">
        <v>692923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191915</v>
      </c>
      <c r="H69" s="220">
        <f t="shared" si="12"/>
        <v>30449</v>
      </c>
      <c r="I69" s="220">
        <f t="shared" si="12"/>
        <v>177925</v>
      </c>
      <c r="J69" s="220">
        <f t="shared" si="12"/>
        <v>400289</v>
      </c>
      <c r="K69" s="220">
        <f t="shared" si="12"/>
        <v>7820</v>
      </c>
      <c r="L69" s="220">
        <f t="shared" si="12"/>
        <v>52966</v>
      </c>
      <c r="M69" s="220">
        <f t="shared" si="12"/>
        <v>156635</v>
      </c>
      <c r="N69" s="220">
        <f t="shared" si="12"/>
        <v>217421</v>
      </c>
      <c r="O69" s="220">
        <f t="shared" si="12"/>
        <v>18634</v>
      </c>
      <c r="P69" s="220">
        <f t="shared" si="12"/>
        <v>56579</v>
      </c>
      <c r="Q69" s="220">
        <f t="shared" si="12"/>
        <v>0</v>
      </c>
      <c r="R69" s="220">
        <f t="shared" si="12"/>
        <v>75213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692923</v>
      </c>
      <c r="X69" s="220">
        <f t="shared" si="12"/>
        <v>0</v>
      </c>
      <c r="Y69" s="220">
        <f t="shared" si="12"/>
        <v>692923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56882009</v>
      </c>
      <c r="F5" s="358">
        <f t="shared" si="0"/>
        <v>61942288</v>
      </c>
      <c r="G5" s="358">
        <f t="shared" si="0"/>
        <v>2614827</v>
      </c>
      <c r="H5" s="356">
        <f t="shared" si="0"/>
        <v>344289</v>
      </c>
      <c r="I5" s="356">
        <f t="shared" si="0"/>
        <v>424395</v>
      </c>
      <c r="J5" s="358">
        <f t="shared" si="0"/>
        <v>3383511</v>
      </c>
      <c r="K5" s="358">
        <f t="shared" si="0"/>
        <v>2212645</v>
      </c>
      <c r="L5" s="356">
        <f t="shared" si="0"/>
        <v>422880</v>
      </c>
      <c r="M5" s="356">
        <f t="shared" si="0"/>
        <v>362459</v>
      </c>
      <c r="N5" s="358">
        <f t="shared" si="0"/>
        <v>2997984</v>
      </c>
      <c r="O5" s="358">
        <f t="shared" si="0"/>
        <v>5129016</v>
      </c>
      <c r="P5" s="356">
        <f t="shared" si="0"/>
        <v>3860131</v>
      </c>
      <c r="Q5" s="356">
        <f t="shared" si="0"/>
        <v>895987</v>
      </c>
      <c r="R5" s="358">
        <f t="shared" si="0"/>
        <v>9885134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16266629</v>
      </c>
      <c r="X5" s="356">
        <f t="shared" si="0"/>
        <v>46456716</v>
      </c>
      <c r="Y5" s="358">
        <f t="shared" si="0"/>
        <v>-30190087</v>
      </c>
      <c r="Z5" s="359">
        <f>+IF(X5&lt;&gt;0,+(Y5/X5)*100,0)</f>
        <v>-64.98540921403054</v>
      </c>
      <c r="AA5" s="360">
        <f>+AA6+AA8+AA11+AA13+AA15</f>
        <v>61942288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231870</v>
      </c>
      <c r="I6" s="60">
        <f t="shared" si="1"/>
        <v>0</v>
      </c>
      <c r="J6" s="59">
        <f t="shared" si="1"/>
        <v>231870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1700637</v>
      </c>
      <c r="P6" s="60">
        <f t="shared" si="1"/>
        <v>0</v>
      </c>
      <c r="Q6" s="60">
        <f t="shared" si="1"/>
        <v>0</v>
      </c>
      <c r="R6" s="59">
        <f t="shared" si="1"/>
        <v>1700637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1932507</v>
      </c>
      <c r="X6" s="60">
        <f t="shared" si="1"/>
        <v>0</v>
      </c>
      <c r="Y6" s="59">
        <f t="shared" si="1"/>
        <v>1932507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231870</v>
      </c>
      <c r="I7" s="60"/>
      <c r="J7" s="59">
        <v>231870</v>
      </c>
      <c r="K7" s="59"/>
      <c r="L7" s="60"/>
      <c r="M7" s="60"/>
      <c r="N7" s="59"/>
      <c r="O7" s="59">
        <v>1700637</v>
      </c>
      <c r="P7" s="60"/>
      <c r="Q7" s="60"/>
      <c r="R7" s="59">
        <v>1700637</v>
      </c>
      <c r="S7" s="59"/>
      <c r="T7" s="60"/>
      <c r="U7" s="60"/>
      <c r="V7" s="59"/>
      <c r="W7" s="59">
        <v>1932507</v>
      </c>
      <c r="X7" s="60"/>
      <c r="Y7" s="59">
        <v>1932507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55445459</v>
      </c>
      <c r="F11" s="364">
        <f t="shared" si="3"/>
        <v>59436459</v>
      </c>
      <c r="G11" s="364">
        <f t="shared" si="3"/>
        <v>2518896</v>
      </c>
      <c r="H11" s="362">
        <f t="shared" si="3"/>
        <v>0</v>
      </c>
      <c r="I11" s="362">
        <f t="shared" si="3"/>
        <v>305888</v>
      </c>
      <c r="J11" s="364">
        <f t="shared" si="3"/>
        <v>2824784</v>
      </c>
      <c r="K11" s="364">
        <f t="shared" si="3"/>
        <v>0</v>
      </c>
      <c r="L11" s="362">
        <f t="shared" si="3"/>
        <v>422880</v>
      </c>
      <c r="M11" s="362">
        <f t="shared" si="3"/>
        <v>362459</v>
      </c>
      <c r="N11" s="364">
        <f t="shared" si="3"/>
        <v>785339</v>
      </c>
      <c r="O11" s="364">
        <f t="shared" si="3"/>
        <v>3309452</v>
      </c>
      <c r="P11" s="362">
        <f t="shared" si="3"/>
        <v>3220130</v>
      </c>
      <c r="Q11" s="362">
        <f t="shared" si="3"/>
        <v>515059</v>
      </c>
      <c r="R11" s="364">
        <f t="shared" si="3"/>
        <v>7044641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10654764</v>
      </c>
      <c r="X11" s="362">
        <f t="shared" si="3"/>
        <v>44577344</v>
      </c>
      <c r="Y11" s="364">
        <f t="shared" si="3"/>
        <v>-33922580</v>
      </c>
      <c r="Z11" s="365">
        <f>+IF(X11&lt;&gt;0,+(Y11/X11)*100,0)</f>
        <v>-76.09825296006868</v>
      </c>
      <c r="AA11" s="366">
        <f t="shared" si="3"/>
        <v>59436459</v>
      </c>
    </row>
    <row r="12" spans="1:27" ht="13.5">
      <c r="A12" s="291" t="s">
        <v>231</v>
      </c>
      <c r="B12" s="136"/>
      <c r="C12" s="60"/>
      <c r="D12" s="340"/>
      <c r="E12" s="60">
        <v>55445459</v>
      </c>
      <c r="F12" s="59">
        <v>59436459</v>
      </c>
      <c r="G12" s="59">
        <v>2518896</v>
      </c>
      <c r="H12" s="60"/>
      <c r="I12" s="60">
        <v>305888</v>
      </c>
      <c r="J12" s="59">
        <v>2824784</v>
      </c>
      <c r="K12" s="59"/>
      <c r="L12" s="60">
        <v>422880</v>
      </c>
      <c r="M12" s="60">
        <v>362459</v>
      </c>
      <c r="N12" s="59">
        <v>785339</v>
      </c>
      <c r="O12" s="59">
        <v>3309452</v>
      </c>
      <c r="P12" s="60">
        <v>3220130</v>
      </c>
      <c r="Q12" s="60">
        <v>515059</v>
      </c>
      <c r="R12" s="59">
        <v>7044641</v>
      </c>
      <c r="S12" s="59"/>
      <c r="T12" s="60"/>
      <c r="U12" s="60"/>
      <c r="V12" s="59"/>
      <c r="W12" s="59">
        <v>10654764</v>
      </c>
      <c r="X12" s="60">
        <v>44577344</v>
      </c>
      <c r="Y12" s="59">
        <v>-33922580</v>
      </c>
      <c r="Z12" s="61">
        <v>-76.1</v>
      </c>
      <c r="AA12" s="62">
        <v>59436459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2505829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1879372</v>
      </c>
      <c r="Y13" s="342">
        <f t="shared" si="4"/>
        <v>-1879372</v>
      </c>
      <c r="Z13" s="335">
        <f>+IF(X13&lt;&gt;0,+(Y13/X13)*100,0)</f>
        <v>-100</v>
      </c>
      <c r="AA13" s="273">
        <f t="shared" si="4"/>
        <v>2505829</v>
      </c>
    </row>
    <row r="14" spans="1:27" ht="13.5">
      <c r="A14" s="291" t="s">
        <v>232</v>
      </c>
      <c r="B14" s="136"/>
      <c r="C14" s="60"/>
      <c r="D14" s="340"/>
      <c r="E14" s="60"/>
      <c r="F14" s="59">
        <v>2505829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1879372</v>
      </c>
      <c r="Y14" s="59">
        <v>-1879372</v>
      </c>
      <c r="Z14" s="61">
        <v>-100</v>
      </c>
      <c r="AA14" s="62">
        <v>2505829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1436550</v>
      </c>
      <c r="F15" s="59">
        <f t="shared" si="5"/>
        <v>0</v>
      </c>
      <c r="G15" s="59">
        <f t="shared" si="5"/>
        <v>95931</v>
      </c>
      <c r="H15" s="60">
        <f t="shared" si="5"/>
        <v>112419</v>
      </c>
      <c r="I15" s="60">
        <f t="shared" si="5"/>
        <v>118507</v>
      </c>
      <c r="J15" s="59">
        <f t="shared" si="5"/>
        <v>326857</v>
      </c>
      <c r="K15" s="59">
        <f t="shared" si="5"/>
        <v>2212645</v>
      </c>
      <c r="L15" s="60">
        <f t="shared" si="5"/>
        <v>0</v>
      </c>
      <c r="M15" s="60">
        <f t="shared" si="5"/>
        <v>0</v>
      </c>
      <c r="N15" s="59">
        <f t="shared" si="5"/>
        <v>2212645</v>
      </c>
      <c r="O15" s="59">
        <f t="shared" si="5"/>
        <v>118927</v>
      </c>
      <c r="P15" s="60">
        <f t="shared" si="5"/>
        <v>640001</v>
      </c>
      <c r="Q15" s="60">
        <f t="shared" si="5"/>
        <v>380928</v>
      </c>
      <c r="R15" s="59">
        <f t="shared" si="5"/>
        <v>1139856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3679358</v>
      </c>
      <c r="X15" s="60">
        <f t="shared" si="5"/>
        <v>0</v>
      </c>
      <c r="Y15" s="59">
        <f t="shared" si="5"/>
        <v>3679358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1436550</v>
      </c>
      <c r="F20" s="59"/>
      <c r="G20" s="59">
        <v>95931</v>
      </c>
      <c r="H20" s="60">
        <v>112419</v>
      </c>
      <c r="I20" s="60">
        <v>118507</v>
      </c>
      <c r="J20" s="59">
        <v>326857</v>
      </c>
      <c r="K20" s="59">
        <v>2212645</v>
      </c>
      <c r="L20" s="60"/>
      <c r="M20" s="60"/>
      <c r="N20" s="59">
        <v>2212645</v>
      </c>
      <c r="O20" s="59">
        <v>118927</v>
      </c>
      <c r="P20" s="60">
        <v>640001</v>
      </c>
      <c r="Q20" s="60">
        <v>380928</v>
      </c>
      <c r="R20" s="59">
        <v>1139856</v>
      </c>
      <c r="S20" s="59"/>
      <c r="T20" s="60"/>
      <c r="U20" s="60"/>
      <c r="V20" s="59"/>
      <c r="W20" s="59">
        <v>3679358</v>
      </c>
      <c r="X20" s="60"/>
      <c r="Y20" s="59">
        <v>3679358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13404000</v>
      </c>
      <c r="F22" s="345">
        <f t="shared" si="6"/>
        <v>19424594</v>
      </c>
      <c r="G22" s="345">
        <f t="shared" si="6"/>
        <v>566897</v>
      </c>
      <c r="H22" s="343">
        <f t="shared" si="6"/>
        <v>2070011</v>
      </c>
      <c r="I22" s="343">
        <f t="shared" si="6"/>
        <v>2236638</v>
      </c>
      <c r="J22" s="345">
        <f t="shared" si="6"/>
        <v>4873546</v>
      </c>
      <c r="K22" s="345">
        <f t="shared" si="6"/>
        <v>0</v>
      </c>
      <c r="L22" s="343">
        <f t="shared" si="6"/>
        <v>858453</v>
      </c>
      <c r="M22" s="343">
        <f t="shared" si="6"/>
        <v>650980</v>
      </c>
      <c r="N22" s="345">
        <f t="shared" si="6"/>
        <v>1509433</v>
      </c>
      <c r="O22" s="345">
        <f t="shared" si="6"/>
        <v>405922</v>
      </c>
      <c r="P22" s="343">
        <f t="shared" si="6"/>
        <v>550417</v>
      </c>
      <c r="Q22" s="343">
        <f t="shared" si="6"/>
        <v>1085069</v>
      </c>
      <c r="R22" s="345">
        <f t="shared" si="6"/>
        <v>2041408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8424387</v>
      </c>
      <c r="X22" s="343">
        <f t="shared" si="6"/>
        <v>14568446</v>
      </c>
      <c r="Y22" s="345">
        <f t="shared" si="6"/>
        <v>-6144059</v>
      </c>
      <c r="Z22" s="336">
        <f>+IF(X22&lt;&gt;0,+(Y22/X22)*100,0)</f>
        <v>-42.17374317068547</v>
      </c>
      <c r="AA22" s="350">
        <f>SUM(AA23:AA32)</f>
        <v>19424594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13404000</v>
      </c>
      <c r="F24" s="59">
        <v>13404050</v>
      </c>
      <c r="G24" s="59">
        <v>566897</v>
      </c>
      <c r="H24" s="60">
        <v>915277</v>
      </c>
      <c r="I24" s="60">
        <v>766782</v>
      </c>
      <c r="J24" s="59">
        <v>2248956</v>
      </c>
      <c r="K24" s="59"/>
      <c r="L24" s="60">
        <v>83434</v>
      </c>
      <c r="M24" s="60">
        <v>596371</v>
      </c>
      <c r="N24" s="59">
        <v>679805</v>
      </c>
      <c r="O24" s="59"/>
      <c r="P24" s="60">
        <v>550417</v>
      </c>
      <c r="Q24" s="60">
        <v>1085069</v>
      </c>
      <c r="R24" s="59">
        <v>1635486</v>
      </c>
      <c r="S24" s="59"/>
      <c r="T24" s="60"/>
      <c r="U24" s="60"/>
      <c r="V24" s="59"/>
      <c r="W24" s="59">
        <v>4564247</v>
      </c>
      <c r="X24" s="60">
        <v>10053038</v>
      </c>
      <c r="Y24" s="59">
        <v>-5488791</v>
      </c>
      <c r="Z24" s="61">
        <v>-54.6</v>
      </c>
      <c r="AA24" s="62">
        <v>13404050</v>
      </c>
    </row>
    <row r="25" spans="1:27" ht="13.5">
      <c r="A25" s="361" t="s">
        <v>238</v>
      </c>
      <c r="B25" s="142"/>
      <c r="C25" s="60"/>
      <c r="D25" s="340"/>
      <c r="E25" s="60"/>
      <c r="F25" s="59">
        <v>2660275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1995206</v>
      </c>
      <c r="Y25" s="59">
        <v>-1995206</v>
      </c>
      <c r="Z25" s="61">
        <v>-100</v>
      </c>
      <c r="AA25" s="62">
        <v>2660275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1154734</v>
      </c>
      <c r="I27" s="60"/>
      <c r="J27" s="59">
        <v>1154734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1154734</v>
      </c>
      <c r="X27" s="60"/>
      <c r="Y27" s="59">
        <v>1154734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3360269</v>
      </c>
      <c r="G32" s="59"/>
      <c r="H32" s="60"/>
      <c r="I32" s="60">
        <v>1469856</v>
      </c>
      <c r="J32" s="59">
        <v>1469856</v>
      </c>
      <c r="K32" s="59"/>
      <c r="L32" s="60">
        <v>775019</v>
      </c>
      <c r="M32" s="60">
        <v>54609</v>
      </c>
      <c r="N32" s="59">
        <v>829628</v>
      </c>
      <c r="O32" s="59">
        <v>405922</v>
      </c>
      <c r="P32" s="60"/>
      <c r="Q32" s="60"/>
      <c r="R32" s="59">
        <v>405922</v>
      </c>
      <c r="S32" s="59"/>
      <c r="T32" s="60"/>
      <c r="U32" s="60"/>
      <c r="V32" s="59"/>
      <c r="W32" s="59">
        <v>2705406</v>
      </c>
      <c r="X32" s="60">
        <v>2520202</v>
      </c>
      <c r="Y32" s="59">
        <v>185204</v>
      </c>
      <c r="Z32" s="61">
        <v>7.35</v>
      </c>
      <c r="AA32" s="62">
        <v>3360269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4132905</v>
      </c>
      <c r="D40" s="344">
        <f t="shared" si="9"/>
        <v>0</v>
      </c>
      <c r="E40" s="343">
        <f t="shared" si="9"/>
        <v>8430000</v>
      </c>
      <c r="F40" s="345">
        <f t="shared" si="9"/>
        <v>11436388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8577291</v>
      </c>
      <c r="Y40" s="345">
        <f t="shared" si="9"/>
        <v>-8577291</v>
      </c>
      <c r="Z40" s="336">
        <f>+IF(X40&lt;&gt;0,+(Y40/X40)*100,0)</f>
        <v>-100</v>
      </c>
      <c r="AA40" s="350">
        <f>SUM(AA41:AA49)</f>
        <v>11436388</v>
      </c>
    </row>
    <row r="41" spans="1:27" ht="13.5">
      <c r="A41" s="361" t="s">
        <v>247</v>
      </c>
      <c r="B41" s="142"/>
      <c r="C41" s="362"/>
      <c r="D41" s="363"/>
      <c r="E41" s="362">
        <v>854800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29987</v>
      </c>
      <c r="D43" s="369"/>
      <c r="E43" s="305">
        <v>4375200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227950</v>
      </c>
      <c r="D44" s="368"/>
      <c r="E44" s="54">
        <v>3200000</v>
      </c>
      <c r="F44" s="53">
        <v>6161388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4621041</v>
      </c>
      <c r="Y44" s="53">
        <v>-4621041</v>
      </c>
      <c r="Z44" s="94">
        <v>-100</v>
      </c>
      <c r="AA44" s="95">
        <v>6161388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3719592</v>
      </c>
      <c r="D48" s="368"/>
      <c r="E48" s="54"/>
      <c r="F48" s="53">
        <v>1500000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1125000</v>
      </c>
      <c r="Y48" s="53">
        <v>-1125000</v>
      </c>
      <c r="Z48" s="94">
        <v>-100</v>
      </c>
      <c r="AA48" s="95">
        <v>1500000</v>
      </c>
    </row>
    <row r="49" spans="1:27" ht="13.5">
      <c r="A49" s="361" t="s">
        <v>93</v>
      </c>
      <c r="B49" s="136"/>
      <c r="C49" s="54">
        <v>155376</v>
      </c>
      <c r="D49" s="368"/>
      <c r="E49" s="54"/>
      <c r="F49" s="53">
        <v>3775000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2831250</v>
      </c>
      <c r="Y49" s="53">
        <v>-2831250</v>
      </c>
      <c r="Z49" s="94">
        <v>-100</v>
      </c>
      <c r="AA49" s="95">
        <v>3775000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4360679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4360679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4132905</v>
      </c>
      <c r="D60" s="346">
        <f t="shared" si="14"/>
        <v>0</v>
      </c>
      <c r="E60" s="219">
        <f t="shared" si="14"/>
        <v>83076688</v>
      </c>
      <c r="F60" s="264">
        <f t="shared" si="14"/>
        <v>92803270</v>
      </c>
      <c r="G60" s="264">
        <f t="shared" si="14"/>
        <v>3181724</v>
      </c>
      <c r="H60" s="219">
        <f t="shared" si="14"/>
        <v>2414300</v>
      </c>
      <c r="I60" s="219">
        <f t="shared" si="14"/>
        <v>2661033</v>
      </c>
      <c r="J60" s="264">
        <f t="shared" si="14"/>
        <v>8257057</v>
      </c>
      <c r="K60" s="264">
        <f t="shared" si="14"/>
        <v>2212645</v>
      </c>
      <c r="L60" s="219">
        <f t="shared" si="14"/>
        <v>1281333</v>
      </c>
      <c r="M60" s="219">
        <f t="shared" si="14"/>
        <v>1013439</v>
      </c>
      <c r="N60" s="264">
        <f t="shared" si="14"/>
        <v>4507417</v>
      </c>
      <c r="O60" s="264">
        <f t="shared" si="14"/>
        <v>5534938</v>
      </c>
      <c r="P60" s="219">
        <f t="shared" si="14"/>
        <v>4410548</v>
      </c>
      <c r="Q60" s="219">
        <f t="shared" si="14"/>
        <v>1981056</v>
      </c>
      <c r="R60" s="264">
        <f t="shared" si="14"/>
        <v>11926542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24691016</v>
      </c>
      <c r="X60" s="219">
        <f t="shared" si="14"/>
        <v>69602453</v>
      </c>
      <c r="Y60" s="264">
        <f t="shared" si="14"/>
        <v>-44911437</v>
      </c>
      <c r="Z60" s="337">
        <f>+IF(X60&lt;&gt;0,+(Y60/X60)*100,0)</f>
        <v>-64.52565256572207</v>
      </c>
      <c r="AA60" s="232">
        <f>+AA57+AA54+AA51+AA40+AA37+AA34+AA22+AA5</f>
        <v>92803270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2015-05-07T13:19:29Z</dcterms:created>
  <dcterms:modified xsi:type="dcterms:W3CDTF">2015-05-07T13:19:32Z</dcterms:modified>
  <cp:category/>
  <cp:version/>
  <cp:contentType/>
  <cp:contentStatus/>
</cp:coreProperties>
</file>