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<sst xmlns="http://schemas.openxmlformats.org/spreadsheetml/2006/main" count="855" uniqueCount="302">
  <si>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Nala(FS185)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</si>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</sst>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12061322</v>
      </c>
      <c r="C5" s="19">
        <v>0</v>
      </c>
      <c r="D5" s="59">
        <v>17500000</v>
      </c>
      <c r="E5" s="60">
        <v>17311000</v>
      </c>
      <c r="F5" s="60">
        <v>1315152</v>
      </c>
      <c r="G5" s="60">
        <v>1317065</v>
      </c>
      <c r="H5" s="60">
        <v>1571984</v>
      </c>
      <c r="I5" s="60">
        <v>4204201</v>
      </c>
      <c r="J5" s="60">
        <v>-6870</v>
      </c>
      <c r="K5" s="60">
        <v>1517078</v>
      </c>
      <c r="L5" s="60">
        <v>1472432</v>
      </c>
      <c r="M5" s="60">
        <v>2982640</v>
      </c>
      <c r="N5" s="60">
        <v>1707588</v>
      </c>
      <c r="O5" s="60">
        <v>1534430</v>
      </c>
      <c r="P5" s="60">
        <v>304474</v>
      </c>
      <c r="Q5" s="60">
        <v>3546492</v>
      </c>
      <c r="R5" s="60">
        <v>0</v>
      </c>
      <c r="S5" s="60">
        <v>0</v>
      </c>
      <c r="T5" s="60">
        <v>0</v>
      </c>
      <c r="U5" s="60">
        <v>0</v>
      </c>
      <c r="V5" s="60">
        <v>10733333</v>
      </c>
      <c r="W5" s="60">
        <v>13124997</v>
      </c>
      <c r="X5" s="60">
        <v>-2391664</v>
      </c>
      <c r="Y5" s="61">
        <v>-18.22</v>
      </c>
      <c r="Z5" s="62">
        <v>17311000</v>
      </c>
    </row>
    <row r="6" spans="1:26" ht="13.5">
      <c r="A6" s="58" t="s">
        <v>32</v>
      </c>
      <c r="B6" s="19">
        <v>168990610</v>
      </c>
      <c r="C6" s="19">
        <v>0</v>
      </c>
      <c r="D6" s="59">
        <v>205113303</v>
      </c>
      <c r="E6" s="60">
        <v>173386000</v>
      </c>
      <c r="F6" s="60">
        <v>15865266</v>
      </c>
      <c r="G6" s="60">
        <v>16854754</v>
      </c>
      <c r="H6" s="60">
        <v>15819969</v>
      </c>
      <c r="I6" s="60">
        <v>48539989</v>
      </c>
      <c r="J6" s="60">
        <v>792601</v>
      </c>
      <c r="K6" s="60">
        <v>13791246</v>
      </c>
      <c r="L6" s="60">
        <v>13847679</v>
      </c>
      <c r="M6" s="60">
        <v>28431526</v>
      </c>
      <c r="N6" s="60">
        <v>14394414</v>
      </c>
      <c r="O6" s="60">
        <v>13292350</v>
      </c>
      <c r="P6" s="60">
        <v>15791901</v>
      </c>
      <c r="Q6" s="60">
        <v>43478665</v>
      </c>
      <c r="R6" s="60">
        <v>0</v>
      </c>
      <c r="S6" s="60">
        <v>0</v>
      </c>
      <c r="T6" s="60">
        <v>0</v>
      </c>
      <c r="U6" s="60">
        <v>0</v>
      </c>
      <c r="V6" s="60">
        <v>120450180</v>
      </c>
      <c r="W6" s="60">
        <v>108542691</v>
      </c>
      <c r="X6" s="60">
        <v>11907489</v>
      </c>
      <c r="Y6" s="61">
        <v>10.97</v>
      </c>
      <c r="Z6" s="62">
        <v>173386000</v>
      </c>
    </row>
    <row r="7" spans="1:26" ht="13.5">
      <c r="A7" s="58" t="s">
        <v>33</v>
      </c>
      <c r="B7" s="19">
        <v>6460</v>
      </c>
      <c r="C7" s="19">
        <v>0</v>
      </c>
      <c r="D7" s="59">
        <v>0</v>
      </c>
      <c r="E7" s="60">
        <v>2082000</v>
      </c>
      <c r="F7" s="60">
        <v>87970</v>
      </c>
      <c r="G7" s="60">
        <v>227243</v>
      </c>
      <c r="H7" s="60">
        <v>2081</v>
      </c>
      <c r="I7" s="60">
        <v>317294</v>
      </c>
      <c r="J7" s="60">
        <v>0</v>
      </c>
      <c r="K7" s="60">
        <v>165083</v>
      </c>
      <c r="L7" s="60">
        <v>156147</v>
      </c>
      <c r="M7" s="60">
        <v>321230</v>
      </c>
      <c r="N7" s="60">
        <v>7363</v>
      </c>
      <c r="O7" s="60">
        <v>3065</v>
      </c>
      <c r="P7" s="60">
        <v>314613</v>
      </c>
      <c r="Q7" s="60">
        <v>325041</v>
      </c>
      <c r="R7" s="60">
        <v>0</v>
      </c>
      <c r="S7" s="60">
        <v>0</v>
      </c>
      <c r="T7" s="60">
        <v>0</v>
      </c>
      <c r="U7" s="60">
        <v>0</v>
      </c>
      <c r="V7" s="60">
        <v>963565</v>
      </c>
      <c r="W7" s="60"/>
      <c r="X7" s="60">
        <v>963565</v>
      </c>
      <c r="Y7" s="61">
        <v>0</v>
      </c>
      <c r="Z7" s="62">
        <v>2082000</v>
      </c>
    </row>
    <row r="8" spans="1:26" ht="13.5">
      <c r="A8" s="58" t="s">
        <v>34</v>
      </c>
      <c r="B8" s="19">
        <v>133210000</v>
      </c>
      <c r="C8" s="19">
        <v>0</v>
      </c>
      <c r="D8" s="59">
        <v>132329400</v>
      </c>
      <c r="E8" s="60">
        <v>133629000</v>
      </c>
      <c r="F8" s="60">
        <v>51558263</v>
      </c>
      <c r="G8" s="60">
        <v>1348000</v>
      </c>
      <c r="H8" s="60">
        <v>0</v>
      </c>
      <c r="I8" s="60">
        <v>52906263</v>
      </c>
      <c r="J8" s="60">
        <v>0</v>
      </c>
      <c r="K8" s="60">
        <v>306000</v>
      </c>
      <c r="L8" s="60">
        <v>37896000</v>
      </c>
      <c r="M8" s="60">
        <v>38202000</v>
      </c>
      <c r="N8" s="60">
        <v>2166400</v>
      </c>
      <c r="O8" s="60">
        <v>0</v>
      </c>
      <c r="P8" s="60">
        <v>310000</v>
      </c>
      <c r="Q8" s="60">
        <v>2476400</v>
      </c>
      <c r="R8" s="60">
        <v>0</v>
      </c>
      <c r="S8" s="60">
        <v>0</v>
      </c>
      <c r="T8" s="60">
        <v>0</v>
      </c>
      <c r="U8" s="60">
        <v>0</v>
      </c>
      <c r="V8" s="60">
        <v>93584663</v>
      </c>
      <c r="W8" s="60">
        <v>129967000</v>
      </c>
      <c r="X8" s="60">
        <v>-36382337</v>
      </c>
      <c r="Y8" s="61">
        <v>-27.99</v>
      </c>
      <c r="Z8" s="62">
        <v>133629000</v>
      </c>
    </row>
    <row r="9" spans="1:26" ht="13.5">
      <c r="A9" s="58" t="s">
        <v>35</v>
      </c>
      <c r="B9" s="19">
        <v>13436305</v>
      </c>
      <c r="C9" s="19">
        <v>0</v>
      </c>
      <c r="D9" s="59">
        <v>5817172</v>
      </c>
      <c r="E9" s="60">
        <v>11733000</v>
      </c>
      <c r="F9" s="60">
        <v>151232</v>
      </c>
      <c r="G9" s="60">
        <v>195762</v>
      </c>
      <c r="H9" s="60">
        <v>135993</v>
      </c>
      <c r="I9" s="60">
        <v>482987</v>
      </c>
      <c r="J9" s="60">
        <v>64678</v>
      </c>
      <c r="K9" s="60">
        <v>1618500</v>
      </c>
      <c r="L9" s="60">
        <v>96498</v>
      </c>
      <c r="M9" s="60">
        <v>1779676</v>
      </c>
      <c r="N9" s="60">
        <v>113902</v>
      </c>
      <c r="O9" s="60">
        <v>89761</v>
      </c>
      <c r="P9" s="60">
        <v>1463601</v>
      </c>
      <c r="Q9" s="60">
        <v>1667264</v>
      </c>
      <c r="R9" s="60">
        <v>0</v>
      </c>
      <c r="S9" s="60">
        <v>0</v>
      </c>
      <c r="T9" s="60">
        <v>0</v>
      </c>
      <c r="U9" s="60">
        <v>0</v>
      </c>
      <c r="V9" s="60">
        <v>3929927</v>
      </c>
      <c r="W9" s="60">
        <v>2202237</v>
      </c>
      <c r="X9" s="60">
        <v>1727690</v>
      </c>
      <c r="Y9" s="61">
        <v>78.45</v>
      </c>
      <c r="Z9" s="62">
        <v>11733000</v>
      </c>
    </row>
    <row r="10" spans="1:26" ht="25.5">
      <c r="A10" s="63" t="s">
        <v>277</v>
      </c>
      <c r="B10" s="64">
        <f>SUM(B5:B9)</f>
        <v>327704697</v>
      </c>
      <c r="C10" s="64">
        <f>SUM(C5:C9)</f>
        <v>0</v>
      </c>
      <c r="D10" s="65">
        <f aca="true" t="shared" si="0" ref="D10:Z10">SUM(D5:D9)</f>
        <v>360759875</v>
      </c>
      <c r="E10" s="66">
        <f t="shared" si="0"/>
        <v>338141000</v>
      </c>
      <c r="F10" s="66">
        <f t="shared" si="0"/>
        <v>68977883</v>
      </c>
      <c r="G10" s="66">
        <f t="shared" si="0"/>
        <v>19942824</v>
      </c>
      <c r="H10" s="66">
        <f t="shared" si="0"/>
        <v>17530027</v>
      </c>
      <c r="I10" s="66">
        <f t="shared" si="0"/>
        <v>106450734</v>
      </c>
      <c r="J10" s="66">
        <f t="shared" si="0"/>
        <v>850409</v>
      </c>
      <c r="K10" s="66">
        <f t="shared" si="0"/>
        <v>17397907</v>
      </c>
      <c r="L10" s="66">
        <f t="shared" si="0"/>
        <v>53468756</v>
      </c>
      <c r="M10" s="66">
        <f t="shared" si="0"/>
        <v>71717072</v>
      </c>
      <c r="N10" s="66">
        <f t="shared" si="0"/>
        <v>18389667</v>
      </c>
      <c r="O10" s="66">
        <f t="shared" si="0"/>
        <v>14919606</v>
      </c>
      <c r="P10" s="66">
        <f t="shared" si="0"/>
        <v>18184589</v>
      </c>
      <c r="Q10" s="66">
        <f t="shared" si="0"/>
        <v>51493862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229661668</v>
      </c>
      <c r="W10" s="66">
        <f t="shared" si="0"/>
        <v>253836925</v>
      </c>
      <c r="X10" s="66">
        <f t="shared" si="0"/>
        <v>-24175257</v>
      </c>
      <c r="Y10" s="67">
        <f>+IF(W10&lt;&gt;0,(X10/W10)*100,0)</f>
        <v>-9.523932343570582</v>
      </c>
      <c r="Z10" s="68">
        <f t="shared" si="0"/>
        <v>338141000</v>
      </c>
    </row>
    <row r="11" spans="1:26" ht="13.5">
      <c r="A11" s="58" t="s">
        <v>37</v>
      </c>
      <c r="B11" s="19">
        <v>111951678</v>
      </c>
      <c r="C11" s="19">
        <v>0</v>
      </c>
      <c r="D11" s="59">
        <v>112082000</v>
      </c>
      <c r="E11" s="60">
        <v>119213000</v>
      </c>
      <c r="F11" s="60">
        <v>9742808</v>
      </c>
      <c r="G11" s="60">
        <v>9189919</v>
      </c>
      <c r="H11" s="60">
        <v>9261469</v>
      </c>
      <c r="I11" s="60">
        <v>28194196</v>
      </c>
      <c r="J11" s="60">
        <v>-294174</v>
      </c>
      <c r="K11" s="60">
        <v>9374358</v>
      </c>
      <c r="L11" s="60">
        <v>10500577</v>
      </c>
      <c r="M11" s="60">
        <v>19580761</v>
      </c>
      <c r="N11" s="60">
        <v>9511398</v>
      </c>
      <c r="O11" s="60">
        <v>9733773</v>
      </c>
      <c r="P11" s="60">
        <v>9206255</v>
      </c>
      <c r="Q11" s="60">
        <v>28451426</v>
      </c>
      <c r="R11" s="60">
        <v>0</v>
      </c>
      <c r="S11" s="60">
        <v>0</v>
      </c>
      <c r="T11" s="60">
        <v>0</v>
      </c>
      <c r="U11" s="60">
        <v>0</v>
      </c>
      <c r="V11" s="60">
        <v>76226383</v>
      </c>
      <c r="W11" s="60">
        <v>84061359</v>
      </c>
      <c r="X11" s="60">
        <v>-7834976</v>
      </c>
      <c r="Y11" s="61">
        <v>-9.32</v>
      </c>
      <c r="Z11" s="62">
        <v>119213000</v>
      </c>
    </row>
    <row r="12" spans="1:26" ht="13.5">
      <c r="A12" s="58" t="s">
        <v>38</v>
      </c>
      <c r="B12" s="19">
        <v>6976999</v>
      </c>
      <c r="C12" s="19">
        <v>0</v>
      </c>
      <c r="D12" s="59">
        <v>7698964</v>
      </c>
      <c r="E12" s="60">
        <v>7027000</v>
      </c>
      <c r="F12" s="60">
        <v>565232</v>
      </c>
      <c r="G12" s="60">
        <v>567366</v>
      </c>
      <c r="H12" s="60">
        <v>551362</v>
      </c>
      <c r="I12" s="60">
        <v>1683960</v>
      </c>
      <c r="J12" s="60">
        <v>0</v>
      </c>
      <c r="K12" s="60">
        <v>576487</v>
      </c>
      <c r="L12" s="60">
        <v>534680</v>
      </c>
      <c r="M12" s="60">
        <v>1111167</v>
      </c>
      <c r="N12" s="60">
        <v>534913</v>
      </c>
      <c r="O12" s="60">
        <v>541489</v>
      </c>
      <c r="P12" s="60">
        <v>571678</v>
      </c>
      <c r="Q12" s="60">
        <v>1648080</v>
      </c>
      <c r="R12" s="60">
        <v>0</v>
      </c>
      <c r="S12" s="60">
        <v>0</v>
      </c>
      <c r="T12" s="60">
        <v>0</v>
      </c>
      <c r="U12" s="60">
        <v>0</v>
      </c>
      <c r="V12" s="60">
        <v>4443207</v>
      </c>
      <c r="W12" s="60">
        <v>5774220</v>
      </c>
      <c r="X12" s="60">
        <v>-1331013</v>
      </c>
      <c r="Y12" s="61">
        <v>-23.05</v>
      </c>
      <c r="Z12" s="62">
        <v>7027000</v>
      </c>
    </row>
    <row r="13" spans="1:26" ht="13.5">
      <c r="A13" s="58" t="s">
        <v>278</v>
      </c>
      <c r="B13" s="19">
        <v>82248410</v>
      </c>
      <c r="C13" s="19">
        <v>0</v>
      </c>
      <c r="D13" s="59">
        <v>90000000</v>
      </c>
      <c r="E13" s="60">
        <v>80000000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64166664</v>
      </c>
      <c r="X13" s="60">
        <v>-64166664</v>
      </c>
      <c r="Y13" s="61">
        <v>-100</v>
      </c>
      <c r="Z13" s="62">
        <v>80000000</v>
      </c>
    </row>
    <row r="14" spans="1:26" ht="13.5">
      <c r="A14" s="58" t="s">
        <v>40</v>
      </c>
      <c r="B14" s="19">
        <v>20616501</v>
      </c>
      <c r="C14" s="19">
        <v>0</v>
      </c>
      <c r="D14" s="59">
        <v>8000000</v>
      </c>
      <c r="E14" s="60">
        <v>15776000</v>
      </c>
      <c r="F14" s="60">
        <v>881609</v>
      </c>
      <c r="G14" s="60">
        <v>1061607</v>
      </c>
      <c r="H14" s="60">
        <v>2407705</v>
      </c>
      <c r="I14" s="60">
        <v>4350921</v>
      </c>
      <c r="J14" s="60">
        <v>125</v>
      </c>
      <c r="K14" s="60">
        <v>298144</v>
      </c>
      <c r="L14" s="60">
        <v>2672300</v>
      </c>
      <c r="M14" s="60">
        <v>2970569</v>
      </c>
      <c r="N14" s="60">
        <v>1434809</v>
      </c>
      <c r="O14" s="60">
        <v>3187</v>
      </c>
      <c r="P14" s="60">
        <v>4468337</v>
      </c>
      <c r="Q14" s="60">
        <v>5906333</v>
      </c>
      <c r="R14" s="60">
        <v>0</v>
      </c>
      <c r="S14" s="60">
        <v>0</v>
      </c>
      <c r="T14" s="60">
        <v>0</v>
      </c>
      <c r="U14" s="60">
        <v>0</v>
      </c>
      <c r="V14" s="60">
        <v>13227823</v>
      </c>
      <c r="W14" s="60">
        <v>6000003</v>
      </c>
      <c r="X14" s="60">
        <v>7227820</v>
      </c>
      <c r="Y14" s="61">
        <v>120.46</v>
      </c>
      <c r="Z14" s="62">
        <v>15776000</v>
      </c>
    </row>
    <row r="15" spans="1:26" ht="13.5">
      <c r="A15" s="58" t="s">
        <v>41</v>
      </c>
      <c r="B15" s="19">
        <v>96827035</v>
      </c>
      <c r="C15" s="19">
        <v>0</v>
      </c>
      <c r="D15" s="59">
        <v>106093476</v>
      </c>
      <c r="E15" s="60">
        <v>95498000</v>
      </c>
      <c r="F15" s="60">
        <v>6781741</v>
      </c>
      <c r="G15" s="60">
        <v>10917266</v>
      </c>
      <c r="H15" s="60">
        <v>13255488</v>
      </c>
      <c r="I15" s="60">
        <v>30954495</v>
      </c>
      <c r="J15" s="60">
        <v>442178</v>
      </c>
      <c r="K15" s="60">
        <v>-2036048</v>
      </c>
      <c r="L15" s="60">
        <v>11991327</v>
      </c>
      <c r="M15" s="60">
        <v>10397457</v>
      </c>
      <c r="N15" s="60">
        <v>6304751</v>
      </c>
      <c r="O15" s="60">
        <v>222217</v>
      </c>
      <c r="P15" s="60">
        <v>19746057</v>
      </c>
      <c r="Q15" s="60">
        <v>26273025</v>
      </c>
      <c r="R15" s="60">
        <v>0</v>
      </c>
      <c r="S15" s="60">
        <v>0</v>
      </c>
      <c r="T15" s="60">
        <v>0</v>
      </c>
      <c r="U15" s="60">
        <v>0</v>
      </c>
      <c r="V15" s="60">
        <v>67624977</v>
      </c>
      <c r="W15" s="60">
        <v>79570107</v>
      </c>
      <c r="X15" s="60">
        <v>-11945130</v>
      </c>
      <c r="Y15" s="61">
        <v>-15.01</v>
      </c>
      <c r="Z15" s="62">
        <v>95498000</v>
      </c>
    </row>
    <row r="16" spans="1:26" ht="13.5">
      <c r="A16" s="69" t="s">
        <v>42</v>
      </c>
      <c r="B16" s="19">
        <v>0</v>
      </c>
      <c r="C16" s="19">
        <v>0</v>
      </c>
      <c r="D16" s="59">
        <v>22590000</v>
      </c>
      <c r="E16" s="60">
        <v>25615800</v>
      </c>
      <c r="F16" s="60">
        <v>523227</v>
      </c>
      <c r="G16" s="60">
        <v>539796</v>
      </c>
      <c r="H16" s="60">
        <v>524905</v>
      </c>
      <c r="I16" s="60">
        <v>1587928</v>
      </c>
      <c r="J16" s="60">
        <v>264</v>
      </c>
      <c r="K16" s="60">
        <v>577782</v>
      </c>
      <c r="L16" s="60">
        <v>550892</v>
      </c>
      <c r="M16" s="60">
        <v>1128938</v>
      </c>
      <c r="N16" s="60">
        <v>594395</v>
      </c>
      <c r="O16" s="60">
        <v>560752</v>
      </c>
      <c r="P16" s="60">
        <v>14104023</v>
      </c>
      <c r="Q16" s="60">
        <v>15259170</v>
      </c>
      <c r="R16" s="60">
        <v>0</v>
      </c>
      <c r="S16" s="60">
        <v>0</v>
      </c>
      <c r="T16" s="60">
        <v>0</v>
      </c>
      <c r="U16" s="60">
        <v>0</v>
      </c>
      <c r="V16" s="60">
        <v>17976036</v>
      </c>
      <c r="W16" s="60">
        <v>16942500</v>
      </c>
      <c r="X16" s="60">
        <v>1033536</v>
      </c>
      <c r="Y16" s="61">
        <v>6.1</v>
      </c>
      <c r="Z16" s="62">
        <v>25615800</v>
      </c>
    </row>
    <row r="17" spans="1:26" ht="13.5">
      <c r="A17" s="58" t="s">
        <v>43</v>
      </c>
      <c r="B17" s="19">
        <v>117993146</v>
      </c>
      <c r="C17" s="19">
        <v>0</v>
      </c>
      <c r="D17" s="59">
        <v>110250494</v>
      </c>
      <c r="E17" s="60">
        <v>104702000</v>
      </c>
      <c r="F17" s="60">
        <v>2604075</v>
      </c>
      <c r="G17" s="60">
        <v>2342316</v>
      </c>
      <c r="H17" s="60">
        <v>2759724</v>
      </c>
      <c r="I17" s="60">
        <v>7706115</v>
      </c>
      <c r="J17" s="60">
        <v>726510</v>
      </c>
      <c r="K17" s="60">
        <v>3480089</v>
      </c>
      <c r="L17" s="60">
        <v>4541566</v>
      </c>
      <c r="M17" s="60">
        <v>8748165</v>
      </c>
      <c r="N17" s="60">
        <v>5095548</v>
      </c>
      <c r="O17" s="60">
        <v>1953263</v>
      </c>
      <c r="P17" s="60">
        <v>6094030</v>
      </c>
      <c r="Q17" s="60">
        <v>13142841</v>
      </c>
      <c r="R17" s="60">
        <v>0</v>
      </c>
      <c r="S17" s="60">
        <v>0</v>
      </c>
      <c r="T17" s="60">
        <v>0</v>
      </c>
      <c r="U17" s="60">
        <v>0</v>
      </c>
      <c r="V17" s="60">
        <v>29597121</v>
      </c>
      <c r="W17" s="60">
        <v>82687707</v>
      </c>
      <c r="X17" s="60">
        <v>-53090586</v>
      </c>
      <c r="Y17" s="61">
        <v>-64.21</v>
      </c>
      <c r="Z17" s="62">
        <v>104702000</v>
      </c>
    </row>
    <row r="18" spans="1:26" ht="13.5">
      <c r="A18" s="70" t="s">
        <v>44</v>
      </c>
      <c r="B18" s="71">
        <f>SUM(B11:B17)</f>
        <v>436613769</v>
      </c>
      <c r="C18" s="71">
        <f>SUM(C11:C17)</f>
        <v>0</v>
      </c>
      <c r="D18" s="72">
        <f aca="true" t="shared" si="1" ref="D18:Z18">SUM(D11:D17)</f>
        <v>456714934</v>
      </c>
      <c r="E18" s="73">
        <f t="shared" si="1"/>
        <v>447831800</v>
      </c>
      <c r="F18" s="73">
        <f t="shared" si="1"/>
        <v>21098692</v>
      </c>
      <c r="G18" s="73">
        <f t="shared" si="1"/>
        <v>24618270</v>
      </c>
      <c r="H18" s="73">
        <f t="shared" si="1"/>
        <v>28760653</v>
      </c>
      <c r="I18" s="73">
        <f t="shared" si="1"/>
        <v>74477615</v>
      </c>
      <c r="J18" s="73">
        <f t="shared" si="1"/>
        <v>874903</v>
      </c>
      <c r="K18" s="73">
        <f t="shared" si="1"/>
        <v>12270812</v>
      </c>
      <c r="L18" s="73">
        <f t="shared" si="1"/>
        <v>30791342</v>
      </c>
      <c r="M18" s="73">
        <f t="shared" si="1"/>
        <v>43937057</v>
      </c>
      <c r="N18" s="73">
        <f t="shared" si="1"/>
        <v>23475814</v>
      </c>
      <c r="O18" s="73">
        <f t="shared" si="1"/>
        <v>13014681</v>
      </c>
      <c r="P18" s="73">
        <f t="shared" si="1"/>
        <v>54190380</v>
      </c>
      <c r="Q18" s="73">
        <f t="shared" si="1"/>
        <v>90680875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209095547</v>
      </c>
      <c r="W18" s="73">
        <f t="shared" si="1"/>
        <v>339202560</v>
      </c>
      <c r="X18" s="73">
        <f t="shared" si="1"/>
        <v>-130107013</v>
      </c>
      <c r="Y18" s="67">
        <f>+IF(W18&lt;&gt;0,(X18/W18)*100,0)</f>
        <v>-38.356730857219944</v>
      </c>
      <c r="Z18" s="74">
        <f t="shared" si="1"/>
        <v>447831800</v>
      </c>
    </row>
    <row r="19" spans="1:26" ht="13.5">
      <c r="A19" s="70" t="s">
        <v>45</v>
      </c>
      <c r="B19" s="75">
        <f>+B10-B18</f>
        <v>-108909072</v>
      </c>
      <c r="C19" s="75">
        <f>+C10-C18</f>
        <v>0</v>
      </c>
      <c r="D19" s="76">
        <f aca="true" t="shared" si="2" ref="D19:Z19">+D10-D18</f>
        <v>-95955059</v>
      </c>
      <c r="E19" s="77">
        <f t="shared" si="2"/>
        <v>-109690800</v>
      </c>
      <c r="F19" s="77">
        <f t="shared" si="2"/>
        <v>47879191</v>
      </c>
      <c r="G19" s="77">
        <f t="shared" si="2"/>
        <v>-4675446</v>
      </c>
      <c r="H19" s="77">
        <f t="shared" si="2"/>
        <v>-11230626</v>
      </c>
      <c r="I19" s="77">
        <f t="shared" si="2"/>
        <v>31973119</v>
      </c>
      <c r="J19" s="77">
        <f t="shared" si="2"/>
        <v>-24494</v>
      </c>
      <c r="K19" s="77">
        <f t="shared" si="2"/>
        <v>5127095</v>
      </c>
      <c r="L19" s="77">
        <f t="shared" si="2"/>
        <v>22677414</v>
      </c>
      <c r="M19" s="77">
        <f t="shared" si="2"/>
        <v>27780015</v>
      </c>
      <c r="N19" s="77">
        <f t="shared" si="2"/>
        <v>-5086147</v>
      </c>
      <c r="O19" s="77">
        <f t="shared" si="2"/>
        <v>1904925</v>
      </c>
      <c r="P19" s="77">
        <f t="shared" si="2"/>
        <v>-36005791</v>
      </c>
      <c r="Q19" s="77">
        <f t="shared" si="2"/>
        <v>-39187013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20566121</v>
      </c>
      <c r="W19" s="77">
        <f>IF(E10=E18,0,W10-W18)</f>
        <v>-85365635</v>
      </c>
      <c r="X19" s="77">
        <f t="shared" si="2"/>
        <v>105931756</v>
      </c>
      <c r="Y19" s="78">
        <f>+IF(W19&lt;&gt;0,(X19/W19)*100,0)</f>
        <v>-124.09180345229085</v>
      </c>
      <c r="Z19" s="79">
        <f t="shared" si="2"/>
        <v>-109690800</v>
      </c>
    </row>
    <row r="20" spans="1:26" ht="13.5">
      <c r="A20" s="58" t="s">
        <v>46</v>
      </c>
      <c r="B20" s="19">
        <v>61895780</v>
      </c>
      <c r="C20" s="19">
        <v>0</v>
      </c>
      <c r="D20" s="59">
        <v>43086000</v>
      </c>
      <c r="E20" s="60">
        <v>53224000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45247701</v>
      </c>
      <c r="X20" s="60">
        <v>-45247701</v>
      </c>
      <c r="Y20" s="61">
        <v>-100</v>
      </c>
      <c r="Z20" s="62">
        <v>53224000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-47013292</v>
      </c>
      <c r="C22" s="86">
        <f>SUM(C19:C21)</f>
        <v>0</v>
      </c>
      <c r="D22" s="87">
        <f aca="true" t="shared" si="3" ref="D22:Z22">SUM(D19:D21)</f>
        <v>-52869059</v>
      </c>
      <c r="E22" s="88">
        <f t="shared" si="3"/>
        <v>-56466800</v>
      </c>
      <c r="F22" s="88">
        <f t="shared" si="3"/>
        <v>47879191</v>
      </c>
      <c r="G22" s="88">
        <f t="shared" si="3"/>
        <v>-4675446</v>
      </c>
      <c r="H22" s="88">
        <f t="shared" si="3"/>
        <v>-11230626</v>
      </c>
      <c r="I22" s="88">
        <f t="shared" si="3"/>
        <v>31973119</v>
      </c>
      <c r="J22" s="88">
        <f t="shared" si="3"/>
        <v>-24494</v>
      </c>
      <c r="K22" s="88">
        <f t="shared" si="3"/>
        <v>5127095</v>
      </c>
      <c r="L22" s="88">
        <f t="shared" si="3"/>
        <v>22677414</v>
      </c>
      <c r="M22" s="88">
        <f t="shared" si="3"/>
        <v>27780015</v>
      </c>
      <c r="N22" s="88">
        <f t="shared" si="3"/>
        <v>-5086147</v>
      </c>
      <c r="O22" s="88">
        <f t="shared" si="3"/>
        <v>1904925</v>
      </c>
      <c r="P22" s="88">
        <f t="shared" si="3"/>
        <v>-36005791</v>
      </c>
      <c r="Q22" s="88">
        <f t="shared" si="3"/>
        <v>-39187013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20566121</v>
      </c>
      <c r="W22" s="88">
        <f t="shared" si="3"/>
        <v>-40117934</v>
      </c>
      <c r="X22" s="88">
        <f t="shared" si="3"/>
        <v>60684055</v>
      </c>
      <c r="Y22" s="89">
        <f>+IF(W22&lt;&gt;0,(X22/W22)*100,0)</f>
        <v>-151.26415782029054</v>
      </c>
      <c r="Z22" s="90">
        <f t="shared" si="3"/>
        <v>-56466800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-47013292</v>
      </c>
      <c r="C24" s="75">
        <f>SUM(C22:C23)</f>
        <v>0</v>
      </c>
      <c r="D24" s="76">
        <f aca="true" t="shared" si="4" ref="D24:Z24">SUM(D22:D23)</f>
        <v>-52869059</v>
      </c>
      <c r="E24" s="77">
        <f t="shared" si="4"/>
        <v>-56466800</v>
      </c>
      <c r="F24" s="77">
        <f t="shared" si="4"/>
        <v>47879191</v>
      </c>
      <c r="G24" s="77">
        <f t="shared" si="4"/>
        <v>-4675446</v>
      </c>
      <c r="H24" s="77">
        <f t="shared" si="4"/>
        <v>-11230626</v>
      </c>
      <c r="I24" s="77">
        <f t="shared" si="4"/>
        <v>31973119</v>
      </c>
      <c r="J24" s="77">
        <f t="shared" si="4"/>
        <v>-24494</v>
      </c>
      <c r="K24" s="77">
        <f t="shared" si="4"/>
        <v>5127095</v>
      </c>
      <c r="L24" s="77">
        <f t="shared" si="4"/>
        <v>22677414</v>
      </c>
      <c r="M24" s="77">
        <f t="shared" si="4"/>
        <v>27780015</v>
      </c>
      <c r="N24" s="77">
        <f t="shared" si="4"/>
        <v>-5086147</v>
      </c>
      <c r="O24" s="77">
        <f t="shared" si="4"/>
        <v>1904925</v>
      </c>
      <c r="P24" s="77">
        <f t="shared" si="4"/>
        <v>-36005791</v>
      </c>
      <c r="Q24" s="77">
        <f t="shared" si="4"/>
        <v>-39187013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20566121</v>
      </c>
      <c r="W24" s="77">
        <f t="shared" si="4"/>
        <v>-40117934</v>
      </c>
      <c r="X24" s="77">
        <f t="shared" si="4"/>
        <v>60684055</v>
      </c>
      <c r="Y24" s="78">
        <f>+IF(W24&lt;&gt;0,(X24/W24)*100,0)</f>
        <v>-151.26415782029054</v>
      </c>
      <c r="Z24" s="79">
        <f t="shared" si="4"/>
        <v>-56466800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43086000</v>
      </c>
      <c r="E27" s="100">
        <v>62816000</v>
      </c>
      <c r="F27" s="100">
        <v>2005441</v>
      </c>
      <c r="G27" s="100">
        <v>3270084</v>
      </c>
      <c r="H27" s="100">
        <v>1759746</v>
      </c>
      <c r="I27" s="100">
        <v>7035271</v>
      </c>
      <c r="J27" s="100">
        <v>3848597</v>
      </c>
      <c r="K27" s="100">
        <v>5522346</v>
      </c>
      <c r="L27" s="100">
        <v>5164664</v>
      </c>
      <c r="M27" s="100">
        <v>14535607</v>
      </c>
      <c r="N27" s="100">
        <v>428262</v>
      </c>
      <c r="O27" s="100">
        <v>6645260</v>
      </c>
      <c r="P27" s="100">
        <v>2999920</v>
      </c>
      <c r="Q27" s="100">
        <v>10073442</v>
      </c>
      <c r="R27" s="100">
        <v>0</v>
      </c>
      <c r="S27" s="100">
        <v>0</v>
      </c>
      <c r="T27" s="100">
        <v>0</v>
      </c>
      <c r="U27" s="100">
        <v>0</v>
      </c>
      <c r="V27" s="100">
        <v>31644320</v>
      </c>
      <c r="W27" s="100">
        <v>47112000</v>
      </c>
      <c r="X27" s="100">
        <v>-15467680</v>
      </c>
      <c r="Y27" s="101">
        <v>-32.83</v>
      </c>
      <c r="Z27" s="102">
        <v>62816000</v>
      </c>
    </row>
    <row r="28" spans="1:26" ht="13.5">
      <c r="A28" s="103" t="s">
        <v>46</v>
      </c>
      <c r="B28" s="19">
        <v>0</v>
      </c>
      <c r="C28" s="19">
        <v>0</v>
      </c>
      <c r="D28" s="59">
        <v>43086000</v>
      </c>
      <c r="E28" s="60">
        <v>53686000</v>
      </c>
      <c r="F28" s="60">
        <v>2005441</v>
      </c>
      <c r="G28" s="60">
        <v>3270084</v>
      </c>
      <c r="H28" s="60">
        <v>1759746</v>
      </c>
      <c r="I28" s="60">
        <v>7035271</v>
      </c>
      <c r="J28" s="60">
        <v>3848597</v>
      </c>
      <c r="K28" s="60">
        <v>5522346</v>
      </c>
      <c r="L28" s="60">
        <v>5164664</v>
      </c>
      <c r="M28" s="60">
        <v>14535607</v>
      </c>
      <c r="N28" s="60">
        <v>428262</v>
      </c>
      <c r="O28" s="60">
        <v>6645260</v>
      </c>
      <c r="P28" s="60">
        <v>2999920</v>
      </c>
      <c r="Q28" s="60">
        <v>10073442</v>
      </c>
      <c r="R28" s="60">
        <v>0</v>
      </c>
      <c r="S28" s="60">
        <v>0</v>
      </c>
      <c r="T28" s="60">
        <v>0</v>
      </c>
      <c r="U28" s="60">
        <v>0</v>
      </c>
      <c r="V28" s="60">
        <v>31644320</v>
      </c>
      <c r="W28" s="60">
        <v>40264500</v>
      </c>
      <c r="X28" s="60">
        <v>-8620180</v>
      </c>
      <c r="Y28" s="61">
        <v>-21.41</v>
      </c>
      <c r="Z28" s="62">
        <v>53686000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9130000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6847500</v>
      </c>
      <c r="X31" s="60">
        <v>-6847500</v>
      </c>
      <c r="Y31" s="61">
        <v>-100</v>
      </c>
      <c r="Z31" s="62">
        <v>9130000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43086000</v>
      </c>
      <c r="E32" s="100">
        <f t="shared" si="5"/>
        <v>62816000</v>
      </c>
      <c r="F32" s="100">
        <f t="shared" si="5"/>
        <v>2005441</v>
      </c>
      <c r="G32" s="100">
        <f t="shared" si="5"/>
        <v>3270084</v>
      </c>
      <c r="H32" s="100">
        <f t="shared" si="5"/>
        <v>1759746</v>
      </c>
      <c r="I32" s="100">
        <f t="shared" si="5"/>
        <v>7035271</v>
      </c>
      <c r="J32" s="100">
        <f t="shared" si="5"/>
        <v>3848597</v>
      </c>
      <c r="K32" s="100">
        <f t="shared" si="5"/>
        <v>5522346</v>
      </c>
      <c r="L32" s="100">
        <f t="shared" si="5"/>
        <v>5164664</v>
      </c>
      <c r="M32" s="100">
        <f t="shared" si="5"/>
        <v>14535607</v>
      </c>
      <c r="N32" s="100">
        <f t="shared" si="5"/>
        <v>428262</v>
      </c>
      <c r="O32" s="100">
        <f t="shared" si="5"/>
        <v>6645260</v>
      </c>
      <c r="P32" s="100">
        <f t="shared" si="5"/>
        <v>2999920</v>
      </c>
      <c r="Q32" s="100">
        <f t="shared" si="5"/>
        <v>10073442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31644320</v>
      </c>
      <c r="W32" s="100">
        <f t="shared" si="5"/>
        <v>47112000</v>
      </c>
      <c r="X32" s="100">
        <f t="shared" si="5"/>
        <v>-15467680</v>
      </c>
      <c r="Y32" s="101">
        <f>+IF(W32&lt;&gt;0,(X32/W32)*100,0)</f>
        <v>-32.83172015622347</v>
      </c>
      <c r="Z32" s="102">
        <f t="shared" si="5"/>
        <v>62816000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83012721</v>
      </c>
      <c r="C35" s="19">
        <v>0</v>
      </c>
      <c r="D35" s="59">
        <v>91536000</v>
      </c>
      <c r="E35" s="60">
        <v>91536000</v>
      </c>
      <c r="F35" s="60">
        <v>140869496</v>
      </c>
      <c r="G35" s="60">
        <v>139286057</v>
      </c>
      <c r="H35" s="60">
        <v>122058496</v>
      </c>
      <c r="I35" s="60">
        <v>122058496</v>
      </c>
      <c r="J35" s="60">
        <v>123015285</v>
      </c>
      <c r="K35" s="60">
        <v>111091743</v>
      </c>
      <c r="L35" s="60">
        <v>157197756</v>
      </c>
      <c r="M35" s="60">
        <v>157197756</v>
      </c>
      <c r="N35" s="60">
        <v>152142854</v>
      </c>
      <c r="O35" s="60">
        <v>145497121</v>
      </c>
      <c r="P35" s="60">
        <v>0</v>
      </c>
      <c r="Q35" s="60">
        <v>145497121</v>
      </c>
      <c r="R35" s="60">
        <v>0</v>
      </c>
      <c r="S35" s="60">
        <v>0</v>
      </c>
      <c r="T35" s="60">
        <v>0</v>
      </c>
      <c r="U35" s="60">
        <v>0</v>
      </c>
      <c r="V35" s="60">
        <v>145497121</v>
      </c>
      <c r="W35" s="60">
        <v>68652000</v>
      </c>
      <c r="X35" s="60">
        <v>76845121</v>
      </c>
      <c r="Y35" s="61">
        <v>111.93</v>
      </c>
      <c r="Z35" s="62">
        <v>91536000</v>
      </c>
    </row>
    <row r="36" spans="1:26" ht="13.5">
      <c r="A36" s="58" t="s">
        <v>57</v>
      </c>
      <c r="B36" s="19">
        <v>910129231</v>
      </c>
      <c r="C36" s="19">
        <v>0</v>
      </c>
      <c r="D36" s="59">
        <v>904798000</v>
      </c>
      <c r="E36" s="60">
        <v>904798000</v>
      </c>
      <c r="F36" s="60">
        <v>910385217</v>
      </c>
      <c r="G36" s="60">
        <v>912033629</v>
      </c>
      <c r="H36" s="60">
        <v>920911142</v>
      </c>
      <c r="I36" s="60">
        <v>920911142</v>
      </c>
      <c r="J36" s="60">
        <v>927428700</v>
      </c>
      <c r="K36" s="60">
        <v>929145053</v>
      </c>
      <c r="L36" s="60">
        <v>937969509</v>
      </c>
      <c r="M36" s="60">
        <v>937969509</v>
      </c>
      <c r="N36" s="60">
        <v>937194676</v>
      </c>
      <c r="O36" s="60">
        <v>940886087</v>
      </c>
      <c r="P36" s="60">
        <v>0</v>
      </c>
      <c r="Q36" s="60">
        <v>940886087</v>
      </c>
      <c r="R36" s="60">
        <v>0</v>
      </c>
      <c r="S36" s="60">
        <v>0</v>
      </c>
      <c r="T36" s="60">
        <v>0</v>
      </c>
      <c r="U36" s="60">
        <v>0</v>
      </c>
      <c r="V36" s="60">
        <v>940886087</v>
      </c>
      <c r="W36" s="60">
        <v>678598500</v>
      </c>
      <c r="X36" s="60">
        <v>262287587</v>
      </c>
      <c r="Y36" s="61">
        <v>38.65</v>
      </c>
      <c r="Z36" s="62">
        <v>904798000</v>
      </c>
    </row>
    <row r="37" spans="1:26" ht="13.5">
      <c r="A37" s="58" t="s">
        <v>58</v>
      </c>
      <c r="B37" s="19">
        <v>253414825</v>
      </c>
      <c r="C37" s="19">
        <v>0</v>
      </c>
      <c r="D37" s="59">
        <v>272346000</v>
      </c>
      <c r="E37" s="60">
        <v>267346000</v>
      </c>
      <c r="F37" s="60">
        <v>274407985</v>
      </c>
      <c r="G37" s="60">
        <v>279535843</v>
      </c>
      <c r="H37" s="60">
        <v>283496937</v>
      </c>
      <c r="I37" s="60">
        <v>283496937</v>
      </c>
      <c r="J37" s="60">
        <v>290007639</v>
      </c>
      <c r="K37" s="60">
        <v>283081416</v>
      </c>
      <c r="L37" s="60">
        <v>314611998</v>
      </c>
      <c r="M37" s="60">
        <v>314611998</v>
      </c>
      <c r="N37" s="60">
        <v>312231414</v>
      </c>
      <c r="O37" s="60">
        <v>305553913</v>
      </c>
      <c r="P37" s="60">
        <v>0</v>
      </c>
      <c r="Q37" s="60">
        <v>305553913</v>
      </c>
      <c r="R37" s="60">
        <v>0</v>
      </c>
      <c r="S37" s="60">
        <v>0</v>
      </c>
      <c r="T37" s="60">
        <v>0</v>
      </c>
      <c r="U37" s="60">
        <v>0</v>
      </c>
      <c r="V37" s="60">
        <v>305553913</v>
      </c>
      <c r="W37" s="60">
        <v>200509500</v>
      </c>
      <c r="X37" s="60">
        <v>105044413</v>
      </c>
      <c r="Y37" s="61">
        <v>52.39</v>
      </c>
      <c r="Z37" s="62">
        <v>267346000</v>
      </c>
    </row>
    <row r="38" spans="1:26" ht="13.5">
      <c r="A38" s="58" t="s">
        <v>59</v>
      </c>
      <c r="B38" s="19">
        <v>64588838</v>
      </c>
      <c r="C38" s="19">
        <v>0</v>
      </c>
      <c r="D38" s="59">
        <v>40178000</v>
      </c>
      <c r="E38" s="60">
        <v>40178000</v>
      </c>
      <c r="F38" s="60">
        <v>48506710</v>
      </c>
      <c r="G38" s="60">
        <v>48506710</v>
      </c>
      <c r="H38" s="60">
        <v>48506710</v>
      </c>
      <c r="I38" s="60">
        <v>48506710</v>
      </c>
      <c r="J38" s="60">
        <v>48506710</v>
      </c>
      <c r="K38" s="60">
        <v>48506710</v>
      </c>
      <c r="L38" s="60">
        <v>48506710</v>
      </c>
      <c r="M38" s="60">
        <v>48506710</v>
      </c>
      <c r="N38" s="60">
        <v>48506710</v>
      </c>
      <c r="O38" s="60">
        <v>48506710</v>
      </c>
      <c r="P38" s="60">
        <v>0</v>
      </c>
      <c r="Q38" s="60">
        <v>48506710</v>
      </c>
      <c r="R38" s="60">
        <v>0</v>
      </c>
      <c r="S38" s="60">
        <v>0</v>
      </c>
      <c r="T38" s="60">
        <v>0</v>
      </c>
      <c r="U38" s="60">
        <v>0</v>
      </c>
      <c r="V38" s="60">
        <v>48506710</v>
      </c>
      <c r="W38" s="60">
        <v>30133500</v>
      </c>
      <c r="X38" s="60">
        <v>18373210</v>
      </c>
      <c r="Y38" s="61">
        <v>60.97</v>
      </c>
      <c r="Z38" s="62">
        <v>40178000</v>
      </c>
    </row>
    <row r="39" spans="1:26" ht="13.5">
      <c r="A39" s="58" t="s">
        <v>60</v>
      </c>
      <c r="B39" s="19">
        <v>675138289</v>
      </c>
      <c r="C39" s="19">
        <v>0</v>
      </c>
      <c r="D39" s="59">
        <v>683810000</v>
      </c>
      <c r="E39" s="60">
        <v>688810000</v>
      </c>
      <c r="F39" s="60">
        <v>728340018</v>
      </c>
      <c r="G39" s="60">
        <v>723277133</v>
      </c>
      <c r="H39" s="60">
        <v>710965991</v>
      </c>
      <c r="I39" s="60">
        <v>710965991</v>
      </c>
      <c r="J39" s="60">
        <v>711929636</v>
      </c>
      <c r="K39" s="60">
        <v>708648670</v>
      </c>
      <c r="L39" s="60">
        <v>732048557</v>
      </c>
      <c r="M39" s="60">
        <v>732048557</v>
      </c>
      <c r="N39" s="60">
        <v>728599406</v>
      </c>
      <c r="O39" s="60">
        <v>732322585</v>
      </c>
      <c r="P39" s="60">
        <v>0</v>
      </c>
      <c r="Q39" s="60">
        <v>732322585</v>
      </c>
      <c r="R39" s="60">
        <v>0</v>
      </c>
      <c r="S39" s="60">
        <v>0</v>
      </c>
      <c r="T39" s="60">
        <v>0</v>
      </c>
      <c r="U39" s="60">
        <v>0</v>
      </c>
      <c r="V39" s="60">
        <v>732322585</v>
      </c>
      <c r="W39" s="60">
        <v>516607500</v>
      </c>
      <c r="X39" s="60">
        <v>215715085</v>
      </c>
      <c r="Y39" s="61">
        <v>41.76</v>
      </c>
      <c r="Z39" s="62">
        <v>688810000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67451674</v>
      </c>
      <c r="C42" s="19">
        <v>0</v>
      </c>
      <c r="D42" s="59">
        <v>75581406</v>
      </c>
      <c r="E42" s="60">
        <v>73966725</v>
      </c>
      <c r="F42" s="60">
        <v>51710516</v>
      </c>
      <c r="G42" s="60">
        <v>-9363901</v>
      </c>
      <c r="H42" s="60">
        <v>-17699350</v>
      </c>
      <c r="I42" s="60">
        <v>24647265</v>
      </c>
      <c r="J42" s="60">
        <v>-9876995</v>
      </c>
      <c r="K42" s="60">
        <v>-10645327</v>
      </c>
      <c r="L42" s="60">
        <v>47844964</v>
      </c>
      <c r="M42" s="60">
        <v>27322642</v>
      </c>
      <c r="N42" s="60">
        <v>-15026282</v>
      </c>
      <c r="O42" s="60">
        <v>-9688878</v>
      </c>
      <c r="P42" s="60">
        <v>2305321</v>
      </c>
      <c r="Q42" s="60">
        <v>-22409839</v>
      </c>
      <c r="R42" s="60">
        <v>0</v>
      </c>
      <c r="S42" s="60">
        <v>0</v>
      </c>
      <c r="T42" s="60">
        <v>0</v>
      </c>
      <c r="U42" s="60">
        <v>0</v>
      </c>
      <c r="V42" s="60">
        <v>29560068</v>
      </c>
      <c r="W42" s="60">
        <v>31028474</v>
      </c>
      <c r="X42" s="60">
        <v>-1468406</v>
      </c>
      <c r="Y42" s="61">
        <v>-4.73</v>
      </c>
      <c r="Z42" s="62">
        <v>73966725</v>
      </c>
    </row>
    <row r="43" spans="1:26" ht="13.5">
      <c r="A43" s="58" t="s">
        <v>63</v>
      </c>
      <c r="B43" s="19">
        <v>0</v>
      </c>
      <c r="C43" s="19">
        <v>0</v>
      </c>
      <c r="D43" s="59">
        <v>-53086000</v>
      </c>
      <c r="E43" s="60">
        <v>-43924313</v>
      </c>
      <c r="F43" s="60">
        <v>0</v>
      </c>
      <c r="G43" s="60">
        <v>-1648412</v>
      </c>
      <c r="H43" s="60">
        <v>-8877513</v>
      </c>
      <c r="I43" s="60">
        <v>-10525925</v>
      </c>
      <c r="J43" s="60">
        <v>-243665</v>
      </c>
      <c r="K43" s="60">
        <v>-1628352</v>
      </c>
      <c r="L43" s="60">
        <v>-8912706</v>
      </c>
      <c r="M43" s="60">
        <v>-10784723</v>
      </c>
      <c r="N43" s="60">
        <v>0</v>
      </c>
      <c r="O43" s="60">
        <v>-3691411</v>
      </c>
      <c r="P43" s="60">
        <v>-3047678</v>
      </c>
      <c r="Q43" s="60">
        <v>-6739089</v>
      </c>
      <c r="R43" s="60">
        <v>0</v>
      </c>
      <c r="S43" s="60">
        <v>0</v>
      </c>
      <c r="T43" s="60">
        <v>0</v>
      </c>
      <c r="U43" s="60">
        <v>0</v>
      </c>
      <c r="V43" s="60">
        <v>-28049737</v>
      </c>
      <c r="W43" s="60">
        <v>-28439647</v>
      </c>
      <c r="X43" s="60">
        <v>389910</v>
      </c>
      <c r="Y43" s="61">
        <v>-1.37</v>
      </c>
      <c r="Z43" s="62">
        <v>-43924313</v>
      </c>
    </row>
    <row r="44" spans="1:26" ht="13.5">
      <c r="A44" s="58" t="s">
        <v>64</v>
      </c>
      <c r="B44" s="19">
        <v>-6506074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76182342</v>
      </c>
      <c r="C45" s="22">
        <v>0</v>
      </c>
      <c r="D45" s="99">
        <v>37495406</v>
      </c>
      <c r="E45" s="100">
        <v>61996548</v>
      </c>
      <c r="F45" s="100">
        <v>83664652</v>
      </c>
      <c r="G45" s="100">
        <v>72652339</v>
      </c>
      <c r="H45" s="100">
        <v>46075476</v>
      </c>
      <c r="I45" s="100">
        <v>46075476</v>
      </c>
      <c r="J45" s="100">
        <v>35954816</v>
      </c>
      <c r="K45" s="100">
        <v>23681137</v>
      </c>
      <c r="L45" s="100">
        <v>62613395</v>
      </c>
      <c r="M45" s="100">
        <v>62613395</v>
      </c>
      <c r="N45" s="100">
        <v>47587113</v>
      </c>
      <c r="O45" s="100">
        <v>34206824</v>
      </c>
      <c r="P45" s="100">
        <v>33464467</v>
      </c>
      <c r="Q45" s="100">
        <v>33464467</v>
      </c>
      <c r="R45" s="100">
        <v>0</v>
      </c>
      <c r="S45" s="100">
        <v>0</v>
      </c>
      <c r="T45" s="100">
        <v>0</v>
      </c>
      <c r="U45" s="100">
        <v>0</v>
      </c>
      <c r="V45" s="100">
        <v>33464467</v>
      </c>
      <c r="W45" s="100">
        <v>34542963</v>
      </c>
      <c r="X45" s="100">
        <v>-1078496</v>
      </c>
      <c r="Y45" s="101">
        <v>-3.12</v>
      </c>
      <c r="Z45" s="102">
        <v>61996548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17009698</v>
      </c>
      <c r="C49" s="52">
        <v>0</v>
      </c>
      <c r="D49" s="129">
        <v>12216334</v>
      </c>
      <c r="E49" s="54">
        <v>13287789</v>
      </c>
      <c r="F49" s="54">
        <v>0</v>
      </c>
      <c r="G49" s="54">
        <v>0</v>
      </c>
      <c r="H49" s="54">
        <v>0</v>
      </c>
      <c r="I49" s="54">
        <v>10977798</v>
      </c>
      <c r="J49" s="54">
        <v>0</v>
      </c>
      <c r="K49" s="54">
        <v>0</v>
      </c>
      <c r="L49" s="54">
        <v>0</v>
      </c>
      <c r="M49" s="54">
        <v>11631602</v>
      </c>
      <c r="N49" s="54">
        <v>0</v>
      </c>
      <c r="O49" s="54">
        <v>0</v>
      </c>
      <c r="P49" s="54">
        <v>0</v>
      </c>
      <c r="Q49" s="54">
        <v>24997682</v>
      </c>
      <c r="R49" s="54">
        <v>0</v>
      </c>
      <c r="S49" s="54">
        <v>0</v>
      </c>
      <c r="T49" s="54">
        <v>0</v>
      </c>
      <c r="U49" s="54">
        <v>0</v>
      </c>
      <c r="V49" s="54">
        <v>11730432</v>
      </c>
      <c r="W49" s="54">
        <v>261217172</v>
      </c>
      <c r="X49" s="54">
        <v>363068507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31898919</v>
      </c>
      <c r="C51" s="52">
        <v>0</v>
      </c>
      <c r="D51" s="129">
        <v>2829343</v>
      </c>
      <c r="E51" s="54">
        <v>8351349</v>
      </c>
      <c r="F51" s="54">
        <v>0</v>
      </c>
      <c r="G51" s="54">
        <v>0</v>
      </c>
      <c r="H51" s="54">
        <v>0</v>
      </c>
      <c r="I51" s="54">
        <v>16531689</v>
      </c>
      <c r="J51" s="54">
        <v>0</v>
      </c>
      <c r="K51" s="54">
        <v>0</v>
      </c>
      <c r="L51" s="54">
        <v>0</v>
      </c>
      <c r="M51" s="54">
        <v>10212143</v>
      </c>
      <c r="N51" s="54">
        <v>0</v>
      </c>
      <c r="O51" s="54">
        <v>0</v>
      </c>
      <c r="P51" s="54">
        <v>0</v>
      </c>
      <c r="Q51" s="54">
        <v>9024010</v>
      </c>
      <c r="R51" s="54">
        <v>0</v>
      </c>
      <c r="S51" s="54">
        <v>0</v>
      </c>
      <c r="T51" s="54">
        <v>0</v>
      </c>
      <c r="U51" s="54">
        <v>0</v>
      </c>
      <c r="V51" s="54">
        <v>61659730</v>
      </c>
      <c r="W51" s="54">
        <v>47231287</v>
      </c>
      <c r="X51" s="54">
        <v>187738470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99.28049416230344</v>
      </c>
      <c r="C58" s="5">
        <f>IF(C67=0,0,+(C76/C67)*100)</f>
        <v>0</v>
      </c>
      <c r="D58" s="6">
        <f aca="true" t="shared" si="6" ref="D58:Z58">IF(D67=0,0,+(D76/D67)*100)</f>
        <v>63.710931102965816</v>
      </c>
      <c r="E58" s="7">
        <f t="shared" si="6"/>
        <v>99.99949476075875</v>
      </c>
      <c r="F58" s="7">
        <f t="shared" si="6"/>
        <v>50.727816983265484</v>
      </c>
      <c r="G58" s="7">
        <f t="shared" si="6"/>
        <v>51.036602334636946</v>
      </c>
      <c r="H58" s="7">
        <f t="shared" si="6"/>
        <v>56.93654415924422</v>
      </c>
      <c r="I58" s="7">
        <f t="shared" si="6"/>
        <v>52.88147756179401</v>
      </c>
      <c r="J58" s="7">
        <f t="shared" si="6"/>
        <v>952.1127459652222</v>
      </c>
      <c r="K58" s="7">
        <f t="shared" si="6"/>
        <v>43.754774019633594</v>
      </c>
      <c r="L58" s="7">
        <f t="shared" si="6"/>
        <v>61.236094561063595</v>
      </c>
      <c r="M58" s="7">
        <f t="shared" si="6"/>
        <v>73.55939684144998</v>
      </c>
      <c r="N58" s="7">
        <f t="shared" si="6"/>
        <v>62.25608571918144</v>
      </c>
      <c r="O58" s="7">
        <f t="shared" si="6"/>
        <v>63.638338761329535</v>
      </c>
      <c r="P58" s="7">
        <f t="shared" si="6"/>
        <v>54.16424450087152</v>
      </c>
      <c r="Q58" s="7">
        <f t="shared" si="6"/>
        <v>59.77945060736437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60.45164699681629</v>
      </c>
      <c r="W58" s="7">
        <f t="shared" si="6"/>
        <v>70.03481862993058</v>
      </c>
      <c r="X58" s="7">
        <f t="shared" si="6"/>
        <v>0</v>
      </c>
      <c r="Y58" s="7">
        <f t="shared" si="6"/>
        <v>0</v>
      </c>
      <c r="Z58" s="8">
        <f t="shared" si="6"/>
        <v>99.99949476075875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65.00571428571429</v>
      </c>
      <c r="E59" s="10">
        <f t="shared" si="7"/>
        <v>99.99734273005603</v>
      </c>
      <c r="F59" s="10">
        <f t="shared" si="7"/>
        <v>83.68066961081306</v>
      </c>
      <c r="G59" s="10">
        <f t="shared" si="7"/>
        <v>117.87094790310273</v>
      </c>
      <c r="H59" s="10">
        <f t="shared" si="7"/>
        <v>77.1647803031074</v>
      </c>
      <c r="I59" s="10">
        <f t="shared" si="7"/>
        <v>91.95523715445574</v>
      </c>
      <c r="J59" s="10">
        <f t="shared" si="7"/>
        <v>-15234.992721979623</v>
      </c>
      <c r="K59" s="10">
        <f t="shared" si="7"/>
        <v>75.56032056360978</v>
      </c>
      <c r="L59" s="10">
        <f t="shared" si="7"/>
        <v>100.58318482619231</v>
      </c>
      <c r="M59" s="10">
        <f t="shared" si="7"/>
        <v>123.17852640613684</v>
      </c>
      <c r="N59" s="10">
        <f t="shared" si="7"/>
        <v>71.3529258814187</v>
      </c>
      <c r="O59" s="10">
        <f t="shared" si="7"/>
        <v>123.72789895922264</v>
      </c>
      <c r="P59" s="10">
        <f t="shared" si="7"/>
        <v>504.4522685024009</v>
      </c>
      <c r="Q59" s="10">
        <f t="shared" si="7"/>
        <v>131.19606642282008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113.59764017383975</v>
      </c>
      <c r="W59" s="10">
        <f t="shared" si="7"/>
        <v>82.19968355040386</v>
      </c>
      <c r="X59" s="10">
        <f t="shared" si="7"/>
        <v>0</v>
      </c>
      <c r="Y59" s="10">
        <f t="shared" si="7"/>
        <v>0</v>
      </c>
      <c r="Z59" s="11">
        <f t="shared" si="7"/>
        <v>99.99734273005603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64.99822198270581</v>
      </c>
      <c r="E60" s="13">
        <f t="shared" si="7"/>
        <v>99.9996804816998</v>
      </c>
      <c r="F60" s="13">
        <f t="shared" si="7"/>
        <v>47.99618865514137</v>
      </c>
      <c r="G60" s="13">
        <f t="shared" si="7"/>
        <v>45.81402967969749</v>
      </c>
      <c r="H60" s="13">
        <f t="shared" si="7"/>
        <v>54.926523560191555</v>
      </c>
      <c r="I60" s="13">
        <f t="shared" si="7"/>
        <v>49.49717644146973</v>
      </c>
      <c r="J60" s="13">
        <f t="shared" si="7"/>
        <v>811.8083373601598</v>
      </c>
      <c r="K60" s="13">
        <f t="shared" si="7"/>
        <v>45.06935776506344</v>
      </c>
      <c r="L60" s="13">
        <f t="shared" si="7"/>
        <v>57.0652959243206</v>
      </c>
      <c r="M60" s="13">
        <f t="shared" si="7"/>
        <v>72.28681991954987</v>
      </c>
      <c r="N60" s="13">
        <f t="shared" si="7"/>
        <v>61.17480016901</v>
      </c>
      <c r="O60" s="13">
        <f t="shared" si="7"/>
        <v>56.694685288906776</v>
      </c>
      <c r="P60" s="13">
        <f t="shared" si="7"/>
        <v>49.57638728864878</v>
      </c>
      <c r="Q60" s="13">
        <f t="shared" si="7"/>
        <v>55.592470467987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57.076738282997994</v>
      </c>
      <c r="W60" s="13">
        <f t="shared" si="7"/>
        <v>64.71227620476077</v>
      </c>
      <c r="X60" s="13">
        <f t="shared" si="7"/>
        <v>0</v>
      </c>
      <c r="Y60" s="13">
        <f t="shared" si="7"/>
        <v>0</v>
      </c>
      <c r="Z60" s="14">
        <f t="shared" si="7"/>
        <v>99.9996804816998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65.00013847399879</v>
      </c>
      <c r="E61" s="13">
        <f t="shared" si="7"/>
        <v>99.99953765219513</v>
      </c>
      <c r="F61" s="13">
        <f t="shared" si="7"/>
        <v>78.69538742578779</v>
      </c>
      <c r="G61" s="13">
        <f t="shared" si="7"/>
        <v>77.96779212411637</v>
      </c>
      <c r="H61" s="13">
        <f t="shared" si="7"/>
        <v>98.06296836074915</v>
      </c>
      <c r="I61" s="13">
        <f t="shared" si="7"/>
        <v>84.6478356843693</v>
      </c>
      <c r="J61" s="13">
        <f t="shared" si="7"/>
        <v>553.6160273793887</v>
      </c>
      <c r="K61" s="13">
        <f t="shared" si="7"/>
        <v>84.02716759563404</v>
      </c>
      <c r="L61" s="13">
        <f t="shared" si="7"/>
        <v>101.30742891785565</v>
      </c>
      <c r="M61" s="13">
        <f t="shared" si="7"/>
        <v>125.51678709416336</v>
      </c>
      <c r="N61" s="13">
        <f t="shared" si="7"/>
        <v>107.38924660565652</v>
      </c>
      <c r="O61" s="13">
        <f t="shared" si="7"/>
        <v>94.88236933198226</v>
      </c>
      <c r="P61" s="13">
        <f t="shared" si="7"/>
        <v>69.47019333856376</v>
      </c>
      <c r="Q61" s="13">
        <f t="shared" si="7"/>
        <v>87.91240473298718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95.21818927197158</v>
      </c>
      <c r="W61" s="13">
        <f t="shared" si="7"/>
        <v>129.72316133979976</v>
      </c>
      <c r="X61" s="13">
        <f t="shared" si="7"/>
        <v>0</v>
      </c>
      <c r="Y61" s="13">
        <f t="shared" si="7"/>
        <v>0</v>
      </c>
      <c r="Z61" s="14">
        <f t="shared" si="7"/>
        <v>99.99953765219513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64.99303442981834</v>
      </c>
      <c r="E62" s="13">
        <f t="shared" si="7"/>
        <v>99.99925645137775</v>
      </c>
      <c r="F62" s="13">
        <f t="shared" si="7"/>
        <v>23.222016883645875</v>
      </c>
      <c r="G62" s="13">
        <f t="shared" si="7"/>
        <v>18.28436138052907</v>
      </c>
      <c r="H62" s="13">
        <f t="shared" si="7"/>
        <v>18.973338550431805</v>
      </c>
      <c r="I62" s="13">
        <f t="shared" si="7"/>
        <v>20.10878713607992</v>
      </c>
      <c r="J62" s="13">
        <f t="shared" si="7"/>
        <v>3870305.0000000005</v>
      </c>
      <c r="K62" s="13">
        <f t="shared" si="7"/>
        <v>19.1394393663014</v>
      </c>
      <c r="L62" s="13">
        <f t="shared" si="7"/>
        <v>13.226721371732847</v>
      </c>
      <c r="M62" s="13">
        <f t="shared" si="7"/>
        <v>25.3724718159688</v>
      </c>
      <c r="N62" s="13">
        <f t="shared" si="7"/>
        <v>22.595035518869906</v>
      </c>
      <c r="O62" s="13">
        <f t="shared" si="7"/>
        <v>24.216775822253446</v>
      </c>
      <c r="P62" s="13">
        <f t="shared" si="7"/>
        <v>16.566680113038423</v>
      </c>
      <c r="Q62" s="13">
        <f t="shared" si="7"/>
        <v>21.25586258782724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21.778178768264056</v>
      </c>
      <c r="W62" s="13">
        <f t="shared" si="7"/>
        <v>30.047491980964473</v>
      </c>
      <c r="X62" s="13">
        <f t="shared" si="7"/>
        <v>0</v>
      </c>
      <c r="Y62" s="13">
        <f t="shared" si="7"/>
        <v>0</v>
      </c>
      <c r="Z62" s="14">
        <f t="shared" si="7"/>
        <v>99.99925645137775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65.00046112699437</v>
      </c>
      <c r="E63" s="13">
        <f t="shared" si="7"/>
        <v>99.99982588978419</v>
      </c>
      <c r="F63" s="13">
        <f t="shared" si="7"/>
        <v>9.071546883827107</v>
      </c>
      <c r="G63" s="13">
        <f t="shared" si="7"/>
        <v>10.1821484997576</v>
      </c>
      <c r="H63" s="13">
        <f t="shared" si="7"/>
        <v>19.458647408183307</v>
      </c>
      <c r="I63" s="13">
        <f t="shared" si="7"/>
        <v>12.890165730408546</v>
      </c>
      <c r="J63" s="13">
        <f t="shared" si="7"/>
        <v>22373.7003058104</v>
      </c>
      <c r="K63" s="13">
        <f t="shared" si="7"/>
        <v>16.586623834641955</v>
      </c>
      <c r="L63" s="13">
        <f t="shared" si="7"/>
        <v>29.08034390345434</v>
      </c>
      <c r="M63" s="13">
        <f t="shared" si="7"/>
        <v>31.711547414101325</v>
      </c>
      <c r="N63" s="13">
        <f t="shared" si="7"/>
        <v>22.203217455621303</v>
      </c>
      <c r="O63" s="13">
        <f t="shared" si="7"/>
        <v>19.943820360995417</v>
      </c>
      <c r="P63" s="13">
        <f t="shared" si="7"/>
        <v>27.370692282374165</v>
      </c>
      <c r="Q63" s="13">
        <f t="shared" si="7"/>
        <v>23.16645884376961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20.683650591038486</v>
      </c>
      <c r="W63" s="13">
        <f t="shared" si="7"/>
        <v>27.448455239504828</v>
      </c>
      <c r="X63" s="13">
        <f t="shared" si="7"/>
        <v>0</v>
      </c>
      <c r="Y63" s="13">
        <f t="shared" si="7"/>
        <v>0</v>
      </c>
      <c r="Z63" s="14">
        <f t="shared" si="7"/>
        <v>99.99982588978419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65.00359453630482</v>
      </c>
      <c r="E64" s="13">
        <f t="shared" si="7"/>
        <v>100.00069459921255</v>
      </c>
      <c r="F64" s="13">
        <f t="shared" si="7"/>
        <v>19.08879132892645</v>
      </c>
      <c r="G64" s="13">
        <f t="shared" si="7"/>
        <v>17.87345144674018</v>
      </c>
      <c r="H64" s="13">
        <f t="shared" si="7"/>
        <v>14.863943372898675</v>
      </c>
      <c r="I64" s="13">
        <f t="shared" si="7"/>
        <v>17.282069120503632</v>
      </c>
      <c r="J64" s="13">
        <f t="shared" si="7"/>
        <v>18914.09813407049</v>
      </c>
      <c r="K64" s="13">
        <f t="shared" si="7"/>
        <v>11.338288220530124</v>
      </c>
      <c r="L64" s="13">
        <f t="shared" si="7"/>
        <v>15.952026142565709</v>
      </c>
      <c r="M64" s="13">
        <f t="shared" si="7"/>
        <v>19.74667317801434</v>
      </c>
      <c r="N64" s="13">
        <f t="shared" si="7"/>
        <v>16.327526067036604</v>
      </c>
      <c r="O64" s="13">
        <f t="shared" si="7"/>
        <v>14.668636564920797</v>
      </c>
      <c r="P64" s="13">
        <f t="shared" si="7"/>
        <v>16.4843032787441</v>
      </c>
      <c r="Q64" s="13">
        <f t="shared" si="7"/>
        <v>15.823593169796691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17.353792979776976</v>
      </c>
      <c r="W64" s="13">
        <f t="shared" si="7"/>
        <v>17.485334859522897</v>
      </c>
      <c r="X64" s="13">
        <f t="shared" si="7"/>
        <v>0</v>
      </c>
      <c r="Y64" s="13">
        <f t="shared" si="7"/>
        <v>0</v>
      </c>
      <c r="Z64" s="14">
        <f t="shared" si="7"/>
        <v>100.00069459921255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427.35042735042737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182364052</v>
      </c>
      <c r="C67" s="24"/>
      <c r="D67" s="25">
        <v>227113303</v>
      </c>
      <c r="E67" s="26">
        <v>200697000</v>
      </c>
      <c r="F67" s="26">
        <v>17180418</v>
      </c>
      <c r="G67" s="26">
        <v>18171819</v>
      </c>
      <c r="H67" s="26">
        <v>17391953</v>
      </c>
      <c r="I67" s="26">
        <v>52744190</v>
      </c>
      <c r="J67" s="26">
        <v>785731</v>
      </c>
      <c r="K67" s="26">
        <v>16825444</v>
      </c>
      <c r="L67" s="26">
        <v>15323051</v>
      </c>
      <c r="M67" s="26">
        <v>32934226</v>
      </c>
      <c r="N67" s="26">
        <v>16101507</v>
      </c>
      <c r="O67" s="26">
        <v>14825299</v>
      </c>
      <c r="P67" s="26">
        <v>17289967</v>
      </c>
      <c r="Q67" s="26">
        <v>48216773</v>
      </c>
      <c r="R67" s="26"/>
      <c r="S67" s="26"/>
      <c r="T67" s="26"/>
      <c r="U67" s="26"/>
      <c r="V67" s="26">
        <v>133895189</v>
      </c>
      <c r="W67" s="26">
        <v>122837688</v>
      </c>
      <c r="X67" s="26"/>
      <c r="Y67" s="25"/>
      <c r="Z67" s="27">
        <v>200697000</v>
      </c>
    </row>
    <row r="68" spans="1:26" ht="13.5" hidden="1">
      <c r="A68" s="37" t="s">
        <v>31</v>
      </c>
      <c r="B68" s="19">
        <v>12061322</v>
      </c>
      <c r="C68" s="19"/>
      <c r="D68" s="20">
        <v>17500000</v>
      </c>
      <c r="E68" s="21">
        <v>17311000</v>
      </c>
      <c r="F68" s="21">
        <v>1315152</v>
      </c>
      <c r="G68" s="21">
        <v>1317065</v>
      </c>
      <c r="H68" s="21">
        <v>1571984</v>
      </c>
      <c r="I68" s="21">
        <v>4204201</v>
      </c>
      <c r="J68" s="21">
        <v>-6870</v>
      </c>
      <c r="K68" s="21">
        <v>1517078</v>
      </c>
      <c r="L68" s="21">
        <v>1472432</v>
      </c>
      <c r="M68" s="21">
        <v>2982640</v>
      </c>
      <c r="N68" s="21">
        <v>1707588</v>
      </c>
      <c r="O68" s="21">
        <v>1534430</v>
      </c>
      <c r="P68" s="21">
        <v>304474</v>
      </c>
      <c r="Q68" s="21">
        <v>3546492</v>
      </c>
      <c r="R68" s="21"/>
      <c r="S68" s="21"/>
      <c r="T68" s="21"/>
      <c r="U68" s="21"/>
      <c r="V68" s="21">
        <v>10733333</v>
      </c>
      <c r="W68" s="21">
        <v>13124997</v>
      </c>
      <c r="X68" s="21"/>
      <c r="Y68" s="20"/>
      <c r="Z68" s="23">
        <v>17311000</v>
      </c>
    </row>
    <row r="69" spans="1:26" ht="13.5" hidden="1">
      <c r="A69" s="38" t="s">
        <v>32</v>
      </c>
      <c r="B69" s="19">
        <v>168990610</v>
      </c>
      <c r="C69" s="19"/>
      <c r="D69" s="20">
        <v>205113303</v>
      </c>
      <c r="E69" s="21">
        <v>173386000</v>
      </c>
      <c r="F69" s="21">
        <v>15865266</v>
      </c>
      <c r="G69" s="21">
        <v>16854754</v>
      </c>
      <c r="H69" s="21">
        <v>15819969</v>
      </c>
      <c r="I69" s="21">
        <v>48539989</v>
      </c>
      <c r="J69" s="21">
        <v>792601</v>
      </c>
      <c r="K69" s="21">
        <v>13791246</v>
      </c>
      <c r="L69" s="21">
        <v>13847679</v>
      </c>
      <c r="M69" s="21">
        <v>28431526</v>
      </c>
      <c r="N69" s="21">
        <v>14394414</v>
      </c>
      <c r="O69" s="21">
        <v>13292350</v>
      </c>
      <c r="P69" s="21">
        <v>15791901</v>
      </c>
      <c r="Q69" s="21">
        <v>43478665</v>
      </c>
      <c r="R69" s="21"/>
      <c r="S69" s="21"/>
      <c r="T69" s="21"/>
      <c r="U69" s="21"/>
      <c r="V69" s="21">
        <v>120450180</v>
      </c>
      <c r="W69" s="21">
        <v>108542691</v>
      </c>
      <c r="X69" s="21"/>
      <c r="Y69" s="20"/>
      <c r="Z69" s="23">
        <v>173386000</v>
      </c>
    </row>
    <row r="70" spans="1:26" ht="13.5" hidden="1">
      <c r="A70" s="39" t="s">
        <v>103</v>
      </c>
      <c r="B70" s="19">
        <v>67535872</v>
      </c>
      <c r="C70" s="19"/>
      <c r="D70" s="20">
        <v>74418303</v>
      </c>
      <c r="E70" s="21">
        <v>73754000</v>
      </c>
      <c r="F70" s="21">
        <v>6201136</v>
      </c>
      <c r="G70" s="21">
        <v>6829075</v>
      </c>
      <c r="H70" s="21">
        <v>6152042</v>
      </c>
      <c r="I70" s="21">
        <v>19182253</v>
      </c>
      <c r="J70" s="21">
        <v>789499</v>
      </c>
      <c r="K70" s="21">
        <v>4919979</v>
      </c>
      <c r="L70" s="21">
        <v>5529096</v>
      </c>
      <c r="M70" s="21">
        <v>11238574</v>
      </c>
      <c r="N70" s="21">
        <v>5603440</v>
      </c>
      <c r="O70" s="21">
        <v>5322209</v>
      </c>
      <c r="P70" s="21">
        <v>7929251</v>
      </c>
      <c r="Q70" s="21">
        <v>18854900</v>
      </c>
      <c r="R70" s="21"/>
      <c r="S70" s="21"/>
      <c r="T70" s="21"/>
      <c r="U70" s="21"/>
      <c r="V70" s="21">
        <v>49275727</v>
      </c>
      <c r="W70" s="21">
        <v>40828221</v>
      </c>
      <c r="X70" s="21"/>
      <c r="Y70" s="20"/>
      <c r="Z70" s="23">
        <v>73754000</v>
      </c>
    </row>
    <row r="71" spans="1:26" ht="13.5" hidden="1">
      <c r="A71" s="39" t="s">
        <v>104</v>
      </c>
      <c r="B71" s="19">
        <v>57938975</v>
      </c>
      <c r="C71" s="19"/>
      <c r="D71" s="20">
        <v>70346000</v>
      </c>
      <c r="E71" s="21">
        <v>48013000</v>
      </c>
      <c r="F71" s="21">
        <v>4804531</v>
      </c>
      <c r="G71" s="21">
        <v>5181231</v>
      </c>
      <c r="H71" s="21">
        <v>4848161</v>
      </c>
      <c r="I71" s="21">
        <v>14833923</v>
      </c>
      <c r="J71" s="21">
        <v>20</v>
      </c>
      <c r="K71" s="21">
        <v>4572647</v>
      </c>
      <c r="L71" s="21">
        <v>4026440</v>
      </c>
      <c r="M71" s="21">
        <v>8599107</v>
      </c>
      <c r="N71" s="21">
        <v>4497187</v>
      </c>
      <c r="O71" s="21">
        <v>3666479</v>
      </c>
      <c r="P71" s="21">
        <v>3599484</v>
      </c>
      <c r="Q71" s="21">
        <v>11763150</v>
      </c>
      <c r="R71" s="21"/>
      <c r="S71" s="21"/>
      <c r="T71" s="21"/>
      <c r="U71" s="21"/>
      <c r="V71" s="21">
        <v>35196180</v>
      </c>
      <c r="W71" s="21">
        <v>31186107</v>
      </c>
      <c r="X71" s="21"/>
      <c r="Y71" s="20"/>
      <c r="Z71" s="23">
        <v>48013000</v>
      </c>
    </row>
    <row r="72" spans="1:26" ht="13.5" hidden="1">
      <c r="A72" s="39" t="s">
        <v>105</v>
      </c>
      <c r="B72" s="19">
        <v>18003098</v>
      </c>
      <c r="C72" s="19"/>
      <c r="D72" s="20">
        <v>32529000</v>
      </c>
      <c r="E72" s="21">
        <v>24697000</v>
      </c>
      <c r="F72" s="21">
        <v>2602070</v>
      </c>
      <c r="G72" s="21">
        <v>2596947</v>
      </c>
      <c r="H72" s="21">
        <v>2583381</v>
      </c>
      <c r="I72" s="21">
        <v>7782398</v>
      </c>
      <c r="J72" s="21">
        <v>1635</v>
      </c>
      <c r="K72" s="21">
        <v>2058273</v>
      </c>
      <c r="L72" s="21">
        <v>2051506</v>
      </c>
      <c r="M72" s="21">
        <v>4111414</v>
      </c>
      <c r="N72" s="21">
        <v>2055040</v>
      </c>
      <c r="O72" s="21">
        <v>2061245</v>
      </c>
      <c r="P72" s="21">
        <v>2050825</v>
      </c>
      <c r="Q72" s="21">
        <v>6167110</v>
      </c>
      <c r="R72" s="21"/>
      <c r="S72" s="21"/>
      <c r="T72" s="21"/>
      <c r="U72" s="21"/>
      <c r="V72" s="21">
        <v>18060922</v>
      </c>
      <c r="W72" s="21">
        <v>15246603</v>
      </c>
      <c r="X72" s="21"/>
      <c r="Y72" s="20"/>
      <c r="Z72" s="23">
        <v>24697000</v>
      </c>
    </row>
    <row r="73" spans="1:26" ht="13.5" hidden="1">
      <c r="A73" s="39" t="s">
        <v>106</v>
      </c>
      <c r="B73" s="19">
        <v>25512665</v>
      </c>
      <c r="C73" s="19"/>
      <c r="D73" s="20">
        <v>27820000</v>
      </c>
      <c r="E73" s="21">
        <v>26922000</v>
      </c>
      <c r="F73" s="21">
        <v>2257529</v>
      </c>
      <c r="G73" s="21">
        <v>2247501</v>
      </c>
      <c r="H73" s="21">
        <v>2236385</v>
      </c>
      <c r="I73" s="21">
        <v>6741415</v>
      </c>
      <c r="J73" s="21">
        <v>1447</v>
      </c>
      <c r="K73" s="21">
        <v>2240347</v>
      </c>
      <c r="L73" s="21">
        <v>2240637</v>
      </c>
      <c r="M73" s="21">
        <v>4482431</v>
      </c>
      <c r="N73" s="21">
        <v>2238747</v>
      </c>
      <c r="O73" s="21">
        <v>2242417</v>
      </c>
      <c r="P73" s="21">
        <v>2212341</v>
      </c>
      <c r="Q73" s="21">
        <v>6693505</v>
      </c>
      <c r="R73" s="21"/>
      <c r="S73" s="21"/>
      <c r="T73" s="21"/>
      <c r="U73" s="21"/>
      <c r="V73" s="21">
        <v>17917351</v>
      </c>
      <c r="W73" s="21">
        <v>21281760</v>
      </c>
      <c r="X73" s="21"/>
      <c r="Y73" s="20"/>
      <c r="Z73" s="23">
        <v>26922000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1312120</v>
      </c>
      <c r="C75" s="28"/>
      <c r="D75" s="29">
        <v>4500000</v>
      </c>
      <c r="E75" s="30">
        <v>10000000</v>
      </c>
      <c r="F75" s="30"/>
      <c r="G75" s="30"/>
      <c r="H75" s="30"/>
      <c r="I75" s="30"/>
      <c r="J75" s="30"/>
      <c r="K75" s="30">
        <v>1517120</v>
      </c>
      <c r="L75" s="30">
        <v>2940</v>
      </c>
      <c r="M75" s="30">
        <v>1520060</v>
      </c>
      <c r="N75" s="30">
        <v>-495</v>
      </c>
      <c r="O75" s="30">
        <v>-1481</v>
      </c>
      <c r="P75" s="30">
        <v>1193592</v>
      </c>
      <c r="Q75" s="30">
        <v>1191616</v>
      </c>
      <c r="R75" s="30"/>
      <c r="S75" s="30"/>
      <c r="T75" s="30"/>
      <c r="U75" s="30"/>
      <c r="V75" s="30">
        <v>2711676</v>
      </c>
      <c r="W75" s="30">
        <v>1170000</v>
      </c>
      <c r="X75" s="30"/>
      <c r="Y75" s="29"/>
      <c r="Z75" s="31">
        <v>10000000</v>
      </c>
    </row>
    <row r="76" spans="1:26" ht="13.5" hidden="1">
      <c r="A76" s="42" t="s">
        <v>286</v>
      </c>
      <c r="B76" s="32">
        <v>181051932</v>
      </c>
      <c r="C76" s="32"/>
      <c r="D76" s="33">
        <v>144696000</v>
      </c>
      <c r="E76" s="34">
        <v>200695986</v>
      </c>
      <c r="F76" s="34">
        <v>8715251</v>
      </c>
      <c r="G76" s="34">
        <v>9274279</v>
      </c>
      <c r="H76" s="34">
        <v>9902377</v>
      </c>
      <c r="I76" s="34">
        <v>27891907</v>
      </c>
      <c r="J76" s="34">
        <v>7481045</v>
      </c>
      <c r="K76" s="34">
        <v>7361935</v>
      </c>
      <c r="L76" s="34">
        <v>9383238</v>
      </c>
      <c r="M76" s="34">
        <v>24226218</v>
      </c>
      <c r="N76" s="34">
        <v>10024168</v>
      </c>
      <c r="O76" s="34">
        <v>9434574</v>
      </c>
      <c r="P76" s="34">
        <v>9364980</v>
      </c>
      <c r="Q76" s="34">
        <v>28823722</v>
      </c>
      <c r="R76" s="34"/>
      <c r="S76" s="34"/>
      <c r="T76" s="34"/>
      <c r="U76" s="34"/>
      <c r="V76" s="34">
        <v>80941847</v>
      </c>
      <c r="W76" s="34">
        <v>86029152</v>
      </c>
      <c r="X76" s="34"/>
      <c r="Y76" s="33"/>
      <c r="Z76" s="35">
        <v>200695986</v>
      </c>
    </row>
    <row r="77" spans="1:26" ht="13.5" hidden="1">
      <c r="A77" s="37" t="s">
        <v>31</v>
      </c>
      <c r="B77" s="19">
        <v>12061322</v>
      </c>
      <c r="C77" s="19"/>
      <c r="D77" s="20">
        <v>11376000</v>
      </c>
      <c r="E77" s="21">
        <v>17310540</v>
      </c>
      <c r="F77" s="21">
        <v>1100528</v>
      </c>
      <c r="G77" s="21">
        <v>1552437</v>
      </c>
      <c r="H77" s="21">
        <v>1213018</v>
      </c>
      <c r="I77" s="21">
        <v>3865983</v>
      </c>
      <c r="J77" s="21">
        <v>1046644</v>
      </c>
      <c r="K77" s="21">
        <v>1146309</v>
      </c>
      <c r="L77" s="21">
        <v>1481019</v>
      </c>
      <c r="M77" s="21">
        <v>3673972</v>
      </c>
      <c r="N77" s="21">
        <v>1218414</v>
      </c>
      <c r="O77" s="21">
        <v>1898518</v>
      </c>
      <c r="P77" s="21">
        <v>1535926</v>
      </c>
      <c r="Q77" s="21">
        <v>4652858</v>
      </c>
      <c r="R77" s="21"/>
      <c r="S77" s="21"/>
      <c r="T77" s="21"/>
      <c r="U77" s="21"/>
      <c r="V77" s="21">
        <v>12192813</v>
      </c>
      <c r="W77" s="21">
        <v>10788706</v>
      </c>
      <c r="X77" s="21"/>
      <c r="Y77" s="20"/>
      <c r="Z77" s="23">
        <v>17310540</v>
      </c>
    </row>
    <row r="78" spans="1:26" ht="13.5" hidden="1">
      <c r="A78" s="38" t="s">
        <v>32</v>
      </c>
      <c r="B78" s="19">
        <v>168990610</v>
      </c>
      <c r="C78" s="19"/>
      <c r="D78" s="20">
        <v>133320000</v>
      </c>
      <c r="E78" s="21">
        <v>173385446</v>
      </c>
      <c r="F78" s="21">
        <v>7614723</v>
      </c>
      <c r="G78" s="21">
        <v>7721842</v>
      </c>
      <c r="H78" s="21">
        <v>8689359</v>
      </c>
      <c r="I78" s="21">
        <v>24025924</v>
      </c>
      <c r="J78" s="21">
        <v>6434401</v>
      </c>
      <c r="K78" s="21">
        <v>6215626</v>
      </c>
      <c r="L78" s="21">
        <v>7902219</v>
      </c>
      <c r="M78" s="21">
        <v>20552246</v>
      </c>
      <c r="N78" s="21">
        <v>8805754</v>
      </c>
      <c r="O78" s="21">
        <v>7536056</v>
      </c>
      <c r="P78" s="21">
        <v>7829054</v>
      </c>
      <c r="Q78" s="21">
        <v>24170864</v>
      </c>
      <c r="R78" s="21"/>
      <c r="S78" s="21"/>
      <c r="T78" s="21"/>
      <c r="U78" s="21"/>
      <c r="V78" s="21">
        <v>68749034</v>
      </c>
      <c r="W78" s="21">
        <v>70240446</v>
      </c>
      <c r="X78" s="21"/>
      <c r="Y78" s="20"/>
      <c r="Z78" s="23">
        <v>173385446</v>
      </c>
    </row>
    <row r="79" spans="1:26" ht="13.5" hidden="1">
      <c r="A79" s="39" t="s">
        <v>103</v>
      </c>
      <c r="B79" s="19">
        <v>67535872</v>
      </c>
      <c r="C79" s="19"/>
      <c r="D79" s="20">
        <v>48372000</v>
      </c>
      <c r="E79" s="21">
        <v>73753659</v>
      </c>
      <c r="F79" s="21">
        <v>4880008</v>
      </c>
      <c r="G79" s="21">
        <v>5324479</v>
      </c>
      <c r="H79" s="21">
        <v>6032875</v>
      </c>
      <c r="I79" s="21">
        <v>16237362</v>
      </c>
      <c r="J79" s="21">
        <v>4370793</v>
      </c>
      <c r="K79" s="21">
        <v>4134119</v>
      </c>
      <c r="L79" s="21">
        <v>5601385</v>
      </c>
      <c r="M79" s="21">
        <v>14106297</v>
      </c>
      <c r="N79" s="21">
        <v>6017492</v>
      </c>
      <c r="O79" s="21">
        <v>5049838</v>
      </c>
      <c r="P79" s="21">
        <v>5508466</v>
      </c>
      <c r="Q79" s="21">
        <v>16575796</v>
      </c>
      <c r="R79" s="21"/>
      <c r="S79" s="21"/>
      <c r="T79" s="21"/>
      <c r="U79" s="21"/>
      <c r="V79" s="21">
        <v>46919455</v>
      </c>
      <c r="W79" s="21">
        <v>52963659</v>
      </c>
      <c r="X79" s="21"/>
      <c r="Y79" s="20"/>
      <c r="Z79" s="23">
        <v>73753659</v>
      </c>
    </row>
    <row r="80" spans="1:26" ht="13.5" hidden="1">
      <c r="A80" s="39" t="s">
        <v>104</v>
      </c>
      <c r="B80" s="19">
        <v>57938975</v>
      </c>
      <c r="C80" s="19"/>
      <c r="D80" s="20">
        <v>45720000</v>
      </c>
      <c r="E80" s="21">
        <v>48012643</v>
      </c>
      <c r="F80" s="21">
        <v>1115709</v>
      </c>
      <c r="G80" s="21">
        <v>947355</v>
      </c>
      <c r="H80" s="21">
        <v>919858</v>
      </c>
      <c r="I80" s="21">
        <v>2982922</v>
      </c>
      <c r="J80" s="21">
        <v>774061</v>
      </c>
      <c r="K80" s="21">
        <v>875179</v>
      </c>
      <c r="L80" s="21">
        <v>532566</v>
      </c>
      <c r="M80" s="21">
        <v>2181806</v>
      </c>
      <c r="N80" s="21">
        <v>1016141</v>
      </c>
      <c r="O80" s="21">
        <v>887903</v>
      </c>
      <c r="P80" s="21">
        <v>596315</v>
      </c>
      <c r="Q80" s="21">
        <v>2500359</v>
      </c>
      <c r="R80" s="21"/>
      <c r="S80" s="21"/>
      <c r="T80" s="21"/>
      <c r="U80" s="21"/>
      <c r="V80" s="21">
        <v>7665087</v>
      </c>
      <c r="W80" s="21">
        <v>9370643</v>
      </c>
      <c r="X80" s="21"/>
      <c r="Y80" s="20"/>
      <c r="Z80" s="23">
        <v>48012643</v>
      </c>
    </row>
    <row r="81" spans="1:26" ht="13.5" hidden="1">
      <c r="A81" s="39" t="s">
        <v>105</v>
      </c>
      <c r="B81" s="19">
        <v>18003098</v>
      </c>
      <c r="C81" s="19"/>
      <c r="D81" s="20">
        <v>21144000</v>
      </c>
      <c r="E81" s="21">
        <v>24696957</v>
      </c>
      <c r="F81" s="21">
        <v>236048</v>
      </c>
      <c r="G81" s="21">
        <v>264425</v>
      </c>
      <c r="H81" s="21">
        <v>502691</v>
      </c>
      <c r="I81" s="21">
        <v>1003164</v>
      </c>
      <c r="J81" s="21">
        <v>365810</v>
      </c>
      <c r="K81" s="21">
        <v>341398</v>
      </c>
      <c r="L81" s="21">
        <v>596585</v>
      </c>
      <c r="M81" s="21">
        <v>1303793</v>
      </c>
      <c r="N81" s="21">
        <v>456285</v>
      </c>
      <c r="O81" s="21">
        <v>411091</v>
      </c>
      <c r="P81" s="21">
        <v>561325</v>
      </c>
      <c r="Q81" s="21">
        <v>1428701</v>
      </c>
      <c r="R81" s="21"/>
      <c r="S81" s="21"/>
      <c r="T81" s="21"/>
      <c r="U81" s="21"/>
      <c r="V81" s="21">
        <v>3735658</v>
      </c>
      <c r="W81" s="21">
        <v>4184957</v>
      </c>
      <c r="X81" s="21"/>
      <c r="Y81" s="20"/>
      <c r="Z81" s="23">
        <v>24696957</v>
      </c>
    </row>
    <row r="82" spans="1:26" ht="13.5" hidden="1">
      <c r="A82" s="39" t="s">
        <v>106</v>
      </c>
      <c r="B82" s="19">
        <v>25512665</v>
      </c>
      <c r="C82" s="19"/>
      <c r="D82" s="20">
        <v>18084000</v>
      </c>
      <c r="E82" s="21">
        <v>26922187</v>
      </c>
      <c r="F82" s="21">
        <v>430935</v>
      </c>
      <c r="G82" s="21">
        <v>401706</v>
      </c>
      <c r="H82" s="21">
        <v>332415</v>
      </c>
      <c r="I82" s="21">
        <v>1165056</v>
      </c>
      <c r="J82" s="21">
        <v>273687</v>
      </c>
      <c r="K82" s="21">
        <v>254017</v>
      </c>
      <c r="L82" s="21">
        <v>357427</v>
      </c>
      <c r="M82" s="21">
        <v>885131</v>
      </c>
      <c r="N82" s="21">
        <v>365532</v>
      </c>
      <c r="O82" s="21">
        <v>328932</v>
      </c>
      <c r="P82" s="21">
        <v>364689</v>
      </c>
      <c r="Q82" s="21">
        <v>1059153</v>
      </c>
      <c r="R82" s="21"/>
      <c r="S82" s="21"/>
      <c r="T82" s="21"/>
      <c r="U82" s="21"/>
      <c r="V82" s="21">
        <v>3109340</v>
      </c>
      <c r="W82" s="21">
        <v>3721187</v>
      </c>
      <c r="X82" s="21"/>
      <c r="Y82" s="20"/>
      <c r="Z82" s="23">
        <v>26922187</v>
      </c>
    </row>
    <row r="83" spans="1:26" ht="13.5" hidden="1">
      <c r="A83" s="39" t="s">
        <v>107</v>
      </c>
      <c r="B83" s="19"/>
      <c r="C83" s="19"/>
      <c r="D83" s="20"/>
      <c r="E83" s="21"/>
      <c r="F83" s="21">
        <v>952023</v>
      </c>
      <c r="G83" s="21">
        <v>783877</v>
      </c>
      <c r="H83" s="21">
        <v>901520</v>
      </c>
      <c r="I83" s="21">
        <v>2637420</v>
      </c>
      <c r="J83" s="21">
        <v>650050</v>
      </c>
      <c r="K83" s="21">
        <v>610913</v>
      </c>
      <c r="L83" s="21">
        <v>814256</v>
      </c>
      <c r="M83" s="21">
        <v>2075219</v>
      </c>
      <c r="N83" s="21">
        <v>950304</v>
      </c>
      <c r="O83" s="21">
        <v>858292</v>
      </c>
      <c r="P83" s="21">
        <v>798259</v>
      </c>
      <c r="Q83" s="21">
        <v>2606855</v>
      </c>
      <c r="R83" s="21"/>
      <c r="S83" s="21"/>
      <c r="T83" s="21"/>
      <c r="U83" s="21"/>
      <c r="V83" s="21">
        <v>7319494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10000000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5000000</v>
      </c>
      <c r="X84" s="30"/>
      <c r="Y84" s="29"/>
      <c r="Z84" s="31">
        <v>10000000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2453000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1839750</v>
      </c>
      <c r="Y5" s="358">
        <f t="shared" si="0"/>
        <v>-1839750</v>
      </c>
      <c r="Z5" s="359">
        <f>+IF(X5&lt;&gt;0,+(Y5/X5)*100,0)</f>
        <v>-100</v>
      </c>
      <c r="AA5" s="360">
        <f>+AA6+AA8+AA11+AA13+AA15</f>
        <v>2453000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240000</v>
      </c>
      <c r="Y6" s="59">
        <f t="shared" si="1"/>
        <v>-240000</v>
      </c>
      <c r="Z6" s="61">
        <f>+IF(X6&lt;&gt;0,+(Y6/X6)*100,0)</f>
        <v>-100</v>
      </c>
      <c r="AA6" s="62">
        <f t="shared" si="1"/>
        <v>320000</v>
      </c>
    </row>
    <row r="7" spans="1:27" ht="13.5">
      <c r="A7" s="291" t="s">
        <v>228</v>
      </c>
      <c r="B7" s="142"/>
      <c r="C7" s="60"/>
      <c r="D7" s="340"/>
      <c r="E7" s="60"/>
      <c r="F7" s="59">
        <v>320000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240000</v>
      </c>
      <c r="Y7" s="59">
        <v>-240000</v>
      </c>
      <c r="Z7" s="61">
        <v>-100</v>
      </c>
      <c r="AA7" s="62">
        <v>320000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1257000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942750</v>
      </c>
      <c r="Y8" s="59">
        <f t="shared" si="2"/>
        <v>-942750</v>
      </c>
      <c r="Z8" s="61">
        <f>+IF(X8&lt;&gt;0,+(Y8/X8)*100,0)</f>
        <v>-100</v>
      </c>
      <c r="AA8" s="62">
        <f>SUM(AA9:AA10)</f>
        <v>1257000</v>
      </c>
    </row>
    <row r="9" spans="1:27" ht="13.5">
      <c r="A9" s="291" t="s">
        <v>229</v>
      </c>
      <c r="B9" s="142"/>
      <c r="C9" s="60"/>
      <c r="D9" s="340"/>
      <c r="E9" s="60"/>
      <c r="F9" s="59">
        <v>1257000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942750</v>
      </c>
      <c r="Y9" s="59">
        <v>-942750</v>
      </c>
      <c r="Z9" s="61">
        <v>-100</v>
      </c>
      <c r="AA9" s="62">
        <v>1257000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876000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657000</v>
      </c>
      <c r="Y11" s="364">
        <f t="shared" si="3"/>
        <v>-657000</v>
      </c>
      <c r="Z11" s="365">
        <f>+IF(X11&lt;&gt;0,+(Y11/X11)*100,0)</f>
        <v>-100</v>
      </c>
      <c r="AA11" s="366">
        <f t="shared" si="3"/>
        <v>876000</v>
      </c>
    </row>
    <row r="12" spans="1:27" ht="13.5">
      <c r="A12" s="291" t="s">
        <v>231</v>
      </c>
      <c r="B12" s="136"/>
      <c r="C12" s="60"/>
      <c r="D12" s="340"/>
      <c r="E12" s="60"/>
      <c r="F12" s="59">
        <v>876000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657000</v>
      </c>
      <c r="Y12" s="59">
        <v>-657000</v>
      </c>
      <c r="Z12" s="61">
        <v>-100</v>
      </c>
      <c r="AA12" s="62">
        <v>876000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601000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450750</v>
      </c>
      <c r="Y22" s="345">
        <f t="shared" si="6"/>
        <v>-450750</v>
      </c>
      <c r="Z22" s="336">
        <f>+IF(X22&lt;&gt;0,+(Y22/X22)*100,0)</f>
        <v>-100</v>
      </c>
      <c r="AA22" s="350">
        <f>SUM(AA23:AA32)</f>
        <v>601000</v>
      </c>
    </row>
    <row r="23" spans="1:27" ht="13.5">
      <c r="A23" s="361" t="s">
        <v>236</v>
      </c>
      <c r="B23" s="142"/>
      <c r="C23" s="60"/>
      <c r="D23" s="340"/>
      <c r="E23" s="60"/>
      <c r="F23" s="59">
        <v>301000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225750</v>
      </c>
      <c r="Y23" s="59">
        <v>-225750</v>
      </c>
      <c r="Z23" s="61">
        <v>-100</v>
      </c>
      <c r="AA23" s="62">
        <v>301000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200000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150000</v>
      </c>
      <c r="Y27" s="59">
        <v>-150000</v>
      </c>
      <c r="Z27" s="61">
        <v>-100</v>
      </c>
      <c r="AA27" s="62">
        <v>200000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</v>
      </c>
      <c r="Y32" s="59">
        <v>-75000</v>
      </c>
      <c r="Z32" s="61">
        <v>-100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480000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360000</v>
      </c>
      <c r="Y40" s="345">
        <f t="shared" si="9"/>
        <v>-360000</v>
      </c>
      <c r="Z40" s="336">
        <f>+IF(X40&lt;&gt;0,+(Y40/X40)*100,0)</f>
        <v>-100</v>
      </c>
      <c r="AA40" s="350">
        <f>SUM(AA41:AA49)</f>
        <v>480000</v>
      </c>
    </row>
    <row r="41" spans="1:27" ht="13.5">
      <c r="A41" s="361" t="s">
        <v>247</v>
      </c>
      <c r="B41" s="142"/>
      <c r="C41" s="362"/>
      <c r="D41" s="363"/>
      <c r="E41" s="362"/>
      <c r="F41" s="364">
        <v>422000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316500</v>
      </c>
      <c r="Y41" s="364">
        <v>-316500</v>
      </c>
      <c r="Z41" s="365">
        <v>-100</v>
      </c>
      <c r="AA41" s="366">
        <v>422000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58000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43500</v>
      </c>
      <c r="Y49" s="53">
        <v>-43500</v>
      </c>
      <c r="Z49" s="94">
        <v>-100</v>
      </c>
      <c r="AA49" s="95">
        <v>58000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3534000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2650500</v>
      </c>
      <c r="Y60" s="264">
        <f t="shared" si="14"/>
        <v>-2650500</v>
      </c>
      <c r="Z60" s="337">
        <f>+IF(X60&lt;&gt;0,+(Y60/X60)*100,0)</f>
        <v>-100</v>
      </c>
      <c r="AA60" s="232">
        <f>+AA57+AA54+AA51+AA40+AA37+AA34+AA22+AA5</f>
        <v>3534000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158125957</v>
      </c>
      <c r="D5" s="153">
        <f>SUM(D6:D8)</f>
        <v>0</v>
      </c>
      <c r="E5" s="154">
        <f t="shared" si="0"/>
        <v>155372299</v>
      </c>
      <c r="F5" s="100">
        <f t="shared" si="0"/>
        <v>164185000</v>
      </c>
      <c r="G5" s="100">
        <f t="shared" si="0"/>
        <v>53181058</v>
      </c>
      <c r="H5" s="100">
        <f t="shared" si="0"/>
        <v>2613169</v>
      </c>
      <c r="I5" s="100">
        <f t="shared" si="0"/>
        <v>1596955</v>
      </c>
      <c r="J5" s="100">
        <f t="shared" si="0"/>
        <v>57391182</v>
      </c>
      <c r="K5" s="100">
        <f t="shared" si="0"/>
        <v>32008</v>
      </c>
      <c r="L5" s="100">
        <f t="shared" si="0"/>
        <v>3219520</v>
      </c>
      <c r="M5" s="100">
        <f t="shared" si="0"/>
        <v>39558722</v>
      </c>
      <c r="N5" s="100">
        <f t="shared" si="0"/>
        <v>42810250</v>
      </c>
      <c r="O5" s="100">
        <f t="shared" si="0"/>
        <v>1773015</v>
      </c>
      <c r="P5" s="100">
        <f t="shared" si="0"/>
        <v>1572858</v>
      </c>
      <c r="Q5" s="100">
        <f t="shared" si="0"/>
        <v>1993035</v>
      </c>
      <c r="R5" s="100">
        <f t="shared" si="0"/>
        <v>5338908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105540340</v>
      </c>
      <c r="X5" s="100">
        <f t="shared" si="0"/>
        <v>153369956</v>
      </c>
      <c r="Y5" s="100">
        <f t="shared" si="0"/>
        <v>-47829616</v>
      </c>
      <c r="Z5" s="137">
        <f>+IF(X5&lt;&gt;0,+(Y5/X5)*100,0)</f>
        <v>-31.185779306085216</v>
      </c>
      <c r="AA5" s="153">
        <f>SUM(AA6:AA8)</f>
        <v>164185000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>
        <v>43860</v>
      </c>
      <c r="I6" s="60"/>
      <c r="J6" s="60">
        <v>43860</v>
      </c>
      <c r="K6" s="60"/>
      <c r="L6" s="60"/>
      <c r="M6" s="60">
        <v>1842</v>
      </c>
      <c r="N6" s="60">
        <v>1842</v>
      </c>
      <c r="O6" s="60">
        <v>539</v>
      </c>
      <c r="P6" s="60">
        <v>12281</v>
      </c>
      <c r="Q6" s="60">
        <v>351</v>
      </c>
      <c r="R6" s="60">
        <v>13171</v>
      </c>
      <c r="S6" s="60"/>
      <c r="T6" s="60"/>
      <c r="U6" s="60"/>
      <c r="V6" s="60"/>
      <c r="W6" s="60">
        <v>58873</v>
      </c>
      <c r="X6" s="60">
        <v>2416000</v>
      </c>
      <c r="Y6" s="60">
        <v>-2357127</v>
      </c>
      <c r="Z6" s="140">
        <v>-97.56</v>
      </c>
      <c r="AA6" s="155"/>
    </row>
    <row r="7" spans="1:27" ht="13.5">
      <c r="A7" s="138" t="s">
        <v>76</v>
      </c>
      <c r="B7" s="136"/>
      <c r="C7" s="157">
        <v>158074901</v>
      </c>
      <c r="D7" s="157"/>
      <c r="E7" s="158">
        <v>155322299</v>
      </c>
      <c r="F7" s="159">
        <v>164146000</v>
      </c>
      <c r="G7" s="159">
        <v>53173288</v>
      </c>
      <c r="H7" s="159">
        <v>2496865</v>
      </c>
      <c r="I7" s="159">
        <v>1591666</v>
      </c>
      <c r="J7" s="159">
        <v>57261819</v>
      </c>
      <c r="K7" s="159">
        <v>-4858</v>
      </c>
      <c r="L7" s="159">
        <v>3216841</v>
      </c>
      <c r="M7" s="159">
        <v>39553207</v>
      </c>
      <c r="N7" s="159">
        <v>42765190</v>
      </c>
      <c r="O7" s="159">
        <v>1735620</v>
      </c>
      <c r="P7" s="159">
        <v>1559845</v>
      </c>
      <c r="Q7" s="159">
        <v>1922975</v>
      </c>
      <c r="R7" s="159">
        <v>5218440</v>
      </c>
      <c r="S7" s="159"/>
      <c r="T7" s="159"/>
      <c r="U7" s="159"/>
      <c r="V7" s="159"/>
      <c r="W7" s="159">
        <v>105245449</v>
      </c>
      <c r="X7" s="159">
        <v>150900000</v>
      </c>
      <c r="Y7" s="159">
        <v>-45654551</v>
      </c>
      <c r="Z7" s="141">
        <v>-30.25</v>
      </c>
      <c r="AA7" s="157">
        <v>164146000</v>
      </c>
    </row>
    <row r="8" spans="1:27" ht="13.5">
      <c r="A8" s="138" t="s">
        <v>77</v>
      </c>
      <c r="B8" s="136"/>
      <c r="C8" s="155">
        <v>51056</v>
      </c>
      <c r="D8" s="155"/>
      <c r="E8" s="156">
        <v>50000</v>
      </c>
      <c r="F8" s="60">
        <v>39000</v>
      </c>
      <c r="G8" s="60">
        <v>7770</v>
      </c>
      <c r="H8" s="60">
        <v>72444</v>
      </c>
      <c r="I8" s="60">
        <v>5289</v>
      </c>
      <c r="J8" s="60">
        <v>85503</v>
      </c>
      <c r="K8" s="60">
        <v>36866</v>
      </c>
      <c r="L8" s="60">
        <v>2679</v>
      </c>
      <c r="M8" s="60">
        <v>3673</v>
      </c>
      <c r="N8" s="60">
        <v>43218</v>
      </c>
      <c r="O8" s="60">
        <v>36856</v>
      </c>
      <c r="P8" s="60">
        <v>732</v>
      </c>
      <c r="Q8" s="60">
        <v>69709</v>
      </c>
      <c r="R8" s="60">
        <v>107297</v>
      </c>
      <c r="S8" s="60"/>
      <c r="T8" s="60"/>
      <c r="U8" s="60"/>
      <c r="V8" s="60"/>
      <c r="W8" s="60">
        <v>236018</v>
      </c>
      <c r="X8" s="60">
        <v>53956</v>
      </c>
      <c r="Y8" s="60">
        <v>182062</v>
      </c>
      <c r="Z8" s="140">
        <v>337.43</v>
      </c>
      <c r="AA8" s="155">
        <v>39000</v>
      </c>
    </row>
    <row r="9" spans="1:27" ht="13.5">
      <c r="A9" s="135" t="s">
        <v>78</v>
      </c>
      <c r="B9" s="136"/>
      <c r="C9" s="153">
        <f aca="true" t="shared" si="1" ref="C9:Y9">SUM(C10:C14)</f>
        <v>422274</v>
      </c>
      <c r="D9" s="153">
        <f>SUM(D10:D14)</f>
        <v>0</v>
      </c>
      <c r="E9" s="154">
        <f t="shared" si="1"/>
        <v>11945540</v>
      </c>
      <c r="F9" s="100">
        <f t="shared" si="1"/>
        <v>498000</v>
      </c>
      <c r="G9" s="100">
        <f t="shared" si="1"/>
        <v>50605</v>
      </c>
      <c r="H9" s="100">
        <f t="shared" si="1"/>
        <v>34367</v>
      </c>
      <c r="I9" s="100">
        <f t="shared" si="1"/>
        <v>35732</v>
      </c>
      <c r="J9" s="100">
        <f t="shared" si="1"/>
        <v>120704</v>
      </c>
      <c r="K9" s="100">
        <f t="shared" si="1"/>
        <v>16088</v>
      </c>
      <c r="L9" s="100">
        <f t="shared" si="1"/>
        <v>48974</v>
      </c>
      <c r="M9" s="100">
        <f t="shared" si="1"/>
        <v>38624</v>
      </c>
      <c r="N9" s="100">
        <f t="shared" si="1"/>
        <v>103686</v>
      </c>
      <c r="O9" s="100">
        <f t="shared" si="1"/>
        <v>35518</v>
      </c>
      <c r="P9" s="100">
        <f t="shared" si="1"/>
        <v>29782</v>
      </c>
      <c r="Q9" s="100">
        <f t="shared" si="1"/>
        <v>55003</v>
      </c>
      <c r="R9" s="100">
        <f t="shared" si="1"/>
        <v>120303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344693</v>
      </c>
      <c r="X9" s="100">
        <f t="shared" si="1"/>
        <v>303400</v>
      </c>
      <c r="Y9" s="100">
        <f t="shared" si="1"/>
        <v>41293</v>
      </c>
      <c r="Z9" s="137">
        <f>+IF(X9&lt;&gt;0,+(Y9/X9)*100,0)</f>
        <v>13.610085695451549</v>
      </c>
      <c r="AA9" s="153">
        <f>SUM(AA10:AA14)</f>
        <v>498000</v>
      </c>
    </row>
    <row r="10" spans="1:27" ht="13.5">
      <c r="A10" s="138" t="s">
        <v>79</v>
      </c>
      <c r="B10" s="136"/>
      <c r="C10" s="155">
        <v>352144</v>
      </c>
      <c r="D10" s="155"/>
      <c r="E10" s="156">
        <v>3626540</v>
      </c>
      <c r="F10" s="60">
        <v>426000</v>
      </c>
      <c r="G10" s="60">
        <v>36772</v>
      </c>
      <c r="H10" s="60">
        <v>30750</v>
      </c>
      <c r="I10" s="60">
        <v>28525</v>
      </c>
      <c r="J10" s="60">
        <v>96047</v>
      </c>
      <c r="K10" s="60">
        <v>13700</v>
      </c>
      <c r="L10" s="60">
        <v>44618</v>
      </c>
      <c r="M10" s="60">
        <v>30200</v>
      </c>
      <c r="N10" s="60">
        <v>88518</v>
      </c>
      <c r="O10" s="60">
        <v>25035</v>
      </c>
      <c r="P10" s="60">
        <v>21250</v>
      </c>
      <c r="Q10" s="60">
        <v>28943</v>
      </c>
      <c r="R10" s="60">
        <v>75228</v>
      </c>
      <c r="S10" s="60"/>
      <c r="T10" s="60"/>
      <c r="U10" s="60"/>
      <c r="V10" s="60"/>
      <c r="W10" s="60">
        <v>259793</v>
      </c>
      <c r="X10" s="60">
        <v>261000</v>
      </c>
      <c r="Y10" s="60">
        <v>-1207</v>
      </c>
      <c r="Z10" s="140">
        <v>-0.46</v>
      </c>
      <c r="AA10" s="155">
        <v>426000</v>
      </c>
    </row>
    <row r="11" spans="1:27" ht="13.5">
      <c r="A11" s="138" t="s">
        <v>80</v>
      </c>
      <c r="B11" s="136"/>
      <c r="C11" s="155"/>
      <c r="D11" s="155"/>
      <c r="E11" s="156">
        <v>8319000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70130</v>
      </c>
      <c r="D12" s="155"/>
      <c r="E12" s="156"/>
      <c r="F12" s="60">
        <v>72000</v>
      </c>
      <c r="G12" s="60">
        <v>13500</v>
      </c>
      <c r="H12" s="60">
        <v>3512</v>
      </c>
      <c r="I12" s="60">
        <v>6900</v>
      </c>
      <c r="J12" s="60">
        <v>23912</v>
      </c>
      <c r="K12" s="60">
        <v>2362</v>
      </c>
      <c r="L12" s="60">
        <v>4356</v>
      </c>
      <c r="M12" s="60">
        <v>8424</v>
      </c>
      <c r="N12" s="60">
        <v>15142</v>
      </c>
      <c r="O12" s="60">
        <v>10430</v>
      </c>
      <c r="P12" s="60">
        <v>8506</v>
      </c>
      <c r="Q12" s="60">
        <v>24740</v>
      </c>
      <c r="R12" s="60">
        <v>43676</v>
      </c>
      <c r="S12" s="60"/>
      <c r="T12" s="60"/>
      <c r="U12" s="60"/>
      <c r="V12" s="60"/>
      <c r="W12" s="60">
        <v>82730</v>
      </c>
      <c r="X12" s="60">
        <v>34500</v>
      </c>
      <c r="Y12" s="60">
        <v>48230</v>
      </c>
      <c r="Z12" s="140">
        <v>139.8</v>
      </c>
      <c r="AA12" s="155">
        <v>72000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333</v>
      </c>
      <c r="H13" s="60">
        <v>105</v>
      </c>
      <c r="I13" s="60">
        <v>307</v>
      </c>
      <c r="J13" s="60">
        <v>745</v>
      </c>
      <c r="K13" s="60">
        <v>26</v>
      </c>
      <c r="L13" s="60"/>
      <c r="M13" s="60"/>
      <c r="N13" s="60">
        <v>26</v>
      </c>
      <c r="O13" s="60">
        <v>53</v>
      </c>
      <c r="P13" s="60">
        <v>26</v>
      </c>
      <c r="Q13" s="60">
        <v>1320</v>
      </c>
      <c r="R13" s="60">
        <v>1399</v>
      </c>
      <c r="S13" s="60"/>
      <c r="T13" s="60"/>
      <c r="U13" s="60"/>
      <c r="V13" s="60"/>
      <c r="W13" s="60">
        <v>2170</v>
      </c>
      <c r="X13" s="60">
        <v>7900</v>
      </c>
      <c r="Y13" s="60">
        <v>-5730</v>
      </c>
      <c r="Z13" s="140">
        <v>-72.53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45595546</v>
      </c>
      <c r="D15" s="153">
        <f>SUM(D16:D18)</f>
        <v>0</v>
      </c>
      <c r="E15" s="154">
        <f t="shared" si="2"/>
        <v>27350000</v>
      </c>
      <c r="F15" s="100">
        <f t="shared" si="2"/>
        <v>53228000</v>
      </c>
      <c r="G15" s="100">
        <f t="shared" si="2"/>
        <v>-192782</v>
      </c>
      <c r="H15" s="100">
        <f t="shared" si="2"/>
        <v>415865</v>
      </c>
      <c r="I15" s="100">
        <f t="shared" si="2"/>
        <v>2394</v>
      </c>
      <c r="J15" s="100">
        <f t="shared" si="2"/>
        <v>225477</v>
      </c>
      <c r="K15" s="100">
        <f t="shared" si="2"/>
        <v>550</v>
      </c>
      <c r="L15" s="100">
        <f t="shared" si="2"/>
        <v>313730</v>
      </c>
      <c r="M15" s="100">
        <f t="shared" si="2"/>
        <v>4063</v>
      </c>
      <c r="N15" s="100">
        <f t="shared" si="2"/>
        <v>318343</v>
      </c>
      <c r="O15" s="100">
        <f t="shared" si="2"/>
        <v>2165733</v>
      </c>
      <c r="P15" s="100">
        <f t="shared" si="2"/>
        <v>1491</v>
      </c>
      <c r="Q15" s="100">
        <f t="shared" si="2"/>
        <v>311625</v>
      </c>
      <c r="R15" s="100">
        <f t="shared" si="2"/>
        <v>2478849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3022669</v>
      </c>
      <c r="X15" s="100">
        <f t="shared" si="2"/>
        <v>788000</v>
      </c>
      <c r="Y15" s="100">
        <f t="shared" si="2"/>
        <v>2234669</v>
      </c>
      <c r="Z15" s="137">
        <f>+IF(X15&lt;&gt;0,+(Y15/X15)*100,0)</f>
        <v>283.5874365482233</v>
      </c>
      <c r="AA15" s="153">
        <f>SUM(AA16:AA18)</f>
        <v>53228000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-194737</v>
      </c>
      <c r="H16" s="60"/>
      <c r="I16" s="60"/>
      <c r="J16" s="60">
        <v>-194737</v>
      </c>
      <c r="K16" s="60"/>
      <c r="L16" s="60"/>
      <c r="M16" s="60"/>
      <c r="N16" s="60"/>
      <c r="O16" s="60">
        <v>2162400</v>
      </c>
      <c r="P16" s="60"/>
      <c r="Q16" s="60"/>
      <c r="R16" s="60">
        <v>2162400</v>
      </c>
      <c r="S16" s="60"/>
      <c r="T16" s="60"/>
      <c r="U16" s="60"/>
      <c r="V16" s="60"/>
      <c r="W16" s="60">
        <v>1967663</v>
      </c>
      <c r="X16" s="60"/>
      <c r="Y16" s="60">
        <v>1967663</v>
      </c>
      <c r="Z16" s="140">
        <v>0</v>
      </c>
      <c r="AA16" s="155"/>
    </row>
    <row r="17" spans="1:27" ht="13.5">
      <c r="A17" s="138" t="s">
        <v>86</v>
      </c>
      <c r="B17" s="136"/>
      <c r="C17" s="155">
        <v>45595546</v>
      </c>
      <c r="D17" s="155"/>
      <c r="E17" s="156">
        <v>27350000</v>
      </c>
      <c r="F17" s="60">
        <v>53228000</v>
      </c>
      <c r="G17" s="60">
        <v>1955</v>
      </c>
      <c r="H17" s="60">
        <v>415865</v>
      </c>
      <c r="I17" s="60">
        <v>2394</v>
      </c>
      <c r="J17" s="60">
        <v>420214</v>
      </c>
      <c r="K17" s="60">
        <v>550</v>
      </c>
      <c r="L17" s="60">
        <v>313730</v>
      </c>
      <c r="M17" s="60">
        <v>4063</v>
      </c>
      <c r="N17" s="60">
        <v>318343</v>
      </c>
      <c r="O17" s="60">
        <v>3333</v>
      </c>
      <c r="P17" s="60">
        <v>1491</v>
      </c>
      <c r="Q17" s="60">
        <v>311625</v>
      </c>
      <c r="R17" s="60">
        <v>316449</v>
      </c>
      <c r="S17" s="60"/>
      <c r="T17" s="60"/>
      <c r="U17" s="60"/>
      <c r="V17" s="60"/>
      <c r="W17" s="60">
        <v>1055006</v>
      </c>
      <c r="X17" s="60">
        <v>788000</v>
      </c>
      <c r="Y17" s="60">
        <v>267006</v>
      </c>
      <c r="Z17" s="140">
        <v>33.88</v>
      </c>
      <c r="AA17" s="155">
        <v>53228000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185456700</v>
      </c>
      <c r="D19" s="153">
        <f>SUM(D20:D23)</f>
        <v>0</v>
      </c>
      <c r="E19" s="154">
        <f t="shared" si="3"/>
        <v>209178036</v>
      </c>
      <c r="F19" s="100">
        <f t="shared" si="3"/>
        <v>173454000</v>
      </c>
      <c r="G19" s="100">
        <f t="shared" si="3"/>
        <v>15939002</v>
      </c>
      <c r="H19" s="100">
        <f t="shared" si="3"/>
        <v>16879423</v>
      </c>
      <c r="I19" s="100">
        <f t="shared" si="3"/>
        <v>15894946</v>
      </c>
      <c r="J19" s="100">
        <f t="shared" si="3"/>
        <v>48713371</v>
      </c>
      <c r="K19" s="100">
        <f t="shared" si="3"/>
        <v>801763</v>
      </c>
      <c r="L19" s="100">
        <f t="shared" si="3"/>
        <v>13815683</v>
      </c>
      <c r="M19" s="100">
        <f t="shared" si="3"/>
        <v>13867347</v>
      </c>
      <c r="N19" s="100">
        <f t="shared" si="3"/>
        <v>28484793</v>
      </c>
      <c r="O19" s="100">
        <f t="shared" si="3"/>
        <v>14415401</v>
      </c>
      <c r="P19" s="100">
        <f t="shared" si="3"/>
        <v>13315475</v>
      </c>
      <c r="Q19" s="100">
        <f t="shared" si="3"/>
        <v>15824926</v>
      </c>
      <c r="R19" s="100">
        <f t="shared" si="3"/>
        <v>43555802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120753966</v>
      </c>
      <c r="X19" s="100">
        <f t="shared" si="3"/>
        <v>153834975</v>
      </c>
      <c r="Y19" s="100">
        <f t="shared" si="3"/>
        <v>-33081009</v>
      </c>
      <c r="Z19" s="137">
        <f>+IF(X19&lt;&gt;0,+(Y19/X19)*100,0)</f>
        <v>-21.504218400269508</v>
      </c>
      <c r="AA19" s="153">
        <f>SUM(AA20:AA23)</f>
        <v>173454000</v>
      </c>
    </row>
    <row r="20" spans="1:27" ht="13.5">
      <c r="A20" s="138" t="s">
        <v>89</v>
      </c>
      <c r="B20" s="136"/>
      <c r="C20" s="155">
        <v>83015712</v>
      </c>
      <c r="D20" s="155"/>
      <c r="E20" s="156">
        <v>78483036</v>
      </c>
      <c r="F20" s="60">
        <v>73822000</v>
      </c>
      <c r="G20" s="60">
        <v>6271822</v>
      </c>
      <c r="H20" s="60">
        <v>6853324</v>
      </c>
      <c r="I20" s="60">
        <v>6207043</v>
      </c>
      <c r="J20" s="60">
        <v>19332189</v>
      </c>
      <c r="K20" s="60">
        <v>796461</v>
      </c>
      <c r="L20" s="60">
        <v>4936216</v>
      </c>
      <c r="M20" s="60">
        <v>5548464</v>
      </c>
      <c r="N20" s="60">
        <v>11281141</v>
      </c>
      <c r="O20" s="60">
        <v>5618727</v>
      </c>
      <c r="P20" s="60">
        <v>5345334</v>
      </c>
      <c r="Q20" s="60">
        <v>7956410</v>
      </c>
      <c r="R20" s="60">
        <v>18920471</v>
      </c>
      <c r="S20" s="60"/>
      <c r="T20" s="60"/>
      <c r="U20" s="60"/>
      <c r="V20" s="60"/>
      <c r="W20" s="60">
        <v>49533801</v>
      </c>
      <c r="X20" s="60">
        <v>55813725</v>
      </c>
      <c r="Y20" s="60">
        <v>-6279924</v>
      </c>
      <c r="Z20" s="140">
        <v>-11.25</v>
      </c>
      <c r="AA20" s="155">
        <v>73822000</v>
      </c>
    </row>
    <row r="21" spans="1:27" ht="13.5">
      <c r="A21" s="138" t="s">
        <v>90</v>
      </c>
      <c r="B21" s="136"/>
      <c r="C21" s="155">
        <v>57938975</v>
      </c>
      <c r="D21" s="155"/>
      <c r="E21" s="156">
        <v>70346000</v>
      </c>
      <c r="F21" s="60">
        <v>48013000</v>
      </c>
      <c r="G21" s="60">
        <v>4806431</v>
      </c>
      <c r="H21" s="60">
        <v>5181231</v>
      </c>
      <c r="I21" s="60">
        <v>4867117</v>
      </c>
      <c r="J21" s="60">
        <v>14854779</v>
      </c>
      <c r="K21" s="60">
        <v>1920</v>
      </c>
      <c r="L21" s="60">
        <v>4580247</v>
      </c>
      <c r="M21" s="60">
        <v>4026440</v>
      </c>
      <c r="N21" s="60">
        <v>8608607</v>
      </c>
      <c r="O21" s="60">
        <v>4502887</v>
      </c>
      <c r="P21" s="60">
        <v>3666479</v>
      </c>
      <c r="Q21" s="60">
        <v>3603550</v>
      </c>
      <c r="R21" s="60">
        <v>11772916</v>
      </c>
      <c r="S21" s="60"/>
      <c r="T21" s="60"/>
      <c r="U21" s="60"/>
      <c r="V21" s="60"/>
      <c r="W21" s="60">
        <v>35236302</v>
      </c>
      <c r="X21" s="60">
        <v>52759503</v>
      </c>
      <c r="Y21" s="60">
        <v>-17523201</v>
      </c>
      <c r="Z21" s="140">
        <v>-33.21</v>
      </c>
      <c r="AA21" s="155">
        <v>48013000</v>
      </c>
    </row>
    <row r="22" spans="1:27" ht="13.5">
      <c r="A22" s="138" t="s">
        <v>91</v>
      </c>
      <c r="B22" s="136"/>
      <c r="C22" s="157">
        <v>18003098</v>
      </c>
      <c r="D22" s="157"/>
      <c r="E22" s="158">
        <v>32529000</v>
      </c>
      <c r="F22" s="159">
        <v>24697000</v>
      </c>
      <c r="G22" s="159">
        <v>2603220</v>
      </c>
      <c r="H22" s="159">
        <v>2597367</v>
      </c>
      <c r="I22" s="159">
        <v>2584401</v>
      </c>
      <c r="J22" s="159">
        <v>7784988</v>
      </c>
      <c r="K22" s="159">
        <v>1935</v>
      </c>
      <c r="L22" s="159">
        <v>2058873</v>
      </c>
      <c r="M22" s="159">
        <v>2051806</v>
      </c>
      <c r="N22" s="159">
        <v>4112614</v>
      </c>
      <c r="O22" s="159">
        <v>2055040</v>
      </c>
      <c r="P22" s="159">
        <v>2061245</v>
      </c>
      <c r="Q22" s="159">
        <v>2052625</v>
      </c>
      <c r="R22" s="159">
        <v>6168910</v>
      </c>
      <c r="S22" s="159"/>
      <c r="T22" s="159"/>
      <c r="U22" s="159"/>
      <c r="V22" s="159"/>
      <c r="W22" s="159">
        <v>18066512</v>
      </c>
      <c r="X22" s="159">
        <v>24396750</v>
      </c>
      <c r="Y22" s="159">
        <v>-6330238</v>
      </c>
      <c r="Z22" s="141">
        <v>-25.95</v>
      </c>
      <c r="AA22" s="157">
        <v>24697000</v>
      </c>
    </row>
    <row r="23" spans="1:27" ht="13.5">
      <c r="A23" s="138" t="s">
        <v>92</v>
      </c>
      <c r="B23" s="136"/>
      <c r="C23" s="155">
        <v>26498915</v>
      </c>
      <c r="D23" s="155"/>
      <c r="E23" s="156">
        <v>27820000</v>
      </c>
      <c r="F23" s="60">
        <v>26922000</v>
      </c>
      <c r="G23" s="60">
        <v>2257529</v>
      </c>
      <c r="H23" s="60">
        <v>2247501</v>
      </c>
      <c r="I23" s="60">
        <v>2236385</v>
      </c>
      <c r="J23" s="60">
        <v>6741415</v>
      </c>
      <c r="K23" s="60">
        <v>1447</v>
      </c>
      <c r="L23" s="60">
        <v>2240347</v>
      </c>
      <c r="M23" s="60">
        <v>2240637</v>
      </c>
      <c r="N23" s="60">
        <v>4482431</v>
      </c>
      <c r="O23" s="60">
        <v>2238747</v>
      </c>
      <c r="P23" s="60">
        <v>2242417</v>
      </c>
      <c r="Q23" s="60">
        <v>2212341</v>
      </c>
      <c r="R23" s="60">
        <v>6693505</v>
      </c>
      <c r="S23" s="60"/>
      <c r="T23" s="60"/>
      <c r="U23" s="60"/>
      <c r="V23" s="60"/>
      <c r="W23" s="60">
        <v>17917351</v>
      </c>
      <c r="X23" s="60">
        <v>20864997</v>
      </c>
      <c r="Y23" s="60">
        <v>-2947646</v>
      </c>
      <c r="Z23" s="140">
        <v>-14.13</v>
      </c>
      <c r="AA23" s="155">
        <v>26922000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389600477</v>
      </c>
      <c r="D25" s="168">
        <f>+D5+D9+D15+D19+D24</f>
        <v>0</v>
      </c>
      <c r="E25" s="169">
        <f t="shared" si="4"/>
        <v>403845875</v>
      </c>
      <c r="F25" s="73">
        <f t="shared" si="4"/>
        <v>391365000</v>
      </c>
      <c r="G25" s="73">
        <f t="shared" si="4"/>
        <v>68977883</v>
      </c>
      <c r="H25" s="73">
        <f t="shared" si="4"/>
        <v>19942824</v>
      </c>
      <c r="I25" s="73">
        <f t="shared" si="4"/>
        <v>17530027</v>
      </c>
      <c r="J25" s="73">
        <f t="shared" si="4"/>
        <v>106450734</v>
      </c>
      <c r="K25" s="73">
        <f t="shared" si="4"/>
        <v>850409</v>
      </c>
      <c r="L25" s="73">
        <f t="shared" si="4"/>
        <v>17397907</v>
      </c>
      <c r="M25" s="73">
        <f t="shared" si="4"/>
        <v>53468756</v>
      </c>
      <c r="N25" s="73">
        <f t="shared" si="4"/>
        <v>71717072</v>
      </c>
      <c r="O25" s="73">
        <f t="shared" si="4"/>
        <v>18389667</v>
      </c>
      <c r="P25" s="73">
        <f t="shared" si="4"/>
        <v>14919606</v>
      </c>
      <c r="Q25" s="73">
        <f t="shared" si="4"/>
        <v>18184589</v>
      </c>
      <c r="R25" s="73">
        <f t="shared" si="4"/>
        <v>51493862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229661668</v>
      </c>
      <c r="X25" s="73">
        <f t="shared" si="4"/>
        <v>308296331</v>
      </c>
      <c r="Y25" s="73">
        <f t="shared" si="4"/>
        <v>-78634663</v>
      </c>
      <c r="Z25" s="170">
        <f>+IF(X25&lt;&gt;0,+(Y25/X25)*100,0)</f>
        <v>-25.50619488235168</v>
      </c>
      <c r="AA25" s="168">
        <f>+AA5+AA9+AA15+AA19+AA24</f>
        <v>391365000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331203928</v>
      </c>
      <c r="D28" s="153">
        <f>SUM(D29:D31)</f>
        <v>0</v>
      </c>
      <c r="E28" s="154">
        <f t="shared" si="5"/>
        <v>169799744</v>
      </c>
      <c r="F28" s="100">
        <f t="shared" si="5"/>
        <v>314219000</v>
      </c>
      <c r="G28" s="100">
        <f t="shared" si="5"/>
        <v>6828488</v>
      </c>
      <c r="H28" s="100">
        <f t="shared" si="5"/>
        <v>6449853</v>
      </c>
      <c r="I28" s="100">
        <f t="shared" si="5"/>
        <v>7935078</v>
      </c>
      <c r="J28" s="100">
        <f t="shared" si="5"/>
        <v>21213419</v>
      </c>
      <c r="K28" s="100">
        <f t="shared" si="5"/>
        <v>541219</v>
      </c>
      <c r="L28" s="100">
        <f t="shared" si="5"/>
        <v>6459126</v>
      </c>
      <c r="M28" s="100">
        <f t="shared" si="5"/>
        <v>9638312</v>
      </c>
      <c r="N28" s="100">
        <f t="shared" si="5"/>
        <v>16638657</v>
      </c>
      <c r="O28" s="100">
        <f t="shared" si="5"/>
        <v>9190612</v>
      </c>
      <c r="P28" s="100">
        <f t="shared" si="5"/>
        <v>4698684</v>
      </c>
      <c r="Q28" s="100">
        <f t="shared" si="5"/>
        <v>10015219</v>
      </c>
      <c r="R28" s="100">
        <f t="shared" si="5"/>
        <v>23904515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61756591</v>
      </c>
      <c r="X28" s="100">
        <f t="shared" si="5"/>
        <v>124753452</v>
      </c>
      <c r="Y28" s="100">
        <f t="shared" si="5"/>
        <v>-62996861</v>
      </c>
      <c r="Z28" s="137">
        <f>+IF(X28&lt;&gt;0,+(Y28/X28)*100,0)</f>
        <v>-50.497088449303995</v>
      </c>
      <c r="AA28" s="153">
        <f>SUM(AA29:AA31)</f>
        <v>314219000</v>
      </c>
    </row>
    <row r="29" spans="1:27" ht="13.5">
      <c r="A29" s="138" t="s">
        <v>75</v>
      </c>
      <c r="B29" s="136"/>
      <c r="C29" s="155">
        <v>49314013</v>
      </c>
      <c r="D29" s="155"/>
      <c r="E29" s="156">
        <v>23252769</v>
      </c>
      <c r="F29" s="60">
        <v>9859000</v>
      </c>
      <c r="G29" s="60">
        <v>2414455</v>
      </c>
      <c r="H29" s="60">
        <v>1540454</v>
      </c>
      <c r="I29" s="60">
        <v>1594034</v>
      </c>
      <c r="J29" s="60">
        <v>5548943</v>
      </c>
      <c r="K29" s="60">
        <v>-33674</v>
      </c>
      <c r="L29" s="60">
        <v>1545892</v>
      </c>
      <c r="M29" s="60">
        <v>2128912</v>
      </c>
      <c r="N29" s="60">
        <v>3641130</v>
      </c>
      <c r="O29" s="60">
        <v>1657042</v>
      </c>
      <c r="P29" s="60">
        <v>2333506</v>
      </c>
      <c r="Q29" s="60">
        <v>1716127</v>
      </c>
      <c r="R29" s="60">
        <v>5706675</v>
      </c>
      <c r="S29" s="60"/>
      <c r="T29" s="60"/>
      <c r="U29" s="60"/>
      <c r="V29" s="60"/>
      <c r="W29" s="60">
        <v>14896748</v>
      </c>
      <c r="X29" s="60">
        <v>17504977</v>
      </c>
      <c r="Y29" s="60">
        <v>-2608229</v>
      </c>
      <c r="Z29" s="140">
        <v>-14.9</v>
      </c>
      <c r="AA29" s="155">
        <v>9859000</v>
      </c>
    </row>
    <row r="30" spans="1:27" ht="13.5">
      <c r="A30" s="138" t="s">
        <v>76</v>
      </c>
      <c r="B30" s="136"/>
      <c r="C30" s="157">
        <v>85209121</v>
      </c>
      <c r="D30" s="157"/>
      <c r="E30" s="158">
        <v>96865352</v>
      </c>
      <c r="F30" s="159">
        <v>178755000</v>
      </c>
      <c r="G30" s="159">
        <v>2841970</v>
      </c>
      <c r="H30" s="159">
        <v>3203883</v>
      </c>
      <c r="I30" s="159">
        <v>4870271</v>
      </c>
      <c r="J30" s="159">
        <v>10916124</v>
      </c>
      <c r="K30" s="159">
        <v>342307</v>
      </c>
      <c r="L30" s="159">
        <v>3172577</v>
      </c>
      <c r="M30" s="159">
        <v>4989132</v>
      </c>
      <c r="N30" s="159">
        <v>8504016</v>
      </c>
      <c r="O30" s="159">
        <v>6079552</v>
      </c>
      <c r="P30" s="159">
        <v>4048813</v>
      </c>
      <c r="Q30" s="159">
        <v>7081847</v>
      </c>
      <c r="R30" s="159">
        <v>17210212</v>
      </c>
      <c r="S30" s="159"/>
      <c r="T30" s="159"/>
      <c r="U30" s="159"/>
      <c r="V30" s="159"/>
      <c r="W30" s="159">
        <v>36630352</v>
      </c>
      <c r="X30" s="159">
        <v>42793483</v>
      </c>
      <c r="Y30" s="159">
        <v>-6163131</v>
      </c>
      <c r="Z30" s="141">
        <v>-14.4</v>
      </c>
      <c r="AA30" s="157">
        <v>178755000</v>
      </c>
    </row>
    <row r="31" spans="1:27" ht="13.5">
      <c r="A31" s="138" t="s">
        <v>77</v>
      </c>
      <c r="B31" s="136"/>
      <c r="C31" s="155">
        <v>196680794</v>
      </c>
      <c r="D31" s="155"/>
      <c r="E31" s="156">
        <v>49681623</v>
      </c>
      <c r="F31" s="60">
        <v>125605000</v>
      </c>
      <c r="G31" s="60">
        <v>1572063</v>
      </c>
      <c r="H31" s="60">
        <v>1705516</v>
      </c>
      <c r="I31" s="60">
        <v>1470773</v>
      </c>
      <c r="J31" s="60">
        <v>4748352</v>
      </c>
      <c r="K31" s="60">
        <v>232586</v>
      </c>
      <c r="L31" s="60">
        <v>1740657</v>
      </c>
      <c r="M31" s="60">
        <v>2520268</v>
      </c>
      <c r="N31" s="60">
        <v>4493511</v>
      </c>
      <c r="O31" s="60">
        <v>1454018</v>
      </c>
      <c r="P31" s="60">
        <v>-1683635</v>
      </c>
      <c r="Q31" s="60">
        <v>1217245</v>
      </c>
      <c r="R31" s="60">
        <v>987628</v>
      </c>
      <c r="S31" s="60"/>
      <c r="T31" s="60"/>
      <c r="U31" s="60"/>
      <c r="V31" s="60"/>
      <c r="W31" s="60">
        <v>10229491</v>
      </c>
      <c r="X31" s="60">
        <v>64454992</v>
      </c>
      <c r="Y31" s="60">
        <v>-54225501</v>
      </c>
      <c r="Z31" s="140">
        <v>-84.13</v>
      </c>
      <c r="AA31" s="155">
        <v>125605000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20278515</v>
      </c>
      <c r="F32" s="100">
        <f t="shared" si="6"/>
        <v>0</v>
      </c>
      <c r="G32" s="100">
        <f t="shared" si="6"/>
        <v>2569194</v>
      </c>
      <c r="H32" s="100">
        <f t="shared" si="6"/>
        <v>2029305</v>
      </c>
      <c r="I32" s="100">
        <f t="shared" si="6"/>
        <v>2850527</v>
      </c>
      <c r="J32" s="100">
        <f t="shared" si="6"/>
        <v>7449026</v>
      </c>
      <c r="K32" s="100">
        <f t="shared" si="6"/>
        <v>31155</v>
      </c>
      <c r="L32" s="100">
        <f t="shared" si="6"/>
        <v>2347156</v>
      </c>
      <c r="M32" s="100">
        <f t="shared" si="6"/>
        <v>2982222</v>
      </c>
      <c r="N32" s="100">
        <f t="shared" si="6"/>
        <v>5360533</v>
      </c>
      <c r="O32" s="100">
        <f t="shared" si="6"/>
        <v>2326812</v>
      </c>
      <c r="P32" s="100">
        <f t="shared" si="6"/>
        <v>3225065</v>
      </c>
      <c r="Q32" s="100">
        <f t="shared" si="6"/>
        <v>2592568</v>
      </c>
      <c r="R32" s="100">
        <f t="shared" si="6"/>
        <v>8144445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20954004</v>
      </c>
      <c r="X32" s="100">
        <f t="shared" si="6"/>
        <v>23017200</v>
      </c>
      <c r="Y32" s="100">
        <f t="shared" si="6"/>
        <v>-2063196</v>
      </c>
      <c r="Z32" s="137">
        <f>+IF(X32&lt;&gt;0,+(Y32/X32)*100,0)</f>
        <v>-8.963714092070278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7604517</v>
      </c>
      <c r="F33" s="60"/>
      <c r="G33" s="60">
        <v>675370</v>
      </c>
      <c r="H33" s="60">
        <v>378319</v>
      </c>
      <c r="I33" s="60">
        <v>494158</v>
      </c>
      <c r="J33" s="60">
        <v>1547847</v>
      </c>
      <c r="K33" s="60"/>
      <c r="L33" s="60">
        <v>438643</v>
      </c>
      <c r="M33" s="60">
        <v>656563</v>
      </c>
      <c r="N33" s="60">
        <v>1095206</v>
      </c>
      <c r="O33" s="60">
        <v>540814</v>
      </c>
      <c r="P33" s="60">
        <v>-1131164</v>
      </c>
      <c r="Q33" s="60">
        <v>284431</v>
      </c>
      <c r="R33" s="60">
        <v>-305919</v>
      </c>
      <c r="S33" s="60"/>
      <c r="T33" s="60"/>
      <c r="U33" s="60"/>
      <c r="V33" s="60"/>
      <c r="W33" s="60">
        <v>2337134</v>
      </c>
      <c r="X33" s="60">
        <v>6112000</v>
      </c>
      <c r="Y33" s="60">
        <v>-3774866</v>
      </c>
      <c r="Z33" s="140">
        <v>-61.76</v>
      </c>
      <c r="AA33" s="155"/>
    </row>
    <row r="34" spans="1:27" ht="13.5">
      <c r="A34" s="138" t="s">
        <v>80</v>
      </c>
      <c r="B34" s="136"/>
      <c r="C34" s="155"/>
      <c r="D34" s="155"/>
      <c r="E34" s="156">
        <v>2159468</v>
      </c>
      <c r="F34" s="60"/>
      <c r="G34" s="60">
        <v>265945</v>
      </c>
      <c r="H34" s="60">
        <v>178513</v>
      </c>
      <c r="I34" s="60">
        <v>182654</v>
      </c>
      <c r="J34" s="60">
        <v>627112</v>
      </c>
      <c r="K34" s="60">
        <v>7995</v>
      </c>
      <c r="L34" s="60">
        <v>205942</v>
      </c>
      <c r="M34" s="60">
        <v>282908</v>
      </c>
      <c r="N34" s="60">
        <v>496845</v>
      </c>
      <c r="O34" s="60">
        <v>223733</v>
      </c>
      <c r="P34" s="60">
        <v>1205207</v>
      </c>
      <c r="Q34" s="60">
        <v>308095</v>
      </c>
      <c r="R34" s="60">
        <v>1737035</v>
      </c>
      <c r="S34" s="60"/>
      <c r="T34" s="60"/>
      <c r="U34" s="60"/>
      <c r="V34" s="60"/>
      <c r="W34" s="60">
        <v>2860992</v>
      </c>
      <c r="X34" s="60">
        <v>2203000</v>
      </c>
      <c r="Y34" s="60">
        <v>657992</v>
      </c>
      <c r="Z34" s="140">
        <v>29.87</v>
      </c>
      <c r="AA34" s="155"/>
    </row>
    <row r="35" spans="1:27" ht="13.5">
      <c r="A35" s="138" t="s">
        <v>81</v>
      </c>
      <c r="B35" s="136"/>
      <c r="C35" s="155"/>
      <c r="D35" s="155"/>
      <c r="E35" s="156">
        <v>6944207</v>
      </c>
      <c r="F35" s="60"/>
      <c r="G35" s="60">
        <v>1278689</v>
      </c>
      <c r="H35" s="60">
        <v>1139227</v>
      </c>
      <c r="I35" s="60">
        <v>1839724</v>
      </c>
      <c r="J35" s="60">
        <v>4257640</v>
      </c>
      <c r="K35" s="60">
        <v>23160</v>
      </c>
      <c r="L35" s="60">
        <v>1369372</v>
      </c>
      <c r="M35" s="60">
        <v>1689545</v>
      </c>
      <c r="N35" s="60">
        <v>3082077</v>
      </c>
      <c r="O35" s="60">
        <v>1187953</v>
      </c>
      <c r="P35" s="60">
        <v>3515042</v>
      </c>
      <c r="Q35" s="60">
        <v>1747675</v>
      </c>
      <c r="R35" s="60">
        <v>6450670</v>
      </c>
      <c r="S35" s="60"/>
      <c r="T35" s="60"/>
      <c r="U35" s="60"/>
      <c r="V35" s="60"/>
      <c r="W35" s="60">
        <v>13790387</v>
      </c>
      <c r="X35" s="60">
        <v>12070000</v>
      </c>
      <c r="Y35" s="60">
        <v>1720387</v>
      </c>
      <c r="Z35" s="140">
        <v>14.25</v>
      </c>
      <c r="AA35" s="155"/>
    </row>
    <row r="36" spans="1:27" ht="13.5">
      <c r="A36" s="138" t="s">
        <v>82</v>
      </c>
      <c r="B36" s="136"/>
      <c r="C36" s="155"/>
      <c r="D36" s="155"/>
      <c r="E36" s="156">
        <v>3570323</v>
      </c>
      <c r="F36" s="60"/>
      <c r="G36" s="60">
        <v>348841</v>
      </c>
      <c r="H36" s="60">
        <v>332897</v>
      </c>
      <c r="I36" s="60">
        <v>333991</v>
      </c>
      <c r="J36" s="60">
        <v>1015729</v>
      </c>
      <c r="K36" s="60"/>
      <c r="L36" s="60">
        <v>332850</v>
      </c>
      <c r="M36" s="60">
        <v>344829</v>
      </c>
      <c r="N36" s="60">
        <v>677679</v>
      </c>
      <c r="O36" s="60">
        <v>373963</v>
      </c>
      <c r="P36" s="60">
        <v>-364369</v>
      </c>
      <c r="Q36" s="60">
        <v>252018</v>
      </c>
      <c r="R36" s="60">
        <v>261612</v>
      </c>
      <c r="S36" s="60"/>
      <c r="T36" s="60"/>
      <c r="U36" s="60"/>
      <c r="V36" s="60"/>
      <c r="W36" s="60">
        <v>1955020</v>
      </c>
      <c r="X36" s="60">
        <v>2598000</v>
      </c>
      <c r="Y36" s="60">
        <v>-642980</v>
      </c>
      <c r="Z36" s="140">
        <v>-24.75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349</v>
      </c>
      <c r="H37" s="159">
        <v>349</v>
      </c>
      <c r="I37" s="159"/>
      <c r="J37" s="159">
        <v>698</v>
      </c>
      <c r="K37" s="159"/>
      <c r="L37" s="159">
        <v>349</v>
      </c>
      <c r="M37" s="159">
        <v>8377</v>
      </c>
      <c r="N37" s="159">
        <v>8726</v>
      </c>
      <c r="O37" s="159">
        <v>349</v>
      </c>
      <c r="P37" s="159">
        <v>349</v>
      </c>
      <c r="Q37" s="159">
        <v>349</v>
      </c>
      <c r="R37" s="159">
        <v>1047</v>
      </c>
      <c r="S37" s="159"/>
      <c r="T37" s="159"/>
      <c r="U37" s="159"/>
      <c r="V37" s="159"/>
      <c r="W37" s="159">
        <v>10471</v>
      </c>
      <c r="X37" s="159">
        <v>34200</v>
      </c>
      <c r="Y37" s="159">
        <v>-23729</v>
      </c>
      <c r="Z37" s="141">
        <v>-69.38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9925421</v>
      </c>
      <c r="D38" s="153">
        <f>SUM(D39:D41)</f>
        <v>0</v>
      </c>
      <c r="E38" s="154">
        <f t="shared" si="7"/>
        <v>7257495</v>
      </c>
      <c r="F38" s="100">
        <f t="shared" si="7"/>
        <v>10664000</v>
      </c>
      <c r="G38" s="100">
        <f t="shared" si="7"/>
        <v>1051228</v>
      </c>
      <c r="H38" s="100">
        <f t="shared" si="7"/>
        <v>1198123</v>
      </c>
      <c r="I38" s="100">
        <f t="shared" si="7"/>
        <v>914443</v>
      </c>
      <c r="J38" s="100">
        <f t="shared" si="7"/>
        <v>3163794</v>
      </c>
      <c r="K38" s="100">
        <f t="shared" si="7"/>
        <v>8149</v>
      </c>
      <c r="L38" s="100">
        <f t="shared" si="7"/>
        <v>1277818</v>
      </c>
      <c r="M38" s="100">
        <f t="shared" si="7"/>
        <v>1521839</v>
      </c>
      <c r="N38" s="100">
        <f t="shared" si="7"/>
        <v>2807806</v>
      </c>
      <c r="O38" s="100">
        <f t="shared" si="7"/>
        <v>1805182</v>
      </c>
      <c r="P38" s="100">
        <f t="shared" si="7"/>
        <v>-602198</v>
      </c>
      <c r="Q38" s="100">
        <f t="shared" si="7"/>
        <v>1038445</v>
      </c>
      <c r="R38" s="100">
        <f t="shared" si="7"/>
        <v>2241429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8213029</v>
      </c>
      <c r="X38" s="100">
        <f t="shared" si="7"/>
        <v>13877000</v>
      </c>
      <c r="Y38" s="100">
        <f t="shared" si="7"/>
        <v>-5663971</v>
      </c>
      <c r="Z38" s="137">
        <f>+IF(X38&lt;&gt;0,+(Y38/X38)*100,0)</f>
        <v>-40.81552929307487</v>
      </c>
      <c r="AA38" s="153">
        <f>SUM(AA39:AA41)</f>
        <v>10664000</v>
      </c>
    </row>
    <row r="39" spans="1:27" ht="13.5">
      <c r="A39" s="138" t="s">
        <v>85</v>
      </c>
      <c r="B39" s="136"/>
      <c r="C39" s="155"/>
      <c r="D39" s="155"/>
      <c r="E39" s="156">
        <v>145369</v>
      </c>
      <c r="F39" s="60"/>
      <c r="G39" s="60">
        <v>116419</v>
      </c>
      <c r="H39" s="60">
        <v>100567</v>
      </c>
      <c r="I39" s="60">
        <v>129744</v>
      </c>
      <c r="J39" s="60">
        <v>346730</v>
      </c>
      <c r="K39" s="60"/>
      <c r="L39" s="60">
        <v>105158</v>
      </c>
      <c r="M39" s="60">
        <v>179423</v>
      </c>
      <c r="N39" s="60">
        <v>284581</v>
      </c>
      <c r="O39" s="60">
        <v>568751</v>
      </c>
      <c r="P39" s="60">
        <v>1381938</v>
      </c>
      <c r="Q39" s="60">
        <v>321010</v>
      </c>
      <c r="R39" s="60">
        <v>2271699</v>
      </c>
      <c r="S39" s="60"/>
      <c r="T39" s="60"/>
      <c r="U39" s="60"/>
      <c r="V39" s="60"/>
      <c r="W39" s="60">
        <v>2903010</v>
      </c>
      <c r="X39" s="60">
        <v>95000</v>
      </c>
      <c r="Y39" s="60">
        <v>2808010</v>
      </c>
      <c r="Z39" s="140">
        <v>2955.8</v>
      </c>
      <c r="AA39" s="155"/>
    </row>
    <row r="40" spans="1:27" ht="13.5">
      <c r="A40" s="138" t="s">
        <v>86</v>
      </c>
      <c r="B40" s="136"/>
      <c r="C40" s="155">
        <v>9925421</v>
      </c>
      <c r="D40" s="155"/>
      <c r="E40" s="156">
        <v>7112126</v>
      </c>
      <c r="F40" s="60">
        <v>10664000</v>
      </c>
      <c r="G40" s="60">
        <v>934809</v>
      </c>
      <c r="H40" s="60">
        <v>1097556</v>
      </c>
      <c r="I40" s="60">
        <v>784699</v>
      </c>
      <c r="J40" s="60">
        <v>2817064</v>
      </c>
      <c r="K40" s="60">
        <v>8149</v>
      </c>
      <c r="L40" s="60">
        <v>1172660</v>
      </c>
      <c r="M40" s="60">
        <v>1342416</v>
      </c>
      <c r="N40" s="60">
        <v>2523225</v>
      </c>
      <c r="O40" s="60">
        <v>1236431</v>
      </c>
      <c r="P40" s="60">
        <v>-1984136</v>
      </c>
      <c r="Q40" s="60">
        <v>717435</v>
      </c>
      <c r="R40" s="60">
        <v>-30270</v>
      </c>
      <c r="S40" s="60"/>
      <c r="T40" s="60"/>
      <c r="U40" s="60"/>
      <c r="V40" s="60"/>
      <c r="W40" s="60">
        <v>5310019</v>
      </c>
      <c r="X40" s="60">
        <v>13782000</v>
      </c>
      <c r="Y40" s="60">
        <v>-8471981</v>
      </c>
      <c r="Z40" s="140">
        <v>-61.47</v>
      </c>
      <c r="AA40" s="155">
        <v>10664000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95484420</v>
      </c>
      <c r="D42" s="153">
        <f>SUM(D43:D46)</f>
        <v>0</v>
      </c>
      <c r="E42" s="154">
        <f t="shared" si="8"/>
        <v>259379180</v>
      </c>
      <c r="F42" s="100">
        <f t="shared" si="8"/>
        <v>122948800</v>
      </c>
      <c r="G42" s="100">
        <f t="shared" si="8"/>
        <v>10649782</v>
      </c>
      <c r="H42" s="100">
        <f t="shared" si="8"/>
        <v>14940989</v>
      </c>
      <c r="I42" s="100">
        <f t="shared" si="8"/>
        <v>17060605</v>
      </c>
      <c r="J42" s="100">
        <f t="shared" si="8"/>
        <v>42651376</v>
      </c>
      <c r="K42" s="100">
        <f t="shared" si="8"/>
        <v>294380</v>
      </c>
      <c r="L42" s="100">
        <f t="shared" si="8"/>
        <v>2186712</v>
      </c>
      <c r="M42" s="100">
        <f t="shared" si="8"/>
        <v>16648969</v>
      </c>
      <c r="N42" s="100">
        <f t="shared" si="8"/>
        <v>19130061</v>
      </c>
      <c r="O42" s="100">
        <f t="shared" si="8"/>
        <v>10153208</v>
      </c>
      <c r="P42" s="100">
        <f t="shared" si="8"/>
        <v>5693130</v>
      </c>
      <c r="Q42" s="100">
        <f t="shared" si="8"/>
        <v>40544148</v>
      </c>
      <c r="R42" s="100">
        <f t="shared" si="8"/>
        <v>56390486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118171923</v>
      </c>
      <c r="X42" s="100">
        <f t="shared" si="8"/>
        <v>174800000</v>
      </c>
      <c r="Y42" s="100">
        <f t="shared" si="8"/>
        <v>-56628077</v>
      </c>
      <c r="Z42" s="137">
        <f>+IF(X42&lt;&gt;0,+(Y42/X42)*100,0)</f>
        <v>-32.39592505720824</v>
      </c>
      <c r="AA42" s="153">
        <f>SUM(AA43:AA46)</f>
        <v>122948800</v>
      </c>
    </row>
    <row r="43" spans="1:27" ht="13.5">
      <c r="A43" s="138" t="s">
        <v>89</v>
      </c>
      <c r="B43" s="136"/>
      <c r="C43" s="155">
        <v>60670583</v>
      </c>
      <c r="D43" s="155"/>
      <c r="E43" s="156">
        <v>78580818</v>
      </c>
      <c r="F43" s="60">
        <v>64591000</v>
      </c>
      <c r="G43" s="60">
        <v>7454905</v>
      </c>
      <c r="H43" s="60">
        <v>8990713</v>
      </c>
      <c r="I43" s="60">
        <v>7726814</v>
      </c>
      <c r="J43" s="60">
        <v>24172432</v>
      </c>
      <c r="K43" s="60">
        <v>252241</v>
      </c>
      <c r="L43" s="60">
        <v>-1314799</v>
      </c>
      <c r="M43" s="60">
        <v>9359083</v>
      </c>
      <c r="N43" s="60">
        <v>8296525</v>
      </c>
      <c r="O43" s="60">
        <v>5424994</v>
      </c>
      <c r="P43" s="60">
        <v>1809730</v>
      </c>
      <c r="Q43" s="60">
        <v>12187174</v>
      </c>
      <c r="R43" s="60">
        <v>19421898</v>
      </c>
      <c r="S43" s="60"/>
      <c r="T43" s="60"/>
      <c r="U43" s="60"/>
      <c r="V43" s="60"/>
      <c r="W43" s="60">
        <v>51890855</v>
      </c>
      <c r="X43" s="60">
        <v>73099000</v>
      </c>
      <c r="Y43" s="60">
        <v>-21208145</v>
      </c>
      <c r="Z43" s="140">
        <v>-29.01</v>
      </c>
      <c r="AA43" s="155">
        <v>64591000</v>
      </c>
    </row>
    <row r="44" spans="1:27" ht="13.5">
      <c r="A44" s="138" t="s">
        <v>90</v>
      </c>
      <c r="B44" s="136"/>
      <c r="C44" s="155">
        <v>34813837</v>
      </c>
      <c r="D44" s="155"/>
      <c r="E44" s="156">
        <v>86627368</v>
      </c>
      <c r="F44" s="60">
        <v>43357800</v>
      </c>
      <c r="G44" s="60">
        <v>1180871</v>
      </c>
      <c r="H44" s="60">
        <v>3911009</v>
      </c>
      <c r="I44" s="60">
        <v>7463899</v>
      </c>
      <c r="J44" s="60">
        <v>12555779</v>
      </c>
      <c r="K44" s="60">
        <v>2482</v>
      </c>
      <c r="L44" s="60">
        <v>1329711</v>
      </c>
      <c r="M44" s="60">
        <v>4845156</v>
      </c>
      <c r="N44" s="60">
        <v>6177349</v>
      </c>
      <c r="O44" s="60">
        <v>2990201</v>
      </c>
      <c r="P44" s="60">
        <v>3050890</v>
      </c>
      <c r="Q44" s="60">
        <v>12734208</v>
      </c>
      <c r="R44" s="60">
        <v>18775299</v>
      </c>
      <c r="S44" s="60"/>
      <c r="T44" s="60"/>
      <c r="U44" s="60"/>
      <c r="V44" s="60"/>
      <c r="W44" s="60">
        <v>37508427</v>
      </c>
      <c r="X44" s="60">
        <v>61624000</v>
      </c>
      <c r="Y44" s="60">
        <v>-24115573</v>
      </c>
      <c r="Z44" s="140">
        <v>-39.13</v>
      </c>
      <c r="AA44" s="155">
        <v>43357800</v>
      </c>
    </row>
    <row r="45" spans="1:27" ht="13.5">
      <c r="A45" s="138" t="s">
        <v>91</v>
      </c>
      <c r="B45" s="136"/>
      <c r="C45" s="157"/>
      <c r="D45" s="157"/>
      <c r="E45" s="158">
        <v>53906689</v>
      </c>
      <c r="F45" s="159">
        <v>6000000</v>
      </c>
      <c r="G45" s="159">
        <v>529728</v>
      </c>
      <c r="H45" s="159">
        <v>695621</v>
      </c>
      <c r="I45" s="159">
        <v>418835</v>
      </c>
      <c r="J45" s="159">
        <v>1644184</v>
      </c>
      <c r="K45" s="159">
        <v>2501</v>
      </c>
      <c r="L45" s="159">
        <v>602301</v>
      </c>
      <c r="M45" s="159">
        <v>820110</v>
      </c>
      <c r="N45" s="159">
        <v>1424912</v>
      </c>
      <c r="O45" s="159">
        <v>515686</v>
      </c>
      <c r="P45" s="159">
        <v>4139697</v>
      </c>
      <c r="Q45" s="159">
        <v>7434652</v>
      </c>
      <c r="R45" s="159">
        <v>12090035</v>
      </c>
      <c r="S45" s="159"/>
      <c r="T45" s="159"/>
      <c r="U45" s="159"/>
      <c r="V45" s="159"/>
      <c r="W45" s="159">
        <v>15159131</v>
      </c>
      <c r="X45" s="159">
        <v>21123000</v>
      </c>
      <c r="Y45" s="159">
        <v>-5963869</v>
      </c>
      <c r="Z45" s="141">
        <v>-28.23</v>
      </c>
      <c r="AA45" s="157">
        <v>6000000</v>
      </c>
    </row>
    <row r="46" spans="1:27" ht="13.5">
      <c r="A46" s="138" t="s">
        <v>92</v>
      </c>
      <c r="B46" s="136"/>
      <c r="C46" s="155"/>
      <c r="D46" s="155"/>
      <c r="E46" s="156">
        <v>40264305</v>
      </c>
      <c r="F46" s="60">
        <v>9000000</v>
      </c>
      <c r="G46" s="60">
        <v>1484278</v>
      </c>
      <c r="H46" s="60">
        <v>1343646</v>
      </c>
      <c r="I46" s="60">
        <v>1451057</v>
      </c>
      <c r="J46" s="60">
        <v>4278981</v>
      </c>
      <c r="K46" s="60">
        <v>37156</v>
      </c>
      <c r="L46" s="60">
        <v>1569499</v>
      </c>
      <c r="M46" s="60">
        <v>1624620</v>
      </c>
      <c r="N46" s="60">
        <v>3231275</v>
      </c>
      <c r="O46" s="60">
        <v>1222327</v>
      </c>
      <c r="P46" s="60">
        <v>-3307187</v>
      </c>
      <c r="Q46" s="60">
        <v>8188114</v>
      </c>
      <c r="R46" s="60">
        <v>6103254</v>
      </c>
      <c r="S46" s="60"/>
      <c r="T46" s="60"/>
      <c r="U46" s="60"/>
      <c r="V46" s="60"/>
      <c r="W46" s="60">
        <v>13613510</v>
      </c>
      <c r="X46" s="60">
        <v>18954000</v>
      </c>
      <c r="Y46" s="60">
        <v>-5340490</v>
      </c>
      <c r="Z46" s="140">
        <v>-28.18</v>
      </c>
      <c r="AA46" s="155">
        <v>9000000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436613769</v>
      </c>
      <c r="D48" s="168">
        <f>+D28+D32+D38+D42+D47</f>
        <v>0</v>
      </c>
      <c r="E48" s="169">
        <f t="shared" si="9"/>
        <v>456714934</v>
      </c>
      <c r="F48" s="73">
        <f t="shared" si="9"/>
        <v>447831800</v>
      </c>
      <c r="G48" s="73">
        <f t="shared" si="9"/>
        <v>21098692</v>
      </c>
      <c r="H48" s="73">
        <f t="shared" si="9"/>
        <v>24618270</v>
      </c>
      <c r="I48" s="73">
        <f t="shared" si="9"/>
        <v>28760653</v>
      </c>
      <c r="J48" s="73">
        <f t="shared" si="9"/>
        <v>74477615</v>
      </c>
      <c r="K48" s="73">
        <f t="shared" si="9"/>
        <v>874903</v>
      </c>
      <c r="L48" s="73">
        <f t="shared" si="9"/>
        <v>12270812</v>
      </c>
      <c r="M48" s="73">
        <f t="shared" si="9"/>
        <v>30791342</v>
      </c>
      <c r="N48" s="73">
        <f t="shared" si="9"/>
        <v>43937057</v>
      </c>
      <c r="O48" s="73">
        <f t="shared" si="9"/>
        <v>23475814</v>
      </c>
      <c r="P48" s="73">
        <f t="shared" si="9"/>
        <v>13014681</v>
      </c>
      <c r="Q48" s="73">
        <f t="shared" si="9"/>
        <v>54190380</v>
      </c>
      <c r="R48" s="73">
        <f t="shared" si="9"/>
        <v>90680875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209095547</v>
      </c>
      <c r="X48" s="73">
        <f t="shared" si="9"/>
        <v>336447652</v>
      </c>
      <c r="Y48" s="73">
        <f t="shared" si="9"/>
        <v>-127352105</v>
      </c>
      <c r="Z48" s="170">
        <f>+IF(X48&lt;&gt;0,+(Y48/X48)*100,0)</f>
        <v>-37.85198209675721</v>
      </c>
      <c r="AA48" s="168">
        <f>+AA28+AA32+AA38+AA42+AA47</f>
        <v>447831800</v>
      </c>
    </row>
    <row r="49" spans="1:27" ht="13.5">
      <c r="A49" s="148" t="s">
        <v>49</v>
      </c>
      <c r="B49" s="149"/>
      <c r="C49" s="171">
        <f aca="true" t="shared" si="10" ref="C49:Y49">+C25-C48</f>
        <v>-47013292</v>
      </c>
      <c r="D49" s="171">
        <f>+D25-D48</f>
        <v>0</v>
      </c>
      <c r="E49" s="172">
        <f t="shared" si="10"/>
        <v>-52869059</v>
      </c>
      <c r="F49" s="173">
        <f t="shared" si="10"/>
        <v>-56466800</v>
      </c>
      <c r="G49" s="173">
        <f t="shared" si="10"/>
        <v>47879191</v>
      </c>
      <c r="H49" s="173">
        <f t="shared" si="10"/>
        <v>-4675446</v>
      </c>
      <c r="I49" s="173">
        <f t="shared" si="10"/>
        <v>-11230626</v>
      </c>
      <c r="J49" s="173">
        <f t="shared" si="10"/>
        <v>31973119</v>
      </c>
      <c r="K49" s="173">
        <f t="shared" si="10"/>
        <v>-24494</v>
      </c>
      <c r="L49" s="173">
        <f t="shared" si="10"/>
        <v>5127095</v>
      </c>
      <c r="M49" s="173">
        <f t="shared" si="10"/>
        <v>22677414</v>
      </c>
      <c r="N49" s="173">
        <f t="shared" si="10"/>
        <v>27780015</v>
      </c>
      <c r="O49" s="173">
        <f t="shared" si="10"/>
        <v>-5086147</v>
      </c>
      <c r="P49" s="173">
        <f t="shared" si="10"/>
        <v>1904925</v>
      </c>
      <c r="Q49" s="173">
        <f t="shared" si="10"/>
        <v>-36005791</v>
      </c>
      <c r="R49" s="173">
        <f t="shared" si="10"/>
        <v>-39187013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20566121</v>
      </c>
      <c r="X49" s="173">
        <f>IF(F25=F48,0,X25-X48)</f>
        <v>-28151321</v>
      </c>
      <c r="Y49" s="173">
        <f t="shared" si="10"/>
        <v>48717442</v>
      </c>
      <c r="Z49" s="174">
        <f>+IF(X49&lt;&gt;0,+(Y49/X49)*100,0)</f>
        <v>-173.05561611122974</v>
      </c>
      <c r="AA49" s="171">
        <f>+AA25-AA48</f>
        <v>-56466800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12061322</v>
      </c>
      <c r="D5" s="155">
        <v>0</v>
      </c>
      <c r="E5" s="156">
        <v>17500000</v>
      </c>
      <c r="F5" s="60">
        <v>17311000</v>
      </c>
      <c r="G5" s="60">
        <v>1315152</v>
      </c>
      <c r="H5" s="60">
        <v>1317065</v>
      </c>
      <c r="I5" s="60">
        <v>1571984</v>
      </c>
      <c r="J5" s="60">
        <v>4204201</v>
      </c>
      <c r="K5" s="60">
        <v>-6870</v>
      </c>
      <c r="L5" s="60">
        <v>1517078</v>
      </c>
      <c r="M5" s="60">
        <v>1472432</v>
      </c>
      <c r="N5" s="60">
        <v>2982640</v>
      </c>
      <c r="O5" s="60">
        <v>1707588</v>
      </c>
      <c r="P5" s="60">
        <v>1534430</v>
      </c>
      <c r="Q5" s="60">
        <v>304474</v>
      </c>
      <c r="R5" s="60">
        <v>3546492</v>
      </c>
      <c r="S5" s="60">
        <v>0</v>
      </c>
      <c r="T5" s="60">
        <v>0</v>
      </c>
      <c r="U5" s="60">
        <v>0</v>
      </c>
      <c r="V5" s="60">
        <v>0</v>
      </c>
      <c r="W5" s="60">
        <v>10733333</v>
      </c>
      <c r="X5" s="60">
        <v>13124997</v>
      </c>
      <c r="Y5" s="60">
        <v>-2391664</v>
      </c>
      <c r="Z5" s="140">
        <v>-18.22</v>
      </c>
      <c r="AA5" s="155">
        <v>17311000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67535872</v>
      </c>
      <c r="D7" s="155">
        <v>0</v>
      </c>
      <c r="E7" s="156">
        <v>74418303</v>
      </c>
      <c r="F7" s="60">
        <v>73754000</v>
      </c>
      <c r="G7" s="60">
        <v>6201136</v>
      </c>
      <c r="H7" s="60">
        <v>6829075</v>
      </c>
      <c r="I7" s="60">
        <v>6152042</v>
      </c>
      <c r="J7" s="60">
        <v>19182253</v>
      </c>
      <c r="K7" s="60">
        <v>789499</v>
      </c>
      <c r="L7" s="60">
        <v>4919979</v>
      </c>
      <c r="M7" s="60">
        <v>5529096</v>
      </c>
      <c r="N7" s="60">
        <v>11238574</v>
      </c>
      <c r="O7" s="60">
        <v>5603440</v>
      </c>
      <c r="P7" s="60">
        <v>5322209</v>
      </c>
      <c r="Q7" s="60">
        <v>7929251</v>
      </c>
      <c r="R7" s="60">
        <v>18854900</v>
      </c>
      <c r="S7" s="60">
        <v>0</v>
      </c>
      <c r="T7" s="60">
        <v>0</v>
      </c>
      <c r="U7" s="60">
        <v>0</v>
      </c>
      <c r="V7" s="60">
        <v>0</v>
      </c>
      <c r="W7" s="60">
        <v>49275727</v>
      </c>
      <c r="X7" s="60">
        <v>40828221</v>
      </c>
      <c r="Y7" s="60">
        <v>8447506</v>
      </c>
      <c r="Z7" s="140">
        <v>20.69</v>
      </c>
      <c r="AA7" s="155">
        <v>73754000</v>
      </c>
    </row>
    <row r="8" spans="1:27" ht="13.5">
      <c r="A8" s="183" t="s">
        <v>104</v>
      </c>
      <c r="B8" s="182"/>
      <c r="C8" s="155">
        <v>57938975</v>
      </c>
      <c r="D8" s="155">
        <v>0</v>
      </c>
      <c r="E8" s="156">
        <v>70346000</v>
      </c>
      <c r="F8" s="60">
        <v>48013000</v>
      </c>
      <c r="G8" s="60">
        <v>4804531</v>
      </c>
      <c r="H8" s="60">
        <v>5181231</v>
      </c>
      <c r="I8" s="60">
        <v>4848161</v>
      </c>
      <c r="J8" s="60">
        <v>14833923</v>
      </c>
      <c r="K8" s="60">
        <v>20</v>
      </c>
      <c r="L8" s="60">
        <v>4572647</v>
      </c>
      <c r="M8" s="60">
        <v>4026440</v>
      </c>
      <c r="N8" s="60">
        <v>8599107</v>
      </c>
      <c r="O8" s="60">
        <v>4497187</v>
      </c>
      <c r="P8" s="60">
        <v>3666479</v>
      </c>
      <c r="Q8" s="60">
        <v>3599484</v>
      </c>
      <c r="R8" s="60">
        <v>11763150</v>
      </c>
      <c r="S8" s="60">
        <v>0</v>
      </c>
      <c r="T8" s="60">
        <v>0</v>
      </c>
      <c r="U8" s="60">
        <v>0</v>
      </c>
      <c r="V8" s="60">
        <v>0</v>
      </c>
      <c r="W8" s="60">
        <v>35196180</v>
      </c>
      <c r="X8" s="60">
        <v>31186107</v>
      </c>
      <c r="Y8" s="60">
        <v>4010073</v>
      </c>
      <c r="Z8" s="140">
        <v>12.86</v>
      </c>
      <c r="AA8" s="155">
        <v>48013000</v>
      </c>
    </row>
    <row r="9" spans="1:27" ht="13.5">
      <c r="A9" s="183" t="s">
        <v>105</v>
      </c>
      <c r="B9" s="182"/>
      <c r="C9" s="155">
        <v>18003098</v>
      </c>
      <c r="D9" s="155">
        <v>0</v>
      </c>
      <c r="E9" s="156">
        <v>32529000</v>
      </c>
      <c r="F9" s="60">
        <v>24697000</v>
      </c>
      <c r="G9" s="60">
        <v>2602070</v>
      </c>
      <c r="H9" s="60">
        <v>2596947</v>
      </c>
      <c r="I9" s="60">
        <v>2583381</v>
      </c>
      <c r="J9" s="60">
        <v>7782398</v>
      </c>
      <c r="K9" s="60">
        <v>1635</v>
      </c>
      <c r="L9" s="60">
        <v>2058273</v>
      </c>
      <c r="M9" s="60">
        <v>2051506</v>
      </c>
      <c r="N9" s="60">
        <v>4111414</v>
      </c>
      <c r="O9" s="60">
        <v>2055040</v>
      </c>
      <c r="P9" s="60">
        <v>2061245</v>
      </c>
      <c r="Q9" s="60">
        <v>2050825</v>
      </c>
      <c r="R9" s="60">
        <v>6167110</v>
      </c>
      <c r="S9" s="60">
        <v>0</v>
      </c>
      <c r="T9" s="60">
        <v>0</v>
      </c>
      <c r="U9" s="60">
        <v>0</v>
      </c>
      <c r="V9" s="60">
        <v>0</v>
      </c>
      <c r="W9" s="60">
        <v>18060922</v>
      </c>
      <c r="X9" s="60">
        <v>15246603</v>
      </c>
      <c r="Y9" s="60">
        <v>2814319</v>
      </c>
      <c r="Z9" s="140">
        <v>18.46</v>
      </c>
      <c r="AA9" s="155">
        <v>24697000</v>
      </c>
    </row>
    <row r="10" spans="1:27" ht="13.5">
      <c r="A10" s="183" t="s">
        <v>106</v>
      </c>
      <c r="B10" s="182"/>
      <c r="C10" s="155">
        <v>25512665</v>
      </c>
      <c r="D10" s="155">
        <v>0</v>
      </c>
      <c r="E10" s="156">
        <v>27820000</v>
      </c>
      <c r="F10" s="54">
        <v>26922000</v>
      </c>
      <c r="G10" s="54">
        <v>2257529</v>
      </c>
      <c r="H10" s="54">
        <v>2247501</v>
      </c>
      <c r="I10" s="54">
        <v>2236385</v>
      </c>
      <c r="J10" s="54">
        <v>6741415</v>
      </c>
      <c r="K10" s="54">
        <v>1447</v>
      </c>
      <c r="L10" s="54">
        <v>2240347</v>
      </c>
      <c r="M10" s="54">
        <v>2240637</v>
      </c>
      <c r="N10" s="54">
        <v>4482431</v>
      </c>
      <c r="O10" s="54">
        <v>2238747</v>
      </c>
      <c r="P10" s="54">
        <v>2242417</v>
      </c>
      <c r="Q10" s="54">
        <v>2212341</v>
      </c>
      <c r="R10" s="54">
        <v>6693505</v>
      </c>
      <c r="S10" s="54">
        <v>0</v>
      </c>
      <c r="T10" s="54">
        <v>0</v>
      </c>
      <c r="U10" s="54">
        <v>0</v>
      </c>
      <c r="V10" s="54">
        <v>0</v>
      </c>
      <c r="W10" s="54">
        <v>17917351</v>
      </c>
      <c r="X10" s="54">
        <v>21281760</v>
      </c>
      <c r="Y10" s="54">
        <v>-3364409</v>
      </c>
      <c r="Z10" s="184">
        <v>-15.81</v>
      </c>
      <c r="AA10" s="130">
        <v>26922000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51056</v>
      </c>
      <c r="D12" s="155">
        <v>0</v>
      </c>
      <c r="E12" s="156">
        <v>50000</v>
      </c>
      <c r="F12" s="60">
        <v>39000</v>
      </c>
      <c r="G12" s="60">
        <v>4312</v>
      </c>
      <c r="H12" s="60">
        <v>1950</v>
      </c>
      <c r="I12" s="60">
        <v>4271</v>
      </c>
      <c r="J12" s="60">
        <v>10533</v>
      </c>
      <c r="K12" s="60">
        <v>2135</v>
      </c>
      <c r="L12" s="60">
        <v>2179</v>
      </c>
      <c r="M12" s="60">
        <v>2831</v>
      </c>
      <c r="N12" s="60">
        <v>7145</v>
      </c>
      <c r="O12" s="60">
        <v>1600</v>
      </c>
      <c r="P12" s="60">
        <v>732</v>
      </c>
      <c r="Q12" s="60">
        <v>25849</v>
      </c>
      <c r="R12" s="60">
        <v>28181</v>
      </c>
      <c r="S12" s="60">
        <v>0</v>
      </c>
      <c r="T12" s="60">
        <v>0</v>
      </c>
      <c r="U12" s="60">
        <v>0</v>
      </c>
      <c r="V12" s="60">
        <v>0</v>
      </c>
      <c r="W12" s="60">
        <v>45859</v>
      </c>
      <c r="X12" s="60">
        <v>39753</v>
      </c>
      <c r="Y12" s="60">
        <v>6106</v>
      </c>
      <c r="Z12" s="140">
        <v>15.36</v>
      </c>
      <c r="AA12" s="155">
        <v>39000</v>
      </c>
    </row>
    <row r="13" spans="1:27" ht="13.5">
      <c r="A13" s="181" t="s">
        <v>109</v>
      </c>
      <c r="B13" s="185"/>
      <c r="C13" s="155">
        <v>6460</v>
      </c>
      <c r="D13" s="155">
        <v>0</v>
      </c>
      <c r="E13" s="156">
        <v>0</v>
      </c>
      <c r="F13" s="60">
        <v>2082000</v>
      </c>
      <c r="G13" s="60">
        <v>87970</v>
      </c>
      <c r="H13" s="60">
        <v>227243</v>
      </c>
      <c r="I13" s="60">
        <v>2081</v>
      </c>
      <c r="J13" s="60">
        <v>317294</v>
      </c>
      <c r="K13" s="60">
        <v>0</v>
      </c>
      <c r="L13" s="60">
        <v>165083</v>
      </c>
      <c r="M13" s="60">
        <v>156147</v>
      </c>
      <c r="N13" s="60">
        <v>321230</v>
      </c>
      <c r="O13" s="60">
        <v>7363</v>
      </c>
      <c r="P13" s="60">
        <v>3065</v>
      </c>
      <c r="Q13" s="60">
        <v>314613</v>
      </c>
      <c r="R13" s="60">
        <v>325041</v>
      </c>
      <c r="S13" s="60">
        <v>0</v>
      </c>
      <c r="T13" s="60">
        <v>0</v>
      </c>
      <c r="U13" s="60">
        <v>0</v>
      </c>
      <c r="V13" s="60">
        <v>0</v>
      </c>
      <c r="W13" s="60">
        <v>963565</v>
      </c>
      <c r="X13" s="60"/>
      <c r="Y13" s="60">
        <v>963565</v>
      </c>
      <c r="Z13" s="140">
        <v>0</v>
      </c>
      <c r="AA13" s="155">
        <v>2082000</v>
      </c>
    </row>
    <row r="14" spans="1:27" ht="13.5">
      <c r="A14" s="181" t="s">
        <v>110</v>
      </c>
      <c r="B14" s="185"/>
      <c r="C14" s="155">
        <v>1312120</v>
      </c>
      <c r="D14" s="155">
        <v>0</v>
      </c>
      <c r="E14" s="156">
        <v>4500000</v>
      </c>
      <c r="F14" s="60">
        <v>10000000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1517120</v>
      </c>
      <c r="M14" s="60">
        <v>2940</v>
      </c>
      <c r="N14" s="60">
        <v>1520060</v>
      </c>
      <c r="O14" s="60">
        <v>-495</v>
      </c>
      <c r="P14" s="60">
        <v>-1481</v>
      </c>
      <c r="Q14" s="60">
        <v>1193592</v>
      </c>
      <c r="R14" s="60">
        <v>1191616</v>
      </c>
      <c r="S14" s="60">
        <v>0</v>
      </c>
      <c r="T14" s="60">
        <v>0</v>
      </c>
      <c r="U14" s="60">
        <v>0</v>
      </c>
      <c r="V14" s="60">
        <v>0</v>
      </c>
      <c r="W14" s="60">
        <v>2711676</v>
      </c>
      <c r="X14" s="60">
        <v>1170000</v>
      </c>
      <c r="Y14" s="60">
        <v>1541676</v>
      </c>
      <c r="Z14" s="140">
        <v>131.77</v>
      </c>
      <c r="AA14" s="155">
        <v>10000000</v>
      </c>
    </row>
    <row r="15" spans="1:27" ht="13.5">
      <c r="A15" s="181" t="s">
        <v>111</v>
      </c>
      <c r="B15" s="185"/>
      <c r="C15" s="155">
        <v>6460</v>
      </c>
      <c r="D15" s="155">
        <v>0</v>
      </c>
      <c r="E15" s="156">
        <v>0</v>
      </c>
      <c r="F15" s="60">
        <v>12000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12000</v>
      </c>
    </row>
    <row r="16" spans="1:27" ht="13.5">
      <c r="A16" s="181" t="s">
        <v>112</v>
      </c>
      <c r="B16" s="185"/>
      <c r="C16" s="155">
        <v>70130</v>
      </c>
      <c r="D16" s="155">
        <v>0</v>
      </c>
      <c r="E16" s="156">
        <v>0</v>
      </c>
      <c r="F16" s="60">
        <v>71000</v>
      </c>
      <c r="G16" s="60">
        <v>13500</v>
      </c>
      <c r="H16" s="60">
        <v>2600</v>
      </c>
      <c r="I16" s="60">
        <v>6900</v>
      </c>
      <c r="J16" s="60">
        <v>23000</v>
      </c>
      <c r="K16" s="60">
        <v>1450</v>
      </c>
      <c r="L16" s="60">
        <v>3400</v>
      </c>
      <c r="M16" s="60">
        <v>6300</v>
      </c>
      <c r="N16" s="60">
        <v>11150</v>
      </c>
      <c r="O16" s="60">
        <v>10430</v>
      </c>
      <c r="P16" s="60">
        <v>6950</v>
      </c>
      <c r="Q16" s="60">
        <v>24520</v>
      </c>
      <c r="R16" s="60">
        <v>41900</v>
      </c>
      <c r="S16" s="60">
        <v>0</v>
      </c>
      <c r="T16" s="60">
        <v>0</v>
      </c>
      <c r="U16" s="60">
        <v>0</v>
      </c>
      <c r="V16" s="60">
        <v>0</v>
      </c>
      <c r="W16" s="60">
        <v>76050</v>
      </c>
      <c r="X16" s="60">
        <v>42102</v>
      </c>
      <c r="Y16" s="60">
        <v>33948</v>
      </c>
      <c r="Z16" s="140">
        <v>80.63</v>
      </c>
      <c r="AA16" s="155">
        <v>71000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1000</v>
      </c>
      <c r="G17" s="60">
        <v>0</v>
      </c>
      <c r="H17" s="60">
        <v>0</v>
      </c>
      <c r="I17" s="60">
        <v>50</v>
      </c>
      <c r="J17" s="60">
        <v>50</v>
      </c>
      <c r="K17" s="60">
        <v>100</v>
      </c>
      <c r="L17" s="60">
        <v>0</v>
      </c>
      <c r="M17" s="60">
        <v>100</v>
      </c>
      <c r="N17" s="60">
        <v>200</v>
      </c>
      <c r="O17" s="60">
        <v>100</v>
      </c>
      <c r="P17" s="60">
        <v>150</v>
      </c>
      <c r="Q17" s="60">
        <v>0</v>
      </c>
      <c r="R17" s="60">
        <v>250</v>
      </c>
      <c r="S17" s="60">
        <v>0</v>
      </c>
      <c r="T17" s="60">
        <v>0</v>
      </c>
      <c r="U17" s="60">
        <v>0</v>
      </c>
      <c r="V17" s="60">
        <v>0</v>
      </c>
      <c r="W17" s="60">
        <v>500</v>
      </c>
      <c r="X17" s="60"/>
      <c r="Y17" s="60">
        <v>500</v>
      </c>
      <c r="Z17" s="140">
        <v>0</v>
      </c>
      <c r="AA17" s="155">
        <v>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133210000</v>
      </c>
      <c r="D19" s="155">
        <v>0</v>
      </c>
      <c r="E19" s="156">
        <v>132329400</v>
      </c>
      <c r="F19" s="60">
        <v>133629000</v>
      </c>
      <c r="G19" s="60">
        <v>51558263</v>
      </c>
      <c r="H19" s="60">
        <v>1348000</v>
      </c>
      <c r="I19" s="60">
        <v>0</v>
      </c>
      <c r="J19" s="60">
        <v>52906263</v>
      </c>
      <c r="K19" s="60">
        <v>0</v>
      </c>
      <c r="L19" s="60">
        <v>306000</v>
      </c>
      <c r="M19" s="60">
        <v>37896000</v>
      </c>
      <c r="N19" s="60">
        <v>38202000</v>
      </c>
      <c r="O19" s="60">
        <v>2166400</v>
      </c>
      <c r="P19" s="60">
        <v>0</v>
      </c>
      <c r="Q19" s="60">
        <v>310000</v>
      </c>
      <c r="R19" s="60">
        <v>2476400</v>
      </c>
      <c r="S19" s="60">
        <v>0</v>
      </c>
      <c r="T19" s="60">
        <v>0</v>
      </c>
      <c r="U19" s="60">
        <v>0</v>
      </c>
      <c r="V19" s="60">
        <v>0</v>
      </c>
      <c r="W19" s="60">
        <v>93584663</v>
      </c>
      <c r="X19" s="60">
        <v>129967000</v>
      </c>
      <c r="Y19" s="60">
        <v>-36382337</v>
      </c>
      <c r="Z19" s="140">
        <v>-27.99</v>
      </c>
      <c r="AA19" s="155">
        <v>133629000</v>
      </c>
    </row>
    <row r="20" spans="1:27" ht="13.5">
      <c r="A20" s="181" t="s">
        <v>35</v>
      </c>
      <c r="B20" s="185"/>
      <c r="C20" s="155">
        <v>11996539</v>
      </c>
      <c r="D20" s="155">
        <v>0</v>
      </c>
      <c r="E20" s="156">
        <v>1267172</v>
      </c>
      <c r="F20" s="54">
        <v>1610000</v>
      </c>
      <c r="G20" s="54">
        <v>133420</v>
      </c>
      <c r="H20" s="54">
        <v>191212</v>
      </c>
      <c r="I20" s="54">
        <v>124772</v>
      </c>
      <c r="J20" s="54">
        <v>449404</v>
      </c>
      <c r="K20" s="54">
        <v>60993</v>
      </c>
      <c r="L20" s="54">
        <v>95801</v>
      </c>
      <c r="M20" s="54">
        <v>84327</v>
      </c>
      <c r="N20" s="54">
        <v>241121</v>
      </c>
      <c r="O20" s="54">
        <v>102267</v>
      </c>
      <c r="P20" s="54">
        <v>83410</v>
      </c>
      <c r="Q20" s="54">
        <v>219640</v>
      </c>
      <c r="R20" s="54">
        <v>405317</v>
      </c>
      <c r="S20" s="54">
        <v>0</v>
      </c>
      <c r="T20" s="54">
        <v>0</v>
      </c>
      <c r="U20" s="54">
        <v>0</v>
      </c>
      <c r="V20" s="54">
        <v>0</v>
      </c>
      <c r="W20" s="54">
        <v>1095842</v>
      </c>
      <c r="X20" s="54">
        <v>950382</v>
      </c>
      <c r="Y20" s="54">
        <v>145460</v>
      </c>
      <c r="Z20" s="184">
        <v>15.31</v>
      </c>
      <c r="AA20" s="130">
        <v>1610000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327704697</v>
      </c>
      <c r="D22" s="188">
        <f>SUM(D5:D21)</f>
        <v>0</v>
      </c>
      <c r="E22" s="189">
        <f t="shared" si="0"/>
        <v>360759875</v>
      </c>
      <c r="F22" s="190">
        <f t="shared" si="0"/>
        <v>338141000</v>
      </c>
      <c r="G22" s="190">
        <f t="shared" si="0"/>
        <v>68977883</v>
      </c>
      <c r="H22" s="190">
        <f t="shared" si="0"/>
        <v>19942824</v>
      </c>
      <c r="I22" s="190">
        <f t="shared" si="0"/>
        <v>17530027</v>
      </c>
      <c r="J22" s="190">
        <f t="shared" si="0"/>
        <v>106450734</v>
      </c>
      <c r="K22" s="190">
        <f t="shared" si="0"/>
        <v>850409</v>
      </c>
      <c r="L22" s="190">
        <f t="shared" si="0"/>
        <v>17397907</v>
      </c>
      <c r="M22" s="190">
        <f t="shared" si="0"/>
        <v>53468756</v>
      </c>
      <c r="N22" s="190">
        <f t="shared" si="0"/>
        <v>71717072</v>
      </c>
      <c r="O22" s="190">
        <f t="shared" si="0"/>
        <v>18389667</v>
      </c>
      <c r="P22" s="190">
        <f t="shared" si="0"/>
        <v>14919606</v>
      </c>
      <c r="Q22" s="190">
        <f t="shared" si="0"/>
        <v>18184589</v>
      </c>
      <c r="R22" s="190">
        <f t="shared" si="0"/>
        <v>51493862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229661668</v>
      </c>
      <c r="X22" s="190">
        <f t="shared" si="0"/>
        <v>253836925</v>
      </c>
      <c r="Y22" s="190">
        <f t="shared" si="0"/>
        <v>-24175257</v>
      </c>
      <c r="Z22" s="191">
        <f>+IF(X22&lt;&gt;0,+(Y22/X22)*100,0)</f>
        <v>-9.523932343570582</v>
      </c>
      <c r="AA22" s="188">
        <f>SUM(AA5:AA21)</f>
        <v>338141000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111951678</v>
      </c>
      <c r="D25" s="155">
        <v>0</v>
      </c>
      <c r="E25" s="156">
        <v>112082000</v>
      </c>
      <c r="F25" s="60">
        <v>119213000</v>
      </c>
      <c r="G25" s="60">
        <v>9742808</v>
      </c>
      <c r="H25" s="60">
        <v>9189919</v>
      </c>
      <c r="I25" s="60">
        <v>9261469</v>
      </c>
      <c r="J25" s="60">
        <v>28194196</v>
      </c>
      <c r="K25" s="60">
        <v>-294174</v>
      </c>
      <c r="L25" s="60">
        <v>9374358</v>
      </c>
      <c r="M25" s="60">
        <v>10500577</v>
      </c>
      <c r="N25" s="60">
        <v>19580761</v>
      </c>
      <c r="O25" s="60">
        <v>9511398</v>
      </c>
      <c r="P25" s="60">
        <v>9733773</v>
      </c>
      <c r="Q25" s="60">
        <v>9206255</v>
      </c>
      <c r="R25" s="60">
        <v>28451426</v>
      </c>
      <c r="S25" s="60">
        <v>0</v>
      </c>
      <c r="T25" s="60">
        <v>0</v>
      </c>
      <c r="U25" s="60">
        <v>0</v>
      </c>
      <c r="V25" s="60">
        <v>0</v>
      </c>
      <c r="W25" s="60">
        <v>76226383</v>
      </c>
      <c r="X25" s="60">
        <v>84061359</v>
      </c>
      <c r="Y25" s="60">
        <v>-7834976</v>
      </c>
      <c r="Z25" s="140">
        <v>-9.32</v>
      </c>
      <c r="AA25" s="155">
        <v>119213000</v>
      </c>
    </row>
    <row r="26" spans="1:27" ht="13.5">
      <c r="A26" s="183" t="s">
        <v>38</v>
      </c>
      <c r="B26" s="182"/>
      <c r="C26" s="155">
        <v>6976999</v>
      </c>
      <c r="D26" s="155">
        <v>0</v>
      </c>
      <c r="E26" s="156">
        <v>7698964</v>
      </c>
      <c r="F26" s="60">
        <v>7027000</v>
      </c>
      <c r="G26" s="60">
        <v>565232</v>
      </c>
      <c r="H26" s="60">
        <v>567366</v>
      </c>
      <c r="I26" s="60">
        <v>551362</v>
      </c>
      <c r="J26" s="60">
        <v>1683960</v>
      </c>
      <c r="K26" s="60">
        <v>0</v>
      </c>
      <c r="L26" s="60">
        <v>576487</v>
      </c>
      <c r="M26" s="60">
        <v>534680</v>
      </c>
      <c r="N26" s="60">
        <v>1111167</v>
      </c>
      <c r="O26" s="60">
        <v>534913</v>
      </c>
      <c r="P26" s="60">
        <v>541489</v>
      </c>
      <c r="Q26" s="60">
        <v>571678</v>
      </c>
      <c r="R26" s="60">
        <v>1648080</v>
      </c>
      <c r="S26" s="60">
        <v>0</v>
      </c>
      <c r="T26" s="60">
        <v>0</v>
      </c>
      <c r="U26" s="60">
        <v>0</v>
      </c>
      <c r="V26" s="60">
        <v>0</v>
      </c>
      <c r="W26" s="60">
        <v>4443207</v>
      </c>
      <c r="X26" s="60">
        <v>5774220</v>
      </c>
      <c r="Y26" s="60">
        <v>-1331013</v>
      </c>
      <c r="Z26" s="140">
        <v>-23.05</v>
      </c>
      <c r="AA26" s="155">
        <v>7027000</v>
      </c>
    </row>
    <row r="27" spans="1:27" ht="13.5">
      <c r="A27" s="183" t="s">
        <v>118</v>
      </c>
      <c r="B27" s="182"/>
      <c r="C27" s="155">
        <v>32216556</v>
      </c>
      <c r="D27" s="155">
        <v>0</v>
      </c>
      <c r="E27" s="156">
        <v>66644000</v>
      </c>
      <c r="F27" s="60">
        <v>50609000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49983003</v>
      </c>
      <c r="Y27" s="60">
        <v>-49983003</v>
      </c>
      <c r="Z27" s="140">
        <v>-100</v>
      </c>
      <c r="AA27" s="155">
        <v>50609000</v>
      </c>
    </row>
    <row r="28" spans="1:27" ht="13.5">
      <c r="A28" s="183" t="s">
        <v>39</v>
      </c>
      <c r="B28" s="182"/>
      <c r="C28" s="155">
        <v>82248410</v>
      </c>
      <c r="D28" s="155">
        <v>0</v>
      </c>
      <c r="E28" s="156">
        <v>90000000</v>
      </c>
      <c r="F28" s="60">
        <v>80000000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64166664</v>
      </c>
      <c r="Y28" s="60">
        <v>-64166664</v>
      </c>
      <c r="Z28" s="140">
        <v>-100</v>
      </c>
      <c r="AA28" s="155">
        <v>80000000</v>
      </c>
    </row>
    <row r="29" spans="1:27" ht="13.5">
      <c r="A29" s="183" t="s">
        <v>40</v>
      </c>
      <c r="B29" s="182"/>
      <c r="C29" s="155">
        <v>20616501</v>
      </c>
      <c r="D29" s="155">
        <v>0</v>
      </c>
      <c r="E29" s="156">
        <v>8000000</v>
      </c>
      <c r="F29" s="60">
        <v>15776000</v>
      </c>
      <c r="G29" s="60">
        <v>881609</v>
      </c>
      <c r="H29" s="60">
        <v>1061607</v>
      </c>
      <c r="I29" s="60">
        <v>2407705</v>
      </c>
      <c r="J29" s="60">
        <v>4350921</v>
      </c>
      <c r="K29" s="60">
        <v>125</v>
      </c>
      <c r="L29" s="60">
        <v>298144</v>
      </c>
      <c r="M29" s="60">
        <v>2672300</v>
      </c>
      <c r="N29" s="60">
        <v>2970569</v>
      </c>
      <c r="O29" s="60">
        <v>1434809</v>
      </c>
      <c r="P29" s="60">
        <v>3187</v>
      </c>
      <c r="Q29" s="60">
        <v>4468337</v>
      </c>
      <c r="R29" s="60">
        <v>5906333</v>
      </c>
      <c r="S29" s="60">
        <v>0</v>
      </c>
      <c r="T29" s="60">
        <v>0</v>
      </c>
      <c r="U29" s="60">
        <v>0</v>
      </c>
      <c r="V29" s="60">
        <v>0</v>
      </c>
      <c r="W29" s="60">
        <v>13227823</v>
      </c>
      <c r="X29" s="60">
        <v>6000003</v>
      </c>
      <c r="Y29" s="60">
        <v>7227820</v>
      </c>
      <c r="Z29" s="140">
        <v>120.46</v>
      </c>
      <c r="AA29" s="155">
        <v>15776000</v>
      </c>
    </row>
    <row r="30" spans="1:27" ht="13.5">
      <c r="A30" s="183" t="s">
        <v>119</v>
      </c>
      <c r="B30" s="182"/>
      <c r="C30" s="155">
        <v>92628321</v>
      </c>
      <c r="D30" s="155">
        <v>0</v>
      </c>
      <c r="E30" s="156">
        <v>98755056</v>
      </c>
      <c r="F30" s="60">
        <v>95496000</v>
      </c>
      <c r="G30" s="60">
        <v>6731208</v>
      </c>
      <c r="H30" s="60">
        <v>10747053</v>
      </c>
      <c r="I30" s="60">
        <v>13105112</v>
      </c>
      <c r="J30" s="60">
        <v>30583373</v>
      </c>
      <c r="K30" s="60">
        <v>26005</v>
      </c>
      <c r="L30" s="60">
        <v>-2500176</v>
      </c>
      <c r="M30" s="60">
        <v>11608421</v>
      </c>
      <c r="N30" s="60">
        <v>9134250</v>
      </c>
      <c r="O30" s="60">
        <v>5753358</v>
      </c>
      <c r="P30" s="60">
        <v>0</v>
      </c>
      <c r="Q30" s="60">
        <v>18104015</v>
      </c>
      <c r="R30" s="60">
        <v>23857373</v>
      </c>
      <c r="S30" s="60">
        <v>0</v>
      </c>
      <c r="T30" s="60">
        <v>0</v>
      </c>
      <c r="U30" s="60">
        <v>0</v>
      </c>
      <c r="V30" s="60">
        <v>0</v>
      </c>
      <c r="W30" s="60">
        <v>63574996</v>
      </c>
      <c r="X30" s="60">
        <v>74066292</v>
      </c>
      <c r="Y30" s="60">
        <v>-10491296</v>
      </c>
      <c r="Z30" s="140">
        <v>-14.16</v>
      </c>
      <c r="AA30" s="155">
        <v>95496000</v>
      </c>
    </row>
    <row r="31" spans="1:27" ht="13.5">
      <c r="A31" s="183" t="s">
        <v>120</v>
      </c>
      <c r="B31" s="182"/>
      <c r="C31" s="155">
        <v>4198714</v>
      </c>
      <c r="D31" s="155">
        <v>0</v>
      </c>
      <c r="E31" s="156">
        <v>7338420</v>
      </c>
      <c r="F31" s="60">
        <v>2000</v>
      </c>
      <c r="G31" s="60">
        <v>50533</v>
      </c>
      <c r="H31" s="60">
        <v>170213</v>
      </c>
      <c r="I31" s="60">
        <v>150376</v>
      </c>
      <c r="J31" s="60">
        <v>371122</v>
      </c>
      <c r="K31" s="60">
        <v>416173</v>
      </c>
      <c r="L31" s="60">
        <v>464128</v>
      </c>
      <c r="M31" s="60">
        <v>382906</v>
      </c>
      <c r="N31" s="60">
        <v>1263207</v>
      </c>
      <c r="O31" s="60">
        <v>551393</v>
      </c>
      <c r="P31" s="60">
        <v>222217</v>
      </c>
      <c r="Q31" s="60">
        <v>1642042</v>
      </c>
      <c r="R31" s="60">
        <v>2415652</v>
      </c>
      <c r="S31" s="60">
        <v>0</v>
      </c>
      <c r="T31" s="60">
        <v>0</v>
      </c>
      <c r="U31" s="60">
        <v>0</v>
      </c>
      <c r="V31" s="60">
        <v>0</v>
      </c>
      <c r="W31" s="60">
        <v>4049981</v>
      </c>
      <c r="X31" s="60">
        <v>5503815</v>
      </c>
      <c r="Y31" s="60">
        <v>-1453834</v>
      </c>
      <c r="Z31" s="140">
        <v>-26.42</v>
      </c>
      <c r="AA31" s="155">
        <v>2000</v>
      </c>
    </row>
    <row r="32" spans="1:27" ht="13.5">
      <c r="A32" s="183" t="s">
        <v>121</v>
      </c>
      <c r="B32" s="182"/>
      <c r="C32" s="155">
        <v>18930864</v>
      </c>
      <c r="D32" s="155">
        <v>0</v>
      </c>
      <c r="E32" s="156">
        <v>15938494</v>
      </c>
      <c r="F32" s="60">
        <v>12557000</v>
      </c>
      <c r="G32" s="60">
        <v>541895</v>
      </c>
      <c r="H32" s="60">
        <v>914125</v>
      </c>
      <c r="I32" s="60">
        <v>1046347</v>
      </c>
      <c r="J32" s="60">
        <v>2502367</v>
      </c>
      <c r="K32" s="60">
        <v>271561</v>
      </c>
      <c r="L32" s="60">
        <v>1371112</v>
      </c>
      <c r="M32" s="60">
        <v>920670</v>
      </c>
      <c r="N32" s="60">
        <v>2563343</v>
      </c>
      <c r="O32" s="60">
        <v>609336</v>
      </c>
      <c r="P32" s="60">
        <v>1204362</v>
      </c>
      <c r="Q32" s="60">
        <v>1964387</v>
      </c>
      <c r="R32" s="60">
        <v>3778085</v>
      </c>
      <c r="S32" s="60">
        <v>0</v>
      </c>
      <c r="T32" s="60">
        <v>0</v>
      </c>
      <c r="U32" s="60">
        <v>0</v>
      </c>
      <c r="V32" s="60">
        <v>0</v>
      </c>
      <c r="W32" s="60">
        <v>8843795</v>
      </c>
      <c r="X32" s="60">
        <v>11953872</v>
      </c>
      <c r="Y32" s="60">
        <v>-3110077</v>
      </c>
      <c r="Z32" s="140">
        <v>-26.02</v>
      </c>
      <c r="AA32" s="155">
        <v>12557000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22590000</v>
      </c>
      <c r="F33" s="60">
        <v>25615800</v>
      </c>
      <c r="G33" s="60">
        <v>523227</v>
      </c>
      <c r="H33" s="60">
        <v>539796</v>
      </c>
      <c r="I33" s="60">
        <v>524905</v>
      </c>
      <c r="J33" s="60">
        <v>1587928</v>
      </c>
      <c r="K33" s="60">
        <v>264</v>
      </c>
      <c r="L33" s="60">
        <v>577782</v>
      </c>
      <c r="M33" s="60">
        <v>550892</v>
      </c>
      <c r="N33" s="60">
        <v>1128938</v>
      </c>
      <c r="O33" s="60">
        <v>594395</v>
      </c>
      <c r="P33" s="60">
        <v>560752</v>
      </c>
      <c r="Q33" s="60">
        <v>14104023</v>
      </c>
      <c r="R33" s="60">
        <v>15259170</v>
      </c>
      <c r="S33" s="60">
        <v>0</v>
      </c>
      <c r="T33" s="60">
        <v>0</v>
      </c>
      <c r="U33" s="60">
        <v>0</v>
      </c>
      <c r="V33" s="60">
        <v>0</v>
      </c>
      <c r="W33" s="60">
        <v>17976036</v>
      </c>
      <c r="X33" s="60">
        <v>16942500</v>
      </c>
      <c r="Y33" s="60">
        <v>1033536</v>
      </c>
      <c r="Z33" s="140">
        <v>6.1</v>
      </c>
      <c r="AA33" s="155">
        <v>25615800</v>
      </c>
    </row>
    <row r="34" spans="1:27" ht="13.5">
      <c r="A34" s="183" t="s">
        <v>43</v>
      </c>
      <c r="B34" s="182"/>
      <c r="C34" s="155">
        <v>66845726</v>
      </c>
      <c r="D34" s="155">
        <v>0</v>
      </c>
      <c r="E34" s="156">
        <v>27668000</v>
      </c>
      <c r="F34" s="60">
        <v>41536000</v>
      </c>
      <c r="G34" s="60">
        <v>2062180</v>
      </c>
      <c r="H34" s="60">
        <v>1428191</v>
      </c>
      <c r="I34" s="60">
        <v>1713377</v>
      </c>
      <c r="J34" s="60">
        <v>5203748</v>
      </c>
      <c r="K34" s="60">
        <v>454949</v>
      </c>
      <c r="L34" s="60">
        <v>2108977</v>
      </c>
      <c r="M34" s="60">
        <v>3620896</v>
      </c>
      <c r="N34" s="60">
        <v>6184822</v>
      </c>
      <c r="O34" s="60">
        <v>4486212</v>
      </c>
      <c r="P34" s="60">
        <v>748901</v>
      </c>
      <c r="Q34" s="60">
        <v>4129643</v>
      </c>
      <c r="R34" s="60">
        <v>9364756</v>
      </c>
      <c r="S34" s="60">
        <v>0</v>
      </c>
      <c r="T34" s="60">
        <v>0</v>
      </c>
      <c r="U34" s="60">
        <v>0</v>
      </c>
      <c r="V34" s="60">
        <v>0</v>
      </c>
      <c r="W34" s="60">
        <v>20753326</v>
      </c>
      <c r="X34" s="60">
        <v>20750832</v>
      </c>
      <c r="Y34" s="60">
        <v>2494</v>
      </c>
      <c r="Z34" s="140">
        <v>0.01</v>
      </c>
      <c r="AA34" s="155">
        <v>41536000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436613769</v>
      </c>
      <c r="D36" s="188">
        <f>SUM(D25:D35)</f>
        <v>0</v>
      </c>
      <c r="E36" s="189">
        <f t="shared" si="1"/>
        <v>456714934</v>
      </c>
      <c r="F36" s="190">
        <f t="shared" si="1"/>
        <v>447831800</v>
      </c>
      <c r="G36" s="190">
        <f t="shared" si="1"/>
        <v>21098692</v>
      </c>
      <c r="H36" s="190">
        <f t="shared" si="1"/>
        <v>24618270</v>
      </c>
      <c r="I36" s="190">
        <f t="shared" si="1"/>
        <v>28760653</v>
      </c>
      <c r="J36" s="190">
        <f t="shared" si="1"/>
        <v>74477615</v>
      </c>
      <c r="K36" s="190">
        <f t="shared" si="1"/>
        <v>874903</v>
      </c>
      <c r="L36" s="190">
        <f t="shared" si="1"/>
        <v>12270812</v>
      </c>
      <c r="M36" s="190">
        <f t="shared" si="1"/>
        <v>30791342</v>
      </c>
      <c r="N36" s="190">
        <f t="shared" si="1"/>
        <v>43937057</v>
      </c>
      <c r="O36" s="190">
        <f t="shared" si="1"/>
        <v>23475814</v>
      </c>
      <c r="P36" s="190">
        <f t="shared" si="1"/>
        <v>13014681</v>
      </c>
      <c r="Q36" s="190">
        <f t="shared" si="1"/>
        <v>54190380</v>
      </c>
      <c r="R36" s="190">
        <f t="shared" si="1"/>
        <v>90680875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209095547</v>
      </c>
      <c r="X36" s="190">
        <f t="shared" si="1"/>
        <v>339202560</v>
      </c>
      <c r="Y36" s="190">
        <f t="shared" si="1"/>
        <v>-130107013</v>
      </c>
      <c r="Z36" s="191">
        <f>+IF(X36&lt;&gt;0,+(Y36/X36)*100,0)</f>
        <v>-38.356730857219944</v>
      </c>
      <c r="AA36" s="188">
        <f>SUM(AA25:AA35)</f>
        <v>447831800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-108909072</v>
      </c>
      <c r="D38" s="199">
        <f>+D22-D36</f>
        <v>0</v>
      </c>
      <c r="E38" s="200">
        <f t="shared" si="2"/>
        <v>-95955059</v>
      </c>
      <c r="F38" s="106">
        <f t="shared" si="2"/>
        <v>-109690800</v>
      </c>
      <c r="G38" s="106">
        <f t="shared" si="2"/>
        <v>47879191</v>
      </c>
      <c r="H38" s="106">
        <f t="shared" si="2"/>
        <v>-4675446</v>
      </c>
      <c r="I38" s="106">
        <f t="shared" si="2"/>
        <v>-11230626</v>
      </c>
      <c r="J38" s="106">
        <f t="shared" si="2"/>
        <v>31973119</v>
      </c>
      <c r="K38" s="106">
        <f t="shared" si="2"/>
        <v>-24494</v>
      </c>
      <c r="L38" s="106">
        <f t="shared" si="2"/>
        <v>5127095</v>
      </c>
      <c r="M38" s="106">
        <f t="shared" si="2"/>
        <v>22677414</v>
      </c>
      <c r="N38" s="106">
        <f t="shared" si="2"/>
        <v>27780015</v>
      </c>
      <c r="O38" s="106">
        <f t="shared" si="2"/>
        <v>-5086147</v>
      </c>
      <c r="P38" s="106">
        <f t="shared" si="2"/>
        <v>1904925</v>
      </c>
      <c r="Q38" s="106">
        <f t="shared" si="2"/>
        <v>-36005791</v>
      </c>
      <c r="R38" s="106">
        <f t="shared" si="2"/>
        <v>-39187013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20566121</v>
      </c>
      <c r="X38" s="106">
        <f>IF(F22=F36,0,X22-X36)</f>
        <v>-85365635</v>
      </c>
      <c r="Y38" s="106">
        <f t="shared" si="2"/>
        <v>105931756</v>
      </c>
      <c r="Z38" s="201">
        <f>+IF(X38&lt;&gt;0,+(Y38/X38)*100,0)</f>
        <v>-124.09180345229085</v>
      </c>
      <c r="AA38" s="199">
        <f>+AA22-AA36</f>
        <v>-109690800</v>
      </c>
    </row>
    <row r="39" spans="1:27" ht="13.5">
      <c r="A39" s="181" t="s">
        <v>46</v>
      </c>
      <c r="B39" s="185"/>
      <c r="C39" s="155">
        <v>61895780</v>
      </c>
      <c r="D39" s="155">
        <v>0</v>
      </c>
      <c r="E39" s="156">
        <v>43086000</v>
      </c>
      <c r="F39" s="60">
        <v>53224000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45247701</v>
      </c>
      <c r="Y39" s="60">
        <v>-45247701</v>
      </c>
      <c r="Z39" s="140">
        <v>-100</v>
      </c>
      <c r="AA39" s="155">
        <v>53224000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-47013292</v>
      </c>
      <c r="D42" s="206">
        <f>SUM(D38:D41)</f>
        <v>0</v>
      </c>
      <c r="E42" s="207">
        <f t="shared" si="3"/>
        <v>-52869059</v>
      </c>
      <c r="F42" s="88">
        <f t="shared" si="3"/>
        <v>-56466800</v>
      </c>
      <c r="G42" s="88">
        <f t="shared" si="3"/>
        <v>47879191</v>
      </c>
      <c r="H42" s="88">
        <f t="shared" si="3"/>
        <v>-4675446</v>
      </c>
      <c r="I42" s="88">
        <f t="shared" si="3"/>
        <v>-11230626</v>
      </c>
      <c r="J42" s="88">
        <f t="shared" si="3"/>
        <v>31973119</v>
      </c>
      <c r="K42" s="88">
        <f t="shared" si="3"/>
        <v>-24494</v>
      </c>
      <c r="L42" s="88">
        <f t="shared" si="3"/>
        <v>5127095</v>
      </c>
      <c r="M42" s="88">
        <f t="shared" si="3"/>
        <v>22677414</v>
      </c>
      <c r="N42" s="88">
        <f t="shared" si="3"/>
        <v>27780015</v>
      </c>
      <c r="O42" s="88">
        <f t="shared" si="3"/>
        <v>-5086147</v>
      </c>
      <c r="P42" s="88">
        <f t="shared" si="3"/>
        <v>1904925</v>
      </c>
      <c r="Q42" s="88">
        <f t="shared" si="3"/>
        <v>-36005791</v>
      </c>
      <c r="R42" s="88">
        <f t="shared" si="3"/>
        <v>-39187013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20566121</v>
      </c>
      <c r="X42" s="88">
        <f t="shared" si="3"/>
        <v>-40117934</v>
      </c>
      <c r="Y42" s="88">
        <f t="shared" si="3"/>
        <v>60684055</v>
      </c>
      <c r="Z42" s="208">
        <f>+IF(X42&lt;&gt;0,+(Y42/X42)*100,0)</f>
        <v>-151.26415782029054</v>
      </c>
      <c r="AA42" s="206">
        <f>SUM(AA38:AA41)</f>
        <v>-56466800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-47013292</v>
      </c>
      <c r="D44" s="210">
        <f>+D42-D43</f>
        <v>0</v>
      </c>
      <c r="E44" s="211">
        <f t="shared" si="4"/>
        <v>-52869059</v>
      </c>
      <c r="F44" s="77">
        <f t="shared" si="4"/>
        <v>-56466800</v>
      </c>
      <c r="G44" s="77">
        <f t="shared" si="4"/>
        <v>47879191</v>
      </c>
      <c r="H44" s="77">
        <f t="shared" si="4"/>
        <v>-4675446</v>
      </c>
      <c r="I44" s="77">
        <f t="shared" si="4"/>
        <v>-11230626</v>
      </c>
      <c r="J44" s="77">
        <f t="shared" si="4"/>
        <v>31973119</v>
      </c>
      <c r="K44" s="77">
        <f t="shared" si="4"/>
        <v>-24494</v>
      </c>
      <c r="L44" s="77">
        <f t="shared" si="4"/>
        <v>5127095</v>
      </c>
      <c r="M44" s="77">
        <f t="shared" si="4"/>
        <v>22677414</v>
      </c>
      <c r="N44" s="77">
        <f t="shared" si="4"/>
        <v>27780015</v>
      </c>
      <c r="O44" s="77">
        <f t="shared" si="4"/>
        <v>-5086147</v>
      </c>
      <c r="P44" s="77">
        <f t="shared" si="4"/>
        <v>1904925</v>
      </c>
      <c r="Q44" s="77">
        <f t="shared" si="4"/>
        <v>-36005791</v>
      </c>
      <c r="R44" s="77">
        <f t="shared" si="4"/>
        <v>-39187013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20566121</v>
      </c>
      <c r="X44" s="77">
        <f t="shared" si="4"/>
        <v>-40117934</v>
      </c>
      <c r="Y44" s="77">
        <f t="shared" si="4"/>
        <v>60684055</v>
      </c>
      <c r="Z44" s="212">
        <f>+IF(X44&lt;&gt;0,+(Y44/X44)*100,0)</f>
        <v>-151.26415782029054</v>
      </c>
      <c r="AA44" s="210">
        <f>+AA42-AA43</f>
        <v>-56466800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-47013292</v>
      </c>
      <c r="D46" s="206">
        <f>SUM(D44:D45)</f>
        <v>0</v>
      </c>
      <c r="E46" s="207">
        <f t="shared" si="5"/>
        <v>-52869059</v>
      </c>
      <c r="F46" s="88">
        <f t="shared" si="5"/>
        <v>-56466800</v>
      </c>
      <c r="G46" s="88">
        <f t="shared" si="5"/>
        <v>47879191</v>
      </c>
      <c r="H46" s="88">
        <f t="shared" si="5"/>
        <v>-4675446</v>
      </c>
      <c r="I46" s="88">
        <f t="shared" si="5"/>
        <v>-11230626</v>
      </c>
      <c r="J46" s="88">
        <f t="shared" si="5"/>
        <v>31973119</v>
      </c>
      <c r="K46" s="88">
        <f t="shared" si="5"/>
        <v>-24494</v>
      </c>
      <c r="L46" s="88">
        <f t="shared" si="5"/>
        <v>5127095</v>
      </c>
      <c r="M46" s="88">
        <f t="shared" si="5"/>
        <v>22677414</v>
      </c>
      <c r="N46" s="88">
        <f t="shared" si="5"/>
        <v>27780015</v>
      </c>
      <c r="O46" s="88">
        <f t="shared" si="5"/>
        <v>-5086147</v>
      </c>
      <c r="P46" s="88">
        <f t="shared" si="5"/>
        <v>1904925</v>
      </c>
      <c r="Q46" s="88">
        <f t="shared" si="5"/>
        <v>-36005791</v>
      </c>
      <c r="R46" s="88">
        <f t="shared" si="5"/>
        <v>-39187013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20566121</v>
      </c>
      <c r="X46" s="88">
        <f t="shared" si="5"/>
        <v>-40117934</v>
      </c>
      <c r="Y46" s="88">
        <f t="shared" si="5"/>
        <v>60684055</v>
      </c>
      <c r="Z46" s="208">
        <f>+IF(X46&lt;&gt;0,+(Y46/X46)*100,0)</f>
        <v>-151.26415782029054</v>
      </c>
      <c r="AA46" s="206">
        <f>SUM(AA44:AA45)</f>
        <v>-56466800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-47013292</v>
      </c>
      <c r="D48" s="217">
        <f>SUM(D46:D47)</f>
        <v>0</v>
      </c>
      <c r="E48" s="218">
        <f t="shared" si="6"/>
        <v>-52869059</v>
      </c>
      <c r="F48" s="219">
        <f t="shared" si="6"/>
        <v>-56466800</v>
      </c>
      <c r="G48" s="219">
        <f t="shared" si="6"/>
        <v>47879191</v>
      </c>
      <c r="H48" s="220">
        <f t="shared" si="6"/>
        <v>-4675446</v>
      </c>
      <c r="I48" s="220">
        <f t="shared" si="6"/>
        <v>-11230626</v>
      </c>
      <c r="J48" s="220">
        <f t="shared" si="6"/>
        <v>31973119</v>
      </c>
      <c r="K48" s="220">
        <f t="shared" si="6"/>
        <v>-24494</v>
      </c>
      <c r="L48" s="220">
        <f t="shared" si="6"/>
        <v>5127095</v>
      </c>
      <c r="M48" s="219">
        <f t="shared" si="6"/>
        <v>22677414</v>
      </c>
      <c r="N48" s="219">
        <f t="shared" si="6"/>
        <v>27780015</v>
      </c>
      <c r="O48" s="220">
        <f t="shared" si="6"/>
        <v>-5086147</v>
      </c>
      <c r="P48" s="220">
        <f t="shared" si="6"/>
        <v>1904925</v>
      </c>
      <c r="Q48" s="220">
        <f t="shared" si="6"/>
        <v>-36005791</v>
      </c>
      <c r="R48" s="220">
        <f t="shared" si="6"/>
        <v>-39187013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20566121</v>
      </c>
      <c r="X48" s="220">
        <f t="shared" si="6"/>
        <v>-40117934</v>
      </c>
      <c r="Y48" s="220">
        <f t="shared" si="6"/>
        <v>60684055</v>
      </c>
      <c r="Z48" s="221">
        <f>+IF(X48&lt;&gt;0,+(Y48/X48)*100,0)</f>
        <v>-151.26415782029054</v>
      </c>
      <c r="AA48" s="222">
        <f>SUM(AA46:AA47)</f>
        <v>-56466800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9000000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735</v>
      </c>
      <c r="R5" s="100">
        <f t="shared" si="0"/>
        <v>735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735</v>
      </c>
      <c r="X5" s="100">
        <f t="shared" si="0"/>
        <v>0</v>
      </c>
      <c r="Y5" s="100">
        <f t="shared" si="0"/>
        <v>735</v>
      </c>
      <c r="Z5" s="137">
        <f>+IF(X5&lt;&gt;0,+(Y5/X5)*100,0)</f>
        <v>0</v>
      </c>
      <c r="AA5" s="153">
        <f>SUM(AA6:AA8)</f>
        <v>9000000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9000000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9000000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735</v>
      </c>
      <c r="R8" s="60">
        <v>735</v>
      </c>
      <c r="S8" s="60"/>
      <c r="T8" s="60"/>
      <c r="U8" s="60"/>
      <c r="V8" s="60"/>
      <c r="W8" s="60">
        <v>735</v>
      </c>
      <c r="X8" s="60"/>
      <c r="Y8" s="60">
        <v>735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11771000</v>
      </c>
      <c r="F9" s="100">
        <f t="shared" si="1"/>
        <v>9531000</v>
      </c>
      <c r="G9" s="100">
        <f t="shared" si="1"/>
        <v>0</v>
      </c>
      <c r="H9" s="100">
        <f t="shared" si="1"/>
        <v>637458</v>
      </c>
      <c r="I9" s="100">
        <f t="shared" si="1"/>
        <v>0</v>
      </c>
      <c r="J9" s="100">
        <f t="shared" si="1"/>
        <v>637458</v>
      </c>
      <c r="K9" s="100">
        <f t="shared" si="1"/>
        <v>479999</v>
      </c>
      <c r="L9" s="100">
        <f t="shared" si="1"/>
        <v>0</v>
      </c>
      <c r="M9" s="100">
        <f t="shared" si="1"/>
        <v>671085</v>
      </c>
      <c r="N9" s="100">
        <f t="shared" si="1"/>
        <v>1151084</v>
      </c>
      <c r="O9" s="100">
        <f t="shared" si="1"/>
        <v>0</v>
      </c>
      <c r="P9" s="100">
        <f t="shared" si="1"/>
        <v>331255</v>
      </c>
      <c r="Q9" s="100">
        <f t="shared" si="1"/>
        <v>0</v>
      </c>
      <c r="R9" s="100">
        <f t="shared" si="1"/>
        <v>331255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2119797</v>
      </c>
      <c r="X9" s="100">
        <f t="shared" si="1"/>
        <v>9331000</v>
      </c>
      <c r="Y9" s="100">
        <f t="shared" si="1"/>
        <v>-7211203</v>
      </c>
      <c r="Z9" s="137">
        <f>+IF(X9&lt;&gt;0,+(Y9/X9)*100,0)</f>
        <v>-77.28220983817383</v>
      </c>
      <c r="AA9" s="102">
        <f>SUM(AA10:AA14)</f>
        <v>9531000</v>
      </c>
    </row>
    <row r="10" spans="1:27" ht="13.5">
      <c r="A10" s="138" t="s">
        <v>79</v>
      </c>
      <c r="B10" s="136"/>
      <c r="C10" s="155"/>
      <c r="D10" s="155"/>
      <c r="E10" s="156">
        <v>3452000</v>
      </c>
      <c r="F10" s="60">
        <v>3569000</v>
      </c>
      <c r="G10" s="60"/>
      <c r="H10" s="60">
        <v>637458</v>
      </c>
      <c r="I10" s="60"/>
      <c r="J10" s="60">
        <v>637458</v>
      </c>
      <c r="K10" s="60">
        <v>479999</v>
      </c>
      <c r="L10" s="60"/>
      <c r="M10" s="60">
        <v>671085</v>
      </c>
      <c r="N10" s="60">
        <v>1151084</v>
      </c>
      <c r="O10" s="60"/>
      <c r="P10" s="60">
        <v>331255</v>
      </c>
      <c r="Q10" s="60"/>
      <c r="R10" s="60">
        <v>331255</v>
      </c>
      <c r="S10" s="60"/>
      <c r="T10" s="60"/>
      <c r="U10" s="60"/>
      <c r="V10" s="60"/>
      <c r="W10" s="60">
        <v>2119797</v>
      </c>
      <c r="X10" s="60">
        <v>3369000</v>
      </c>
      <c r="Y10" s="60">
        <v>-1249203</v>
      </c>
      <c r="Z10" s="140">
        <v>-37.08</v>
      </c>
      <c r="AA10" s="62">
        <v>3569000</v>
      </c>
    </row>
    <row r="11" spans="1:27" ht="13.5">
      <c r="A11" s="138" t="s">
        <v>80</v>
      </c>
      <c r="B11" s="136"/>
      <c r="C11" s="155"/>
      <c r="D11" s="155"/>
      <c r="E11" s="156">
        <v>8319000</v>
      </c>
      <c r="F11" s="60">
        <v>5962000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5962000</v>
      </c>
      <c r="Y11" s="60">
        <v>-5962000</v>
      </c>
      <c r="Z11" s="140">
        <v>-100</v>
      </c>
      <c r="AA11" s="62">
        <v>5962000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27350000</v>
      </c>
      <c r="F15" s="100">
        <f t="shared" si="2"/>
        <v>30243000</v>
      </c>
      <c r="G15" s="100">
        <f t="shared" si="2"/>
        <v>2005441</v>
      </c>
      <c r="H15" s="100">
        <f t="shared" si="2"/>
        <v>2377601</v>
      </c>
      <c r="I15" s="100">
        <f t="shared" si="2"/>
        <v>1509854</v>
      </c>
      <c r="J15" s="100">
        <f t="shared" si="2"/>
        <v>5892896</v>
      </c>
      <c r="K15" s="100">
        <f t="shared" si="2"/>
        <v>3287900</v>
      </c>
      <c r="L15" s="100">
        <f t="shared" si="2"/>
        <v>4860908</v>
      </c>
      <c r="M15" s="100">
        <f t="shared" si="2"/>
        <v>4493579</v>
      </c>
      <c r="N15" s="100">
        <f t="shared" si="2"/>
        <v>12642387</v>
      </c>
      <c r="O15" s="100">
        <f t="shared" si="2"/>
        <v>428262</v>
      </c>
      <c r="P15" s="100">
        <f t="shared" si="2"/>
        <v>6314005</v>
      </c>
      <c r="Q15" s="100">
        <f t="shared" si="2"/>
        <v>2999185</v>
      </c>
      <c r="R15" s="100">
        <f t="shared" si="2"/>
        <v>9741452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28276735</v>
      </c>
      <c r="X15" s="100">
        <f t="shared" si="2"/>
        <v>23710000</v>
      </c>
      <c r="Y15" s="100">
        <f t="shared" si="2"/>
        <v>4566735</v>
      </c>
      <c r="Z15" s="137">
        <f>+IF(X15&lt;&gt;0,+(Y15/X15)*100,0)</f>
        <v>19.26079713201181</v>
      </c>
      <c r="AA15" s="102">
        <f>SUM(AA16:AA18)</f>
        <v>30243000</v>
      </c>
    </row>
    <row r="16" spans="1:27" ht="13.5">
      <c r="A16" s="138" t="s">
        <v>85</v>
      </c>
      <c r="B16" s="136"/>
      <c r="C16" s="155"/>
      <c r="D16" s="155"/>
      <c r="E16" s="156"/>
      <c r="F16" s="60">
        <v>130000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130000</v>
      </c>
    </row>
    <row r="17" spans="1:27" ht="13.5">
      <c r="A17" s="138" t="s">
        <v>86</v>
      </c>
      <c r="B17" s="136"/>
      <c r="C17" s="155"/>
      <c r="D17" s="155"/>
      <c r="E17" s="156">
        <v>27350000</v>
      </c>
      <c r="F17" s="60">
        <v>30113000</v>
      </c>
      <c r="G17" s="60">
        <v>2005441</v>
      </c>
      <c r="H17" s="60">
        <v>2377601</v>
      </c>
      <c r="I17" s="60">
        <v>1509854</v>
      </c>
      <c r="J17" s="60">
        <v>5892896</v>
      </c>
      <c r="K17" s="60">
        <v>3287900</v>
      </c>
      <c r="L17" s="60">
        <v>4860908</v>
      </c>
      <c r="M17" s="60">
        <v>4493579</v>
      </c>
      <c r="N17" s="60">
        <v>12642387</v>
      </c>
      <c r="O17" s="60">
        <v>428262</v>
      </c>
      <c r="P17" s="60">
        <v>6314005</v>
      </c>
      <c r="Q17" s="60">
        <v>2999185</v>
      </c>
      <c r="R17" s="60">
        <v>9741452</v>
      </c>
      <c r="S17" s="60"/>
      <c r="T17" s="60"/>
      <c r="U17" s="60"/>
      <c r="V17" s="60"/>
      <c r="W17" s="60">
        <v>28276735</v>
      </c>
      <c r="X17" s="60">
        <v>23710000</v>
      </c>
      <c r="Y17" s="60">
        <v>4566735</v>
      </c>
      <c r="Z17" s="140">
        <v>19.26</v>
      </c>
      <c r="AA17" s="62">
        <v>30113000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3965000</v>
      </c>
      <c r="F19" s="100">
        <f t="shared" si="3"/>
        <v>14042000</v>
      </c>
      <c r="G19" s="100">
        <f t="shared" si="3"/>
        <v>0</v>
      </c>
      <c r="H19" s="100">
        <f t="shared" si="3"/>
        <v>255025</v>
      </c>
      <c r="I19" s="100">
        <f t="shared" si="3"/>
        <v>0</v>
      </c>
      <c r="J19" s="100">
        <f t="shared" si="3"/>
        <v>255025</v>
      </c>
      <c r="K19" s="100">
        <f t="shared" si="3"/>
        <v>0</v>
      </c>
      <c r="L19" s="100">
        <f t="shared" si="3"/>
        <v>651638</v>
      </c>
      <c r="M19" s="100">
        <f t="shared" si="3"/>
        <v>0</v>
      </c>
      <c r="N19" s="100">
        <f t="shared" si="3"/>
        <v>651638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906663</v>
      </c>
      <c r="X19" s="100">
        <f t="shared" si="3"/>
        <v>3442000</v>
      </c>
      <c r="Y19" s="100">
        <f t="shared" si="3"/>
        <v>-2535337</v>
      </c>
      <c r="Z19" s="137">
        <f>+IF(X19&lt;&gt;0,+(Y19/X19)*100,0)</f>
        <v>-73.65883207437535</v>
      </c>
      <c r="AA19" s="102">
        <f>SUM(AA20:AA23)</f>
        <v>14042000</v>
      </c>
    </row>
    <row r="20" spans="1:27" ht="13.5">
      <c r="A20" s="138" t="s">
        <v>89</v>
      </c>
      <c r="B20" s="136"/>
      <c r="C20" s="155"/>
      <c r="D20" s="155"/>
      <c r="E20" s="156">
        <v>3965000</v>
      </c>
      <c r="F20" s="60">
        <v>13442000</v>
      </c>
      <c r="G20" s="60"/>
      <c r="H20" s="60">
        <v>255025</v>
      </c>
      <c r="I20" s="60"/>
      <c r="J20" s="60">
        <v>255025</v>
      </c>
      <c r="K20" s="60"/>
      <c r="L20" s="60">
        <v>651638</v>
      </c>
      <c r="M20" s="60"/>
      <c r="N20" s="60">
        <v>651638</v>
      </c>
      <c r="O20" s="60"/>
      <c r="P20" s="60"/>
      <c r="Q20" s="60"/>
      <c r="R20" s="60"/>
      <c r="S20" s="60"/>
      <c r="T20" s="60"/>
      <c r="U20" s="60"/>
      <c r="V20" s="60"/>
      <c r="W20" s="60">
        <v>906663</v>
      </c>
      <c r="X20" s="60">
        <v>3442000</v>
      </c>
      <c r="Y20" s="60">
        <v>-2535337</v>
      </c>
      <c r="Z20" s="140">
        <v>-73.66</v>
      </c>
      <c r="AA20" s="62">
        <v>13442000</v>
      </c>
    </row>
    <row r="21" spans="1:27" ht="13.5">
      <c r="A21" s="138" t="s">
        <v>90</v>
      </c>
      <c r="B21" s="136"/>
      <c r="C21" s="155"/>
      <c r="D21" s="155"/>
      <c r="E21" s="156"/>
      <c r="F21" s="60">
        <v>600000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>
        <v>600000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>
        <v>249892</v>
      </c>
      <c r="J24" s="100">
        <v>249892</v>
      </c>
      <c r="K24" s="100">
        <v>80698</v>
      </c>
      <c r="L24" s="100">
        <v>9800</v>
      </c>
      <c r="M24" s="100"/>
      <c r="N24" s="100">
        <v>90498</v>
      </c>
      <c r="O24" s="100"/>
      <c r="P24" s="100"/>
      <c r="Q24" s="100"/>
      <c r="R24" s="100"/>
      <c r="S24" s="100"/>
      <c r="T24" s="100"/>
      <c r="U24" s="100"/>
      <c r="V24" s="100"/>
      <c r="W24" s="100">
        <v>340390</v>
      </c>
      <c r="X24" s="100">
        <v>1689001</v>
      </c>
      <c r="Y24" s="100">
        <v>-1348611</v>
      </c>
      <c r="Z24" s="137">
        <v>-79.85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43086000</v>
      </c>
      <c r="F25" s="219">
        <f t="shared" si="4"/>
        <v>62816000</v>
      </c>
      <c r="G25" s="219">
        <f t="shared" si="4"/>
        <v>2005441</v>
      </c>
      <c r="H25" s="219">
        <f t="shared" si="4"/>
        <v>3270084</v>
      </c>
      <c r="I25" s="219">
        <f t="shared" si="4"/>
        <v>1759746</v>
      </c>
      <c r="J25" s="219">
        <f t="shared" si="4"/>
        <v>7035271</v>
      </c>
      <c r="K25" s="219">
        <f t="shared" si="4"/>
        <v>3848597</v>
      </c>
      <c r="L25" s="219">
        <f t="shared" si="4"/>
        <v>5522346</v>
      </c>
      <c r="M25" s="219">
        <f t="shared" si="4"/>
        <v>5164664</v>
      </c>
      <c r="N25" s="219">
        <f t="shared" si="4"/>
        <v>14535607</v>
      </c>
      <c r="O25" s="219">
        <f t="shared" si="4"/>
        <v>428262</v>
      </c>
      <c r="P25" s="219">
        <f t="shared" si="4"/>
        <v>6645260</v>
      </c>
      <c r="Q25" s="219">
        <f t="shared" si="4"/>
        <v>2999920</v>
      </c>
      <c r="R25" s="219">
        <f t="shared" si="4"/>
        <v>10073442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31644320</v>
      </c>
      <c r="X25" s="219">
        <f t="shared" si="4"/>
        <v>38172001</v>
      </c>
      <c r="Y25" s="219">
        <f t="shared" si="4"/>
        <v>-6527681</v>
      </c>
      <c r="Z25" s="231">
        <f>+IF(X25&lt;&gt;0,+(Y25/X25)*100,0)</f>
        <v>-17.1007042570286</v>
      </c>
      <c r="AA25" s="232">
        <f>+AA5+AA9+AA15+AA19+AA24</f>
        <v>62816000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43086000</v>
      </c>
      <c r="F28" s="60">
        <v>53686000</v>
      </c>
      <c r="G28" s="60">
        <v>2005441</v>
      </c>
      <c r="H28" s="60">
        <v>3270084</v>
      </c>
      <c r="I28" s="60">
        <v>1759746</v>
      </c>
      <c r="J28" s="60">
        <v>7035271</v>
      </c>
      <c r="K28" s="60">
        <v>3848597</v>
      </c>
      <c r="L28" s="60">
        <v>5522346</v>
      </c>
      <c r="M28" s="60">
        <v>5164664</v>
      </c>
      <c r="N28" s="60">
        <v>14535607</v>
      </c>
      <c r="O28" s="60">
        <v>428262</v>
      </c>
      <c r="P28" s="60">
        <v>6645260</v>
      </c>
      <c r="Q28" s="60">
        <v>2999920</v>
      </c>
      <c r="R28" s="60">
        <v>10073442</v>
      </c>
      <c r="S28" s="60"/>
      <c r="T28" s="60"/>
      <c r="U28" s="60"/>
      <c r="V28" s="60"/>
      <c r="W28" s="60">
        <v>31644320</v>
      </c>
      <c r="X28" s="60"/>
      <c r="Y28" s="60">
        <v>31644320</v>
      </c>
      <c r="Z28" s="140"/>
      <c r="AA28" s="155">
        <v>53686000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43086000</v>
      </c>
      <c r="F32" s="77">
        <f t="shared" si="5"/>
        <v>53686000</v>
      </c>
      <c r="G32" s="77">
        <f t="shared" si="5"/>
        <v>2005441</v>
      </c>
      <c r="H32" s="77">
        <f t="shared" si="5"/>
        <v>3270084</v>
      </c>
      <c r="I32" s="77">
        <f t="shared" si="5"/>
        <v>1759746</v>
      </c>
      <c r="J32" s="77">
        <f t="shared" si="5"/>
        <v>7035271</v>
      </c>
      <c r="K32" s="77">
        <f t="shared" si="5"/>
        <v>3848597</v>
      </c>
      <c r="L32" s="77">
        <f t="shared" si="5"/>
        <v>5522346</v>
      </c>
      <c r="M32" s="77">
        <f t="shared" si="5"/>
        <v>5164664</v>
      </c>
      <c r="N32" s="77">
        <f t="shared" si="5"/>
        <v>14535607</v>
      </c>
      <c r="O32" s="77">
        <f t="shared" si="5"/>
        <v>428262</v>
      </c>
      <c r="P32" s="77">
        <f t="shared" si="5"/>
        <v>6645260</v>
      </c>
      <c r="Q32" s="77">
        <f t="shared" si="5"/>
        <v>2999920</v>
      </c>
      <c r="R32" s="77">
        <f t="shared" si="5"/>
        <v>10073442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31644320</v>
      </c>
      <c r="X32" s="77">
        <f t="shared" si="5"/>
        <v>0</v>
      </c>
      <c r="Y32" s="77">
        <f t="shared" si="5"/>
        <v>31644320</v>
      </c>
      <c r="Z32" s="212">
        <f>+IF(X32&lt;&gt;0,+(Y32/X32)*100,0)</f>
        <v>0</v>
      </c>
      <c r="AA32" s="79">
        <f>SUM(AA28:AA31)</f>
        <v>53686000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>
        <v>9130000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9130000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43086000</v>
      </c>
      <c r="F36" s="220">
        <f t="shared" si="6"/>
        <v>62816000</v>
      </c>
      <c r="G36" s="220">
        <f t="shared" si="6"/>
        <v>2005441</v>
      </c>
      <c r="H36" s="220">
        <f t="shared" si="6"/>
        <v>3270084</v>
      </c>
      <c r="I36" s="220">
        <f t="shared" si="6"/>
        <v>1759746</v>
      </c>
      <c r="J36" s="220">
        <f t="shared" si="6"/>
        <v>7035271</v>
      </c>
      <c r="K36" s="220">
        <f t="shared" si="6"/>
        <v>3848597</v>
      </c>
      <c r="L36" s="220">
        <f t="shared" si="6"/>
        <v>5522346</v>
      </c>
      <c r="M36" s="220">
        <f t="shared" si="6"/>
        <v>5164664</v>
      </c>
      <c r="N36" s="220">
        <f t="shared" si="6"/>
        <v>14535607</v>
      </c>
      <c r="O36" s="220">
        <f t="shared" si="6"/>
        <v>428262</v>
      </c>
      <c r="P36" s="220">
        <f t="shared" si="6"/>
        <v>6645260</v>
      </c>
      <c r="Q36" s="220">
        <f t="shared" si="6"/>
        <v>2999920</v>
      </c>
      <c r="R36" s="220">
        <f t="shared" si="6"/>
        <v>10073442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31644320</v>
      </c>
      <c r="X36" s="220">
        <f t="shared" si="6"/>
        <v>0</v>
      </c>
      <c r="Y36" s="220">
        <f t="shared" si="6"/>
        <v>31644320</v>
      </c>
      <c r="Z36" s="221">
        <f>+IF(X36&lt;&gt;0,+(Y36/X36)*100,0)</f>
        <v>0</v>
      </c>
      <c r="AA36" s="239">
        <f>SUM(AA32:AA35)</f>
        <v>62816000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31954136</v>
      </c>
      <c r="D6" s="155"/>
      <c r="E6" s="59">
        <v>11928000</v>
      </c>
      <c r="F6" s="60">
        <v>11928000</v>
      </c>
      <c r="G6" s="60">
        <v>83664659</v>
      </c>
      <c r="H6" s="60">
        <v>72652345</v>
      </c>
      <c r="I6" s="60">
        <v>46078479</v>
      </c>
      <c r="J6" s="60">
        <v>46078479</v>
      </c>
      <c r="K6" s="60">
        <v>35956532</v>
      </c>
      <c r="L6" s="60">
        <v>23684759</v>
      </c>
      <c r="M6" s="60">
        <v>62616393</v>
      </c>
      <c r="N6" s="60">
        <v>62616393</v>
      </c>
      <c r="O6" s="60">
        <v>47590111</v>
      </c>
      <c r="P6" s="60">
        <v>34209822</v>
      </c>
      <c r="Q6" s="60"/>
      <c r="R6" s="60">
        <v>34209822</v>
      </c>
      <c r="S6" s="60"/>
      <c r="T6" s="60"/>
      <c r="U6" s="60"/>
      <c r="V6" s="60"/>
      <c r="W6" s="60">
        <v>34209822</v>
      </c>
      <c r="X6" s="60">
        <v>8946000</v>
      </c>
      <c r="Y6" s="60">
        <v>25263822</v>
      </c>
      <c r="Z6" s="140">
        <v>282.4</v>
      </c>
      <c r="AA6" s="62">
        <v>11928000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49134404</v>
      </c>
      <c r="D8" s="155"/>
      <c r="E8" s="59">
        <v>75308000</v>
      </c>
      <c r="F8" s="60">
        <v>75308000</v>
      </c>
      <c r="G8" s="60">
        <v>53415603</v>
      </c>
      <c r="H8" s="60">
        <v>62786706</v>
      </c>
      <c r="I8" s="60">
        <v>72057432</v>
      </c>
      <c r="J8" s="60">
        <v>72057432</v>
      </c>
      <c r="K8" s="60">
        <v>83127275</v>
      </c>
      <c r="L8" s="60">
        <v>83226578</v>
      </c>
      <c r="M8" s="60">
        <v>90165994</v>
      </c>
      <c r="N8" s="60">
        <v>90165994</v>
      </c>
      <c r="O8" s="60">
        <v>98451829</v>
      </c>
      <c r="P8" s="60">
        <v>105005979</v>
      </c>
      <c r="Q8" s="60"/>
      <c r="R8" s="60">
        <v>105005979</v>
      </c>
      <c r="S8" s="60"/>
      <c r="T8" s="60"/>
      <c r="U8" s="60"/>
      <c r="V8" s="60"/>
      <c r="W8" s="60">
        <v>105005979</v>
      </c>
      <c r="X8" s="60">
        <v>56481000</v>
      </c>
      <c r="Y8" s="60">
        <v>48524979</v>
      </c>
      <c r="Z8" s="140">
        <v>85.91</v>
      </c>
      <c r="AA8" s="62">
        <v>75308000</v>
      </c>
    </row>
    <row r="9" spans="1:27" ht="13.5">
      <c r="A9" s="249" t="s">
        <v>146</v>
      </c>
      <c r="B9" s="182"/>
      <c r="C9" s="155"/>
      <c r="D9" s="155"/>
      <c r="E9" s="59">
        <v>3000000</v>
      </c>
      <c r="F9" s="60">
        <v>3000000</v>
      </c>
      <c r="G9" s="60">
        <v>1731025</v>
      </c>
      <c r="H9" s="60">
        <v>1683399</v>
      </c>
      <c r="I9" s="60">
        <v>1733184</v>
      </c>
      <c r="J9" s="60">
        <v>1733184</v>
      </c>
      <c r="K9" s="60">
        <v>1742077</v>
      </c>
      <c r="L9" s="60">
        <v>1870798</v>
      </c>
      <c r="M9" s="60">
        <v>2083226</v>
      </c>
      <c r="N9" s="60">
        <v>2083226</v>
      </c>
      <c r="O9" s="60">
        <v>3768771</v>
      </c>
      <c r="P9" s="60">
        <v>3780535</v>
      </c>
      <c r="Q9" s="60"/>
      <c r="R9" s="60">
        <v>3780535</v>
      </c>
      <c r="S9" s="60"/>
      <c r="T9" s="60"/>
      <c r="U9" s="60"/>
      <c r="V9" s="60"/>
      <c r="W9" s="60">
        <v>3780535</v>
      </c>
      <c r="X9" s="60">
        <v>2250000</v>
      </c>
      <c r="Y9" s="60">
        <v>1530535</v>
      </c>
      <c r="Z9" s="140">
        <v>68.02</v>
      </c>
      <c r="AA9" s="62">
        <v>3000000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1924181</v>
      </c>
      <c r="D11" s="155"/>
      <c r="E11" s="59">
        <v>1300000</v>
      </c>
      <c r="F11" s="60">
        <v>1300000</v>
      </c>
      <c r="G11" s="60">
        <v>2058209</v>
      </c>
      <c r="H11" s="60">
        <v>2163607</v>
      </c>
      <c r="I11" s="60">
        <v>2189401</v>
      </c>
      <c r="J11" s="60">
        <v>2189401</v>
      </c>
      <c r="K11" s="60">
        <v>2189401</v>
      </c>
      <c r="L11" s="60">
        <v>2309608</v>
      </c>
      <c r="M11" s="60">
        <v>2332143</v>
      </c>
      <c r="N11" s="60">
        <v>2332143</v>
      </c>
      <c r="O11" s="60">
        <v>2332143</v>
      </c>
      <c r="P11" s="60">
        <v>2500785</v>
      </c>
      <c r="Q11" s="60"/>
      <c r="R11" s="60">
        <v>2500785</v>
      </c>
      <c r="S11" s="60"/>
      <c r="T11" s="60"/>
      <c r="U11" s="60"/>
      <c r="V11" s="60"/>
      <c r="W11" s="60">
        <v>2500785</v>
      </c>
      <c r="X11" s="60">
        <v>975000</v>
      </c>
      <c r="Y11" s="60">
        <v>1525785</v>
      </c>
      <c r="Z11" s="140">
        <v>156.49</v>
      </c>
      <c r="AA11" s="62">
        <v>1300000</v>
      </c>
    </row>
    <row r="12" spans="1:27" ht="13.5">
      <c r="A12" s="250" t="s">
        <v>56</v>
      </c>
      <c r="B12" s="251"/>
      <c r="C12" s="168">
        <f aca="true" t="shared" si="0" ref="C12:Y12">SUM(C6:C11)</f>
        <v>83012721</v>
      </c>
      <c r="D12" s="168">
        <f>SUM(D6:D11)</f>
        <v>0</v>
      </c>
      <c r="E12" s="72">
        <f t="shared" si="0"/>
        <v>91536000</v>
      </c>
      <c r="F12" s="73">
        <f t="shared" si="0"/>
        <v>91536000</v>
      </c>
      <c r="G12" s="73">
        <f t="shared" si="0"/>
        <v>140869496</v>
      </c>
      <c r="H12" s="73">
        <f t="shared" si="0"/>
        <v>139286057</v>
      </c>
      <c r="I12" s="73">
        <f t="shared" si="0"/>
        <v>122058496</v>
      </c>
      <c r="J12" s="73">
        <f t="shared" si="0"/>
        <v>122058496</v>
      </c>
      <c r="K12" s="73">
        <f t="shared" si="0"/>
        <v>123015285</v>
      </c>
      <c r="L12" s="73">
        <f t="shared" si="0"/>
        <v>111091743</v>
      </c>
      <c r="M12" s="73">
        <f t="shared" si="0"/>
        <v>157197756</v>
      </c>
      <c r="N12" s="73">
        <f t="shared" si="0"/>
        <v>157197756</v>
      </c>
      <c r="O12" s="73">
        <f t="shared" si="0"/>
        <v>152142854</v>
      </c>
      <c r="P12" s="73">
        <f t="shared" si="0"/>
        <v>145497121</v>
      </c>
      <c r="Q12" s="73">
        <f t="shared" si="0"/>
        <v>0</v>
      </c>
      <c r="R12" s="73">
        <f t="shared" si="0"/>
        <v>145497121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145497121</v>
      </c>
      <c r="X12" s="73">
        <f t="shared" si="0"/>
        <v>68652000</v>
      </c>
      <c r="Y12" s="73">
        <f t="shared" si="0"/>
        <v>76845121</v>
      </c>
      <c r="Z12" s="170">
        <f>+IF(X12&lt;&gt;0,+(Y12/X12)*100,0)</f>
        <v>111.93427868088331</v>
      </c>
      <c r="AA12" s="74">
        <f>SUM(AA6:AA11)</f>
        <v>91536000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116000</v>
      </c>
      <c r="F16" s="60">
        <v>116000</v>
      </c>
      <c r="G16" s="159">
        <v>118175</v>
      </c>
      <c r="H16" s="159">
        <v>118175</v>
      </c>
      <c r="I16" s="159">
        <v>118175</v>
      </c>
      <c r="J16" s="60">
        <v>118175</v>
      </c>
      <c r="K16" s="159">
        <v>117925</v>
      </c>
      <c r="L16" s="159">
        <v>117926</v>
      </c>
      <c r="M16" s="60">
        <v>117676</v>
      </c>
      <c r="N16" s="159">
        <v>117676</v>
      </c>
      <c r="O16" s="159">
        <v>117302</v>
      </c>
      <c r="P16" s="159">
        <v>117302</v>
      </c>
      <c r="Q16" s="60"/>
      <c r="R16" s="159">
        <v>117302</v>
      </c>
      <c r="S16" s="159"/>
      <c r="T16" s="60"/>
      <c r="U16" s="159"/>
      <c r="V16" s="159"/>
      <c r="W16" s="159">
        <v>117302</v>
      </c>
      <c r="X16" s="60">
        <v>87000</v>
      </c>
      <c r="Y16" s="159">
        <v>30302</v>
      </c>
      <c r="Z16" s="141">
        <v>34.83</v>
      </c>
      <c r="AA16" s="225">
        <v>116000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909875236</v>
      </c>
      <c r="D19" s="155"/>
      <c r="E19" s="59">
        <v>904634000</v>
      </c>
      <c r="F19" s="60">
        <v>904634000</v>
      </c>
      <c r="G19" s="60">
        <v>910267042</v>
      </c>
      <c r="H19" s="60">
        <v>911915454</v>
      </c>
      <c r="I19" s="60">
        <v>920792967</v>
      </c>
      <c r="J19" s="60">
        <v>920792967</v>
      </c>
      <c r="K19" s="60">
        <v>927310775</v>
      </c>
      <c r="L19" s="60">
        <v>928939127</v>
      </c>
      <c r="M19" s="60">
        <v>937851833</v>
      </c>
      <c r="N19" s="60">
        <v>937851833</v>
      </c>
      <c r="O19" s="60">
        <v>937077374</v>
      </c>
      <c r="P19" s="60">
        <v>940768785</v>
      </c>
      <c r="Q19" s="60"/>
      <c r="R19" s="60">
        <v>940768785</v>
      </c>
      <c r="S19" s="60"/>
      <c r="T19" s="60"/>
      <c r="U19" s="60"/>
      <c r="V19" s="60"/>
      <c r="W19" s="60">
        <v>940768785</v>
      </c>
      <c r="X19" s="60">
        <v>678475500</v>
      </c>
      <c r="Y19" s="60">
        <v>262293285</v>
      </c>
      <c r="Z19" s="140">
        <v>38.66</v>
      </c>
      <c r="AA19" s="62">
        <v>904634000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80296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55523</v>
      </c>
      <c r="D22" s="155"/>
      <c r="E22" s="59">
        <v>48000</v>
      </c>
      <c r="F22" s="60">
        <v>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36000</v>
      </c>
      <c r="Y22" s="60">
        <v>-36000</v>
      </c>
      <c r="Z22" s="140">
        <v>-100</v>
      </c>
      <c r="AA22" s="62">
        <v>48000</v>
      </c>
    </row>
    <row r="23" spans="1:27" ht="13.5">
      <c r="A23" s="249" t="s">
        <v>158</v>
      </c>
      <c r="B23" s="182"/>
      <c r="C23" s="155">
        <v>118176</v>
      </c>
      <c r="D23" s="155"/>
      <c r="E23" s="59"/>
      <c r="F23" s="60"/>
      <c r="G23" s="159"/>
      <c r="H23" s="159"/>
      <c r="I23" s="159"/>
      <c r="J23" s="60"/>
      <c r="K23" s="159"/>
      <c r="L23" s="159">
        <v>88000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910129231</v>
      </c>
      <c r="D24" s="168">
        <f>SUM(D15:D23)</f>
        <v>0</v>
      </c>
      <c r="E24" s="76">
        <f t="shared" si="1"/>
        <v>904798000</v>
      </c>
      <c r="F24" s="77">
        <f t="shared" si="1"/>
        <v>904798000</v>
      </c>
      <c r="G24" s="77">
        <f t="shared" si="1"/>
        <v>910385217</v>
      </c>
      <c r="H24" s="77">
        <f t="shared" si="1"/>
        <v>912033629</v>
      </c>
      <c r="I24" s="77">
        <f t="shared" si="1"/>
        <v>920911142</v>
      </c>
      <c r="J24" s="77">
        <f t="shared" si="1"/>
        <v>920911142</v>
      </c>
      <c r="K24" s="77">
        <f t="shared" si="1"/>
        <v>927428700</v>
      </c>
      <c r="L24" s="77">
        <f t="shared" si="1"/>
        <v>929145053</v>
      </c>
      <c r="M24" s="77">
        <f t="shared" si="1"/>
        <v>937969509</v>
      </c>
      <c r="N24" s="77">
        <f t="shared" si="1"/>
        <v>937969509</v>
      </c>
      <c r="O24" s="77">
        <f t="shared" si="1"/>
        <v>937194676</v>
      </c>
      <c r="P24" s="77">
        <f t="shared" si="1"/>
        <v>940886087</v>
      </c>
      <c r="Q24" s="77">
        <f t="shared" si="1"/>
        <v>0</v>
      </c>
      <c r="R24" s="77">
        <f t="shared" si="1"/>
        <v>940886087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940886087</v>
      </c>
      <c r="X24" s="77">
        <f t="shared" si="1"/>
        <v>678598500</v>
      </c>
      <c r="Y24" s="77">
        <f t="shared" si="1"/>
        <v>262287587</v>
      </c>
      <c r="Z24" s="212">
        <f>+IF(X24&lt;&gt;0,+(Y24/X24)*100,0)</f>
        <v>38.65136557183666</v>
      </c>
      <c r="AA24" s="79">
        <f>SUM(AA15:AA23)</f>
        <v>904798000</v>
      </c>
    </row>
    <row r="25" spans="1:27" ht="13.5">
      <c r="A25" s="250" t="s">
        <v>159</v>
      </c>
      <c r="B25" s="251"/>
      <c r="C25" s="168">
        <f aca="true" t="shared" si="2" ref="C25:Y25">+C12+C24</f>
        <v>993141952</v>
      </c>
      <c r="D25" s="168">
        <f>+D12+D24</f>
        <v>0</v>
      </c>
      <c r="E25" s="72">
        <f t="shared" si="2"/>
        <v>996334000</v>
      </c>
      <c r="F25" s="73">
        <f t="shared" si="2"/>
        <v>996334000</v>
      </c>
      <c r="G25" s="73">
        <f t="shared" si="2"/>
        <v>1051254713</v>
      </c>
      <c r="H25" s="73">
        <f t="shared" si="2"/>
        <v>1051319686</v>
      </c>
      <c r="I25" s="73">
        <f t="shared" si="2"/>
        <v>1042969638</v>
      </c>
      <c r="J25" s="73">
        <f t="shared" si="2"/>
        <v>1042969638</v>
      </c>
      <c r="K25" s="73">
        <f t="shared" si="2"/>
        <v>1050443985</v>
      </c>
      <c r="L25" s="73">
        <f t="shared" si="2"/>
        <v>1040236796</v>
      </c>
      <c r="M25" s="73">
        <f t="shared" si="2"/>
        <v>1095167265</v>
      </c>
      <c r="N25" s="73">
        <f t="shared" si="2"/>
        <v>1095167265</v>
      </c>
      <c r="O25" s="73">
        <f t="shared" si="2"/>
        <v>1089337530</v>
      </c>
      <c r="P25" s="73">
        <f t="shared" si="2"/>
        <v>1086383208</v>
      </c>
      <c r="Q25" s="73">
        <f t="shared" si="2"/>
        <v>0</v>
      </c>
      <c r="R25" s="73">
        <f t="shared" si="2"/>
        <v>1086383208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1086383208</v>
      </c>
      <c r="X25" s="73">
        <f t="shared" si="2"/>
        <v>747250500</v>
      </c>
      <c r="Y25" s="73">
        <f t="shared" si="2"/>
        <v>339132708</v>
      </c>
      <c r="Z25" s="170">
        <f>+IF(X25&lt;&gt;0,+(Y25/X25)*100,0)</f>
        <v>45.384072409453054</v>
      </c>
      <c r="AA25" s="74">
        <f>+AA12+AA24</f>
        <v>996334000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65876638</v>
      </c>
      <c r="D30" s="155"/>
      <c r="E30" s="59">
        <v>42001000</v>
      </c>
      <c r="F30" s="60">
        <v>42001000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31500750</v>
      </c>
      <c r="Y30" s="60">
        <v>-31500750</v>
      </c>
      <c r="Z30" s="140">
        <v>-100</v>
      </c>
      <c r="AA30" s="62">
        <v>42001000</v>
      </c>
    </row>
    <row r="31" spans="1:27" ht="13.5">
      <c r="A31" s="249" t="s">
        <v>163</v>
      </c>
      <c r="B31" s="182"/>
      <c r="C31" s="155">
        <v>1565068</v>
      </c>
      <c r="D31" s="155"/>
      <c r="E31" s="59">
        <v>2000000</v>
      </c>
      <c r="F31" s="60">
        <v>2000000</v>
      </c>
      <c r="G31" s="60">
        <v>1604873</v>
      </c>
      <c r="H31" s="60">
        <v>1618344</v>
      </c>
      <c r="I31" s="60">
        <v>1634029</v>
      </c>
      <c r="J31" s="60">
        <v>1634029</v>
      </c>
      <c r="K31" s="60">
        <v>1632218</v>
      </c>
      <c r="L31" s="60">
        <v>1658122</v>
      </c>
      <c r="M31" s="60">
        <v>1657542</v>
      </c>
      <c r="N31" s="60">
        <v>1657542</v>
      </c>
      <c r="O31" s="60">
        <v>1668726</v>
      </c>
      <c r="P31" s="60">
        <v>1679620</v>
      </c>
      <c r="Q31" s="60"/>
      <c r="R31" s="60">
        <v>1679620</v>
      </c>
      <c r="S31" s="60"/>
      <c r="T31" s="60"/>
      <c r="U31" s="60"/>
      <c r="V31" s="60"/>
      <c r="W31" s="60">
        <v>1679620</v>
      </c>
      <c r="X31" s="60">
        <v>1500000</v>
      </c>
      <c r="Y31" s="60">
        <v>179620</v>
      </c>
      <c r="Z31" s="140">
        <v>11.97</v>
      </c>
      <c r="AA31" s="62">
        <v>2000000</v>
      </c>
    </row>
    <row r="32" spans="1:27" ht="13.5">
      <c r="A32" s="249" t="s">
        <v>164</v>
      </c>
      <c r="B32" s="182"/>
      <c r="C32" s="155">
        <v>185973119</v>
      </c>
      <c r="D32" s="155"/>
      <c r="E32" s="59">
        <v>223345000</v>
      </c>
      <c r="F32" s="60">
        <v>218345000</v>
      </c>
      <c r="G32" s="60">
        <v>194431068</v>
      </c>
      <c r="H32" s="60">
        <v>199545455</v>
      </c>
      <c r="I32" s="60">
        <v>203490864</v>
      </c>
      <c r="J32" s="60">
        <v>203490864</v>
      </c>
      <c r="K32" s="60">
        <v>210003377</v>
      </c>
      <c r="L32" s="60">
        <v>203051250</v>
      </c>
      <c r="M32" s="60">
        <v>234582412</v>
      </c>
      <c r="N32" s="60">
        <v>234582412</v>
      </c>
      <c r="O32" s="60">
        <v>232190644</v>
      </c>
      <c r="P32" s="60">
        <v>225502249</v>
      </c>
      <c r="Q32" s="60"/>
      <c r="R32" s="60">
        <v>225502249</v>
      </c>
      <c r="S32" s="60"/>
      <c r="T32" s="60"/>
      <c r="U32" s="60"/>
      <c r="V32" s="60"/>
      <c r="W32" s="60">
        <v>225502249</v>
      </c>
      <c r="X32" s="60">
        <v>163758750</v>
      </c>
      <c r="Y32" s="60">
        <v>61743499</v>
      </c>
      <c r="Z32" s="140">
        <v>37.7</v>
      </c>
      <c r="AA32" s="62">
        <v>218345000</v>
      </c>
    </row>
    <row r="33" spans="1:27" ht="13.5">
      <c r="A33" s="249" t="s">
        <v>165</v>
      </c>
      <c r="B33" s="182"/>
      <c r="C33" s="155"/>
      <c r="D33" s="155"/>
      <c r="E33" s="59">
        <v>5000000</v>
      </c>
      <c r="F33" s="60">
        <v>5000000</v>
      </c>
      <c r="G33" s="60">
        <v>78372044</v>
      </c>
      <c r="H33" s="60">
        <v>78372044</v>
      </c>
      <c r="I33" s="60">
        <v>78372044</v>
      </c>
      <c r="J33" s="60">
        <v>78372044</v>
      </c>
      <c r="K33" s="60">
        <v>78372044</v>
      </c>
      <c r="L33" s="60">
        <v>78372044</v>
      </c>
      <c r="M33" s="60">
        <v>78372044</v>
      </c>
      <c r="N33" s="60">
        <v>78372044</v>
      </c>
      <c r="O33" s="60">
        <v>78372044</v>
      </c>
      <c r="P33" s="60">
        <v>78372044</v>
      </c>
      <c r="Q33" s="60"/>
      <c r="R33" s="60">
        <v>78372044</v>
      </c>
      <c r="S33" s="60"/>
      <c r="T33" s="60"/>
      <c r="U33" s="60"/>
      <c r="V33" s="60"/>
      <c r="W33" s="60">
        <v>78372044</v>
      </c>
      <c r="X33" s="60">
        <v>3750000</v>
      </c>
      <c r="Y33" s="60">
        <v>74622044</v>
      </c>
      <c r="Z33" s="140">
        <v>1989.92</v>
      </c>
      <c r="AA33" s="62">
        <v>5000000</v>
      </c>
    </row>
    <row r="34" spans="1:27" ht="13.5">
      <c r="A34" s="250" t="s">
        <v>58</v>
      </c>
      <c r="B34" s="251"/>
      <c r="C34" s="168">
        <f aca="true" t="shared" si="3" ref="C34:Y34">SUM(C29:C33)</f>
        <v>253414825</v>
      </c>
      <c r="D34" s="168">
        <f>SUM(D29:D33)</f>
        <v>0</v>
      </c>
      <c r="E34" s="72">
        <f t="shared" si="3"/>
        <v>272346000</v>
      </c>
      <c r="F34" s="73">
        <f t="shared" si="3"/>
        <v>267346000</v>
      </c>
      <c r="G34" s="73">
        <f t="shared" si="3"/>
        <v>274407985</v>
      </c>
      <c r="H34" s="73">
        <f t="shared" si="3"/>
        <v>279535843</v>
      </c>
      <c r="I34" s="73">
        <f t="shared" si="3"/>
        <v>283496937</v>
      </c>
      <c r="J34" s="73">
        <f t="shared" si="3"/>
        <v>283496937</v>
      </c>
      <c r="K34" s="73">
        <f t="shared" si="3"/>
        <v>290007639</v>
      </c>
      <c r="L34" s="73">
        <f t="shared" si="3"/>
        <v>283081416</v>
      </c>
      <c r="M34" s="73">
        <f t="shared" si="3"/>
        <v>314611998</v>
      </c>
      <c r="N34" s="73">
        <f t="shared" si="3"/>
        <v>314611998</v>
      </c>
      <c r="O34" s="73">
        <f t="shared" si="3"/>
        <v>312231414</v>
      </c>
      <c r="P34" s="73">
        <f t="shared" si="3"/>
        <v>305553913</v>
      </c>
      <c r="Q34" s="73">
        <f t="shared" si="3"/>
        <v>0</v>
      </c>
      <c r="R34" s="73">
        <f t="shared" si="3"/>
        <v>305553913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305553913</v>
      </c>
      <c r="X34" s="73">
        <f t="shared" si="3"/>
        <v>200509500</v>
      </c>
      <c r="Y34" s="73">
        <f t="shared" si="3"/>
        <v>105044413</v>
      </c>
      <c r="Z34" s="170">
        <f>+IF(X34&lt;&gt;0,+(Y34/X34)*100,0)</f>
        <v>52.38874616913412</v>
      </c>
      <c r="AA34" s="74">
        <f>SUM(AA29:AA33)</f>
        <v>267346000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41373000</v>
      </c>
      <c r="D37" s="155"/>
      <c r="E37" s="59"/>
      <c r="F37" s="60"/>
      <c r="G37" s="60">
        <v>48506710</v>
      </c>
      <c r="H37" s="60">
        <v>48506710</v>
      </c>
      <c r="I37" s="60">
        <v>48506710</v>
      </c>
      <c r="J37" s="60">
        <v>48506710</v>
      </c>
      <c r="K37" s="60">
        <v>48506710</v>
      </c>
      <c r="L37" s="60">
        <v>48506710</v>
      </c>
      <c r="M37" s="60">
        <v>48506710</v>
      </c>
      <c r="N37" s="60">
        <v>48506710</v>
      </c>
      <c r="O37" s="60">
        <v>48506710</v>
      </c>
      <c r="P37" s="60">
        <v>48506710</v>
      </c>
      <c r="Q37" s="60"/>
      <c r="R37" s="60">
        <v>48506710</v>
      </c>
      <c r="S37" s="60"/>
      <c r="T37" s="60"/>
      <c r="U37" s="60"/>
      <c r="V37" s="60"/>
      <c r="W37" s="60">
        <v>48506710</v>
      </c>
      <c r="X37" s="60"/>
      <c r="Y37" s="60">
        <v>48506710</v>
      </c>
      <c r="Z37" s="140"/>
      <c r="AA37" s="62"/>
    </row>
    <row r="38" spans="1:27" ht="13.5">
      <c r="A38" s="249" t="s">
        <v>165</v>
      </c>
      <c r="B38" s="182"/>
      <c r="C38" s="155">
        <v>23215838</v>
      </c>
      <c r="D38" s="155"/>
      <c r="E38" s="59">
        <v>40178000</v>
      </c>
      <c r="F38" s="60">
        <v>40178000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30133500</v>
      </c>
      <c r="Y38" s="60">
        <v>-30133500</v>
      </c>
      <c r="Z38" s="140">
        <v>-100</v>
      </c>
      <c r="AA38" s="62">
        <v>40178000</v>
      </c>
    </row>
    <row r="39" spans="1:27" ht="13.5">
      <c r="A39" s="250" t="s">
        <v>59</v>
      </c>
      <c r="B39" s="253"/>
      <c r="C39" s="168">
        <f aca="true" t="shared" si="4" ref="C39:Y39">SUM(C37:C38)</f>
        <v>64588838</v>
      </c>
      <c r="D39" s="168">
        <f>SUM(D37:D38)</f>
        <v>0</v>
      </c>
      <c r="E39" s="76">
        <f t="shared" si="4"/>
        <v>40178000</v>
      </c>
      <c r="F39" s="77">
        <f t="shared" si="4"/>
        <v>40178000</v>
      </c>
      <c r="G39" s="77">
        <f t="shared" si="4"/>
        <v>48506710</v>
      </c>
      <c r="H39" s="77">
        <f t="shared" si="4"/>
        <v>48506710</v>
      </c>
      <c r="I39" s="77">
        <f t="shared" si="4"/>
        <v>48506710</v>
      </c>
      <c r="J39" s="77">
        <f t="shared" si="4"/>
        <v>48506710</v>
      </c>
      <c r="K39" s="77">
        <f t="shared" si="4"/>
        <v>48506710</v>
      </c>
      <c r="L39" s="77">
        <f t="shared" si="4"/>
        <v>48506710</v>
      </c>
      <c r="M39" s="77">
        <f t="shared" si="4"/>
        <v>48506710</v>
      </c>
      <c r="N39" s="77">
        <f t="shared" si="4"/>
        <v>48506710</v>
      </c>
      <c r="O39" s="77">
        <f t="shared" si="4"/>
        <v>48506710</v>
      </c>
      <c r="P39" s="77">
        <f t="shared" si="4"/>
        <v>48506710</v>
      </c>
      <c r="Q39" s="77">
        <f t="shared" si="4"/>
        <v>0</v>
      </c>
      <c r="R39" s="77">
        <f t="shared" si="4"/>
        <v>48506710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48506710</v>
      </c>
      <c r="X39" s="77">
        <f t="shared" si="4"/>
        <v>30133500</v>
      </c>
      <c r="Y39" s="77">
        <f t="shared" si="4"/>
        <v>18373210</v>
      </c>
      <c r="Z39" s="212">
        <f>+IF(X39&lt;&gt;0,+(Y39/X39)*100,0)</f>
        <v>60.97270479698674</v>
      </c>
      <c r="AA39" s="79">
        <f>SUM(AA37:AA38)</f>
        <v>40178000</v>
      </c>
    </row>
    <row r="40" spans="1:27" ht="13.5">
      <c r="A40" s="250" t="s">
        <v>167</v>
      </c>
      <c r="B40" s="251"/>
      <c r="C40" s="168">
        <f aca="true" t="shared" si="5" ref="C40:Y40">+C34+C39</f>
        <v>318003663</v>
      </c>
      <c r="D40" s="168">
        <f>+D34+D39</f>
        <v>0</v>
      </c>
      <c r="E40" s="72">
        <f t="shared" si="5"/>
        <v>312524000</v>
      </c>
      <c r="F40" s="73">
        <f t="shared" si="5"/>
        <v>307524000</v>
      </c>
      <c r="G40" s="73">
        <f t="shared" si="5"/>
        <v>322914695</v>
      </c>
      <c r="H40" s="73">
        <f t="shared" si="5"/>
        <v>328042553</v>
      </c>
      <c r="I40" s="73">
        <f t="shared" si="5"/>
        <v>332003647</v>
      </c>
      <c r="J40" s="73">
        <f t="shared" si="5"/>
        <v>332003647</v>
      </c>
      <c r="K40" s="73">
        <f t="shared" si="5"/>
        <v>338514349</v>
      </c>
      <c r="L40" s="73">
        <f t="shared" si="5"/>
        <v>331588126</v>
      </c>
      <c r="M40" s="73">
        <f t="shared" si="5"/>
        <v>363118708</v>
      </c>
      <c r="N40" s="73">
        <f t="shared" si="5"/>
        <v>363118708</v>
      </c>
      <c r="O40" s="73">
        <f t="shared" si="5"/>
        <v>360738124</v>
      </c>
      <c r="P40" s="73">
        <f t="shared" si="5"/>
        <v>354060623</v>
      </c>
      <c r="Q40" s="73">
        <f t="shared" si="5"/>
        <v>0</v>
      </c>
      <c r="R40" s="73">
        <f t="shared" si="5"/>
        <v>354060623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354060623</v>
      </c>
      <c r="X40" s="73">
        <f t="shared" si="5"/>
        <v>230643000</v>
      </c>
      <c r="Y40" s="73">
        <f t="shared" si="5"/>
        <v>123417623</v>
      </c>
      <c r="Z40" s="170">
        <f>+IF(X40&lt;&gt;0,+(Y40/X40)*100,0)</f>
        <v>53.51024006798385</v>
      </c>
      <c r="AA40" s="74">
        <f>+AA34+AA39</f>
        <v>307524000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675138289</v>
      </c>
      <c r="D42" s="257">
        <f>+D25-D40</f>
        <v>0</v>
      </c>
      <c r="E42" s="258">
        <f t="shared" si="6"/>
        <v>683810000</v>
      </c>
      <c r="F42" s="259">
        <f t="shared" si="6"/>
        <v>688810000</v>
      </c>
      <c r="G42" s="259">
        <f t="shared" si="6"/>
        <v>728340018</v>
      </c>
      <c r="H42" s="259">
        <f t="shared" si="6"/>
        <v>723277133</v>
      </c>
      <c r="I42" s="259">
        <f t="shared" si="6"/>
        <v>710965991</v>
      </c>
      <c r="J42" s="259">
        <f t="shared" si="6"/>
        <v>710965991</v>
      </c>
      <c r="K42" s="259">
        <f t="shared" si="6"/>
        <v>711929636</v>
      </c>
      <c r="L42" s="259">
        <f t="shared" si="6"/>
        <v>708648670</v>
      </c>
      <c r="M42" s="259">
        <f t="shared" si="6"/>
        <v>732048557</v>
      </c>
      <c r="N42" s="259">
        <f t="shared" si="6"/>
        <v>732048557</v>
      </c>
      <c r="O42" s="259">
        <f t="shared" si="6"/>
        <v>728599406</v>
      </c>
      <c r="P42" s="259">
        <f t="shared" si="6"/>
        <v>732322585</v>
      </c>
      <c r="Q42" s="259">
        <f t="shared" si="6"/>
        <v>0</v>
      </c>
      <c r="R42" s="259">
        <f t="shared" si="6"/>
        <v>732322585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732322585</v>
      </c>
      <c r="X42" s="259">
        <f t="shared" si="6"/>
        <v>516607500</v>
      </c>
      <c r="Y42" s="259">
        <f t="shared" si="6"/>
        <v>215715085</v>
      </c>
      <c r="Z42" s="260">
        <f>+IF(X42&lt;&gt;0,+(Y42/X42)*100,0)</f>
        <v>41.75608851981437</v>
      </c>
      <c r="AA42" s="261">
        <f>+AA25-AA40</f>
        <v>688810000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675138289</v>
      </c>
      <c r="D45" s="155"/>
      <c r="E45" s="59">
        <v>683810000</v>
      </c>
      <c r="F45" s="60">
        <v>688810000</v>
      </c>
      <c r="G45" s="60">
        <v>728340018</v>
      </c>
      <c r="H45" s="60">
        <v>723277133</v>
      </c>
      <c r="I45" s="60">
        <v>710965991</v>
      </c>
      <c r="J45" s="60">
        <v>710965991</v>
      </c>
      <c r="K45" s="60">
        <v>711929636</v>
      </c>
      <c r="L45" s="60">
        <v>708648670</v>
      </c>
      <c r="M45" s="60">
        <v>732048557</v>
      </c>
      <c r="N45" s="60">
        <v>732048557</v>
      </c>
      <c r="O45" s="60">
        <v>728599406</v>
      </c>
      <c r="P45" s="60">
        <v>732322585</v>
      </c>
      <c r="Q45" s="60"/>
      <c r="R45" s="60">
        <v>732322585</v>
      </c>
      <c r="S45" s="60"/>
      <c r="T45" s="60"/>
      <c r="U45" s="60"/>
      <c r="V45" s="60"/>
      <c r="W45" s="60">
        <v>732322585</v>
      </c>
      <c r="X45" s="60">
        <v>516607500</v>
      </c>
      <c r="Y45" s="60">
        <v>215715085</v>
      </c>
      <c r="Z45" s="139">
        <v>41.76</v>
      </c>
      <c r="AA45" s="62">
        <v>688810000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675138289</v>
      </c>
      <c r="D48" s="217">
        <f>SUM(D45:D47)</f>
        <v>0</v>
      </c>
      <c r="E48" s="264">
        <f t="shared" si="7"/>
        <v>683810000</v>
      </c>
      <c r="F48" s="219">
        <f t="shared" si="7"/>
        <v>688810000</v>
      </c>
      <c r="G48" s="219">
        <f t="shared" si="7"/>
        <v>728340018</v>
      </c>
      <c r="H48" s="219">
        <f t="shared" si="7"/>
        <v>723277133</v>
      </c>
      <c r="I48" s="219">
        <f t="shared" si="7"/>
        <v>710965991</v>
      </c>
      <c r="J48" s="219">
        <f t="shared" si="7"/>
        <v>710965991</v>
      </c>
      <c r="K48" s="219">
        <f t="shared" si="7"/>
        <v>711929636</v>
      </c>
      <c r="L48" s="219">
        <f t="shared" si="7"/>
        <v>708648670</v>
      </c>
      <c r="M48" s="219">
        <f t="shared" si="7"/>
        <v>732048557</v>
      </c>
      <c r="N48" s="219">
        <f t="shared" si="7"/>
        <v>732048557</v>
      </c>
      <c r="O48" s="219">
        <f t="shared" si="7"/>
        <v>728599406</v>
      </c>
      <c r="P48" s="219">
        <f t="shared" si="7"/>
        <v>732322585</v>
      </c>
      <c r="Q48" s="219">
        <f t="shared" si="7"/>
        <v>0</v>
      </c>
      <c r="R48" s="219">
        <f t="shared" si="7"/>
        <v>732322585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732322585</v>
      </c>
      <c r="X48" s="219">
        <f t="shared" si="7"/>
        <v>516607500</v>
      </c>
      <c r="Y48" s="219">
        <f t="shared" si="7"/>
        <v>215715085</v>
      </c>
      <c r="Z48" s="265">
        <f>+IF(X48&lt;&gt;0,+(Y48/X48)*100,0)</f>
        <v>41.75608851981437</v>
      </c>
      <c r="AA48" s="232">
        <f>SUM(AA45:AA47)</f>
        <v>688810000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193169657</v>
      </c>
      <c r="D6" s="155"/>
      <c r="E6" s="59">
        <v>155415000</v>
      </c>
      <c r="F6" s="60">
        <v>192416537</v>
      </c>
      <c r="G6" s="60">
        <v>9076861</v>
      </c>
      <c r="H6" s="60">
        <v>10391799</v>
      </c>
      <c r="I6" s="60">
        <v>10461117</v>
      </c>
      <c r="J6" s="60">
        <v>29929777</v>
      </c>
      <c r="K6" s="60">
        <v>8189217</v>
      </c>
      <c r="L6" s="60">
        <v>7749917</v>
      </c>
      <c r="M6" s="60">
        <v>10060554</v>
      </c>
      <c r="N6" s="60">
        <v>25999688</v>
      </c>
      <c r="O6" s="60">
        <v>10074778</v>
      </c>
      <c r="P6" s="60">
        <v>9809676</v>
      </c>
      <c r="Q6" s="60">
        <v>9610871</v>
      </c>
      <c r="R6" s="60">
        <v>29495325</v>
      </c>
      <c r="S6" s="60"/>
      <c r="T6" s="60"/>
      <c r="U6" s="60"/>
      <c r="V6" s="60"/>
      <c r="W6" s="60">
        <v>85424790</v>
      </c>
      <c r="X6" s="60">
        <v>82564953</v>
      </c>
      <c r="Y6" s="60">
        <v>2859837</v>
      </c>
      <c r="Z6" s="140">
        <v>3.46</v>
      </c>
      <c r="AA6" s="62">
        <v>192416537</v>
      </c>
    </row>
    <row r="7" spans="1:27" ht="13.5">
      <c r="A7" s="249" t="s">
        <v>178</v>
      </c>
      <c r="B7" s="182"/>
      <c r="C7" s="155">
        <v>133210000</v>
      </c>
      <c r="D7" s="155"/>
      <c r="E7" s="59">
        <v>129831000</v>
      </c>
      <c r="F7" s="60">
        <v>132129000</v>
      </c>
      <c r="G7" s="60">
        <v>51753000</v>
      </c>
      <c r="H7" s="60">
        <v>1348000</v>
      </c>
      <c r="I7" s="60"/>
      <c r="J7" s="60">
        <v>53101000</v>
      </c>
      <c r="K7" s="60"/>
      <c r="L7" s="60">
        <v>1310000</v>
      </c>
      <c r="M7" s="60">
        <v>37896000</v>
      </c>
      <c r="N7" s="60">
        <v>39206000</v>
      </c>
      <c r="O7" s="60"/>
      <c r="P7" s="60">
        <v>300000</v>
      </c>
      <c r="Q7" s="60">
        <v>310000</v>
      </c>
      <c r="R7" s="60">
        <v>610000</v>
      </c>
      <c r="S7" s="60"/>
      <c r="T7" s="60"/>
      <c r="U7" s="60"/>
      <c r="V7" s="60"/>
      <c r="W7" s="60">
        <v>92917000</v>
      </c>
      <c r="X7" s="60">
        <v>130329000</v>
      </c>
      <c r="Y7" s="60">
        <v>-37412000</v>
      </c>
      <c r="Z7" s="140">
        <v>-28.71</v>
      </c>
      <c r="AA7" s="62">
        <v>132129000</v>
      </c>
    </row>
    <row r="8" spans="1:27" ht="13.5">
      <c r="A8" s="249" t="s">
        <v>179</v>
      </c>
      <c r="B8" s="182"/>
      <c r="C8" s="155">
        <v>61895780</v>
      </c>
      <c r="D8" s="155"/>
      <c r="E8" s="59">
        <v>45248000</v>
      </c>
      <c r="F8" s="60">
        <v>53224000</v>
      </c>
      <c r="G8" s="60">
        <v>13706000</v>
      </c>
      <c r="H8" s="60"/>
      <c r="I8" s="60"/>
      <c r="J8" s="60">
        <v>13706000</v>
      </c>
      <c r="K8" s="60"/>
      <c r="L8" s="60"/>
      <c r="M8" s="60">
        <v>18980000</v>
      </c>
      <c r="N8" s="60">
        <v>18980000</v>
      </c>
      <c r="O8" s="60">
        <v>500000</v>
      </c>
      <c r="P8" s="60"/>
      <c r="Q8" s="60">
        <v>11062000</v>
      </c>
      <c r="R8" s="60">
        <v>11562000</v>
      </c>
      <c r="S8" s="60"/>
      <c r="T8" s="60"/>
      <c r="U8" s="60"/>
      <c r="V8" s="60"/>
      <c r="W8" s="60">
        <v>44248000</v>
      </c>
      <c r="X8" s="60">
        <v>53224000</v>
      </c>
      <c r="Y8" s="60">
        <v>-8976000</v>
      </c>
      <c r="Z8" s="140">
        <v>-16.86</v>
      </c>
      <c r="AA8" s="62">
        <v>53224000</v>
      </c>
    </row>
    <row r="9" spans="1:27" ht="13.5">
      <c r="A9" s="249" t="s">
        <v>180</v>
      </c>
      <c r="B9" s="182"/>
      <c r="C9" s="155">
        <v>1318580</v>
      </c>
      <c r="D9" s="155"/>
      <c r="E9" s="59"/>
      <c r="F9" s="60">
        <v>12082051</v>
      </c>
      <c r="G9" s="60">
        <v>87970</v>
      </c>
      <c r="H9" s="60">
        <v>227243</v>
      </c>
      <c r="I9" s="60">
        <v>230262</v>
      </c>
      <c r="J9" s="60">
        <v>545475</v>
      </c>
      <c r="K9" s="60">
        <v>174469</v>
      </c>
      <c r="L9" s="60">
        <v>165083</v>
      </c>
      <c r="M9" s="60">
        <v>3024</v>
      </c>
      <c r="N9" s="60">
        <v>342576</v>
      </c>
      <c r="O9" s="60">
        <v>373</v>
      </c>
      <c r="P9" s="60"/>
      <c r="Q9" s="60">
        <v>314613</v>
      </c>
      <c r="R9" s="60">
        <v>314986</v>
      </c>
      <c r="S9" s="60"/>
      <c r="T9" s="60"/>
      <c r="U9" s="60"/>
      <c r="V9" s="60"/>
      <c r="W9" s="60">
        <v>1203037</v>
      </c>
      <c r="X9" s="60">
        <v>6410051</v>
      </c>
      <c r="Y9" s="60">
        <v>-5207014</v>
      </c>
      <c r="Z9" s="140">
        <v>-81.23</v>
      </c>
      <c r="AA9" s="62">
        <v>12082051</v>
      </c>
    </row>
    <row r="10" spans="1:27" ht="13.5">
      <c r="A10" s="249" t="s">
        <v>181</v>
      </c>
      <c r="B10" s="182"/>
      <c r="C10" s="155">
        <v>6460</v>
      </c>
      <c r="D10" s="155"/>
      <c r="E10" s="59"/>
      <c r="F10" s="60">
        <v>12000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12000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-301532302</v>
      </c>
      <c r="D12" s="155"/>
      <c r="E12" s="59">
        <v>-246912594</v>
      </c>
      <c r="F12" s="60">
        <v>-274504780</v>
      </c>
      <c r="G12" s="60">
        <v>-22031707</v>
      </c>
      <c r="H12" s="60">
        <v>-20269336</v>
      </c>
      <c r="I12" s="60">
        <v>-25983024</v>
      </c>
      <c r="J12" s="60">
        <v>-68284067</v>
      </c>
      <c r="K12" s="60">
        <v>-17673964</v>
      </c>
      <c r="L12" s="60">
        <v>-19572183</v>
      </c>
      <c r="M12" s="60">
        <v>-16422314</v>
      </c>
      <c r="N12" s="60">
        <v>-53668461</v>
      </c>
      <c r="O12" s="60">
        <v>-24166624</v>
      </c>
      <c r="P12" s="60">
        <v>-19795367</v>
      </c>
      <c r="Q12" s="60">
        <v>-18992163</v>
      </c>
      <c r="R12" s="60">
        <v>-62954154</v>
      </c>
      <c r="S12" s="60"/>
      <c r="T12" s="60"/>
      <c r="U12" s="60"/>
      <c r="V12" s="60"/>
      <c r="W12" s="60">
        <v>-184906682</v>
      </c>
      <c r="X12" s="60">
        <v>-210461448</v>
      </c>
      <c r="Y12" s="60">
        <v>25554766</v>
      </c>
      <c r="Z12" s="140">
        <v>-12.14</v>
      </c>
      <c r="AA12" s="62">
        <v>-274504780</v>
      </c>
    </row>
    <row r="13" spans="1:27" ht="13.5">
      <c r="A13" s="249" t="s">
        <v>40</v>
      </c>
      <c r="B13" s="182"/>
      <c r="C13" s="155">
        <v>-20616501</v>
      </c>
      <c r="D13" s="155"/>
      <c r="E13" s="59">
        <v>-8000000</v>
      </c>
      <c r="F13" s="60">
        <v>-15776083</v>
      </c>
      <c r="G13" s="60">
        <v>-881608</v>
      </c>
      <c r="H13" s="60">
        <v>-1061607</v>
      </c>
      <c r="I13" s="60">
        <v>-2407705</v>
      </c>
      <c r="J13" s="60">
        <v>-4350920</v>
      </c>
      <c r="K13" s="60">
        <v>-566717</v>
      </c>
      <c r="L13" s="60">
        <v>-298144</v>
      </c>
      <c r="M13" s="60">
        <v>-2672300</v>
      </c>
      <c r="N13" s="60">
        <v>-3537161</v>
      </c>
      <c r="O13" s="60">
        <v>-1434809</v>
      </c>
      <c r="P13" s="60">
        <v>-3187</v>
      </c>
      <c r="Q13" s="60"/>
      <c r="R13" s="60">
        <v>-1437996</v>
      </c>
      <c r="S13" s="60"/>
      <c r="T13" s="60"/>
      <c r="U13" s="60"/>
      <c r="V13" s="60"/>
      <c r="W13" s="60">
        <v>-9326077</v>
      </c>
      <c r="X13" s="60">
        <v>-11832082</v>
      </c>
      <c r="Y13" s="60">
        <v>2506005</v>
      </c>
      <c r="Z13" s="140">
        <v>-21.18</v>
      </c>
      <c r="AA13" s="62">
        <v>-15776083</v>
      </c>
    </row>
    <row r="14" spans="1:27" ht="13.5">
      <c r="A14" s="249" t="s">
        <v>42</v>
      </c>
      <c r="B14" s="182"/>
      <c r="C14" s="155"/>
      <c r="D14" s="155"/>
      <c r="E14" s="59"/>
      <c r="F14" s="60">
        <v>-25616000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-19206000</v>
      </c>
      <c r="Y14" s="60">
        <v>19206000</v>
      </c>
      <c r="Z14" s="140">
        <v>-100</v>
      </c>
      <c r="AA14" s="62">
        <v>-25616000</v>
      </c>
    </row>
    <row r="15" spans="1:27" ht="13.5">
      <c r="A15" s="250" t="s">
        <v>184</v>
      </c>
      <c r="B15" s="251"/>
      <c r="C15" s="168">
        <f aca="true" t="shared" si="0" ref="C15:Y15">SUM(C6:C14)</f>
        <v>67451674</v>
      </c>
      <c r="D15" s="168">
        <f>SUM(D6:D14)</f>
        <v>0</v>
      </c>
      <c r="E15" s="72">
        <f t="shared" si="0"/>
        <v>75581406</v>
      </c>
      <c r="F15" s="73">
        <f t="shared" si="0"/>
        <v>73966725</v>
      </c>
      <c r="G15" s="73">
        <f t="shared" si="0"/>
        <v>51710516</v>
      </c>
      <c r="H15" s="73">
        <f t="shared" si="0"/>
        <v>-9363901</v>
      </c>
      <c r="I15" s="73">
        <f t="shared" si="0"/>
        <v>-17699350</v>
      </c>
      <c r="J15" s="73">
        <f t="shared" si="0"/>
        <v>24647265</v>
      </c>
      <c r="K15" s="73">
        <f t="shared" si="0"/>
        <v>-9876995</v>
      </c>
      <c r="L15" s="73">
        <f t="shared" si="0"/>
        <v>-10645327</v>
      </c>
      <c r="M15" s="73">
        <f t="shared" si="0"/>
        <v>47844964</v>
      </c>
      <c r="N15" s="73">
        <f t="shared" si="0"/>
        <v>27322642</v>
      </c>
      <c r="O15" s="73">
        <f t="shared" si="0"/>
        <v>-15026282</v>
      </c>
      <c r="P15" s="73">
        <f t="shared" si="0"/>
        <v>-9688878</v>
      </c>
      <c r="Q15" s="73">
        <f t="shared" si="0"/>
        <v>2305321</v>
      </c>
      <c r="R15" s="73">
        <f t="shared" si="0"/>
        <v>-22409839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29560068</v>
      </c>
      <c r="X15" s="73">
        <f t="shared" si="0"/>
        <v>31028474</v>
      </c>
      <c r="Y15" s="73">
        <f t="shared" si="0"/>
        <v>-1468406</v>
      </c>
      <c r="Z15" s="170">
        <f>+IF(X15&lt;&gt;0,+(Y15/X15)*100,0)</f>
        <v>-4.732446719745225</v>
      </c>
      <c r="AA15" s="74">
        <f>SUM(AA6:AA14)</f>
        <v>73966725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>
        <v>9300000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9000000</v>
      </c>
      <c r="Y19" s="159">
        <v>-9000000</v>
      </c>
      <c r="Z19" s="141">
        <v>-100</v>
      </c>
      <c r="AA19" s="225">
        <v>9300000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-53086000</v>
      </c>
      <c r="F24" s="60">
        <v>-53224313</v>
      </c>
      <c r="G24" s="60"/>
      <c r="H24" s="60">
        <v>-1648412</v>
      </c>
      <c r="I24" s="60">
        <v>-8877513</v>
      </c>
      <c r="J24" s="60">
        <v>-10525925</v>
      </c>
      <c r="K24" s="60">
        <v>-243665</v>
      </c>
      <c r="L24" s="60">
        <v>-1628352</v>
      </c>
      <c r="M24" s="60">
        <v>-8912706</v>
      </c>
      <c r="N24" s="60">
        <v>-10784723</v>
      </c>
      <c r="O24" s="60"/>
      <c r="P24" s="60">
        <v>-3691411</v>
      </c>
      <c r="Q24" s="60">
        <v>-3047678</v>
      </c>
      <c r="R24" s="60">
        <v>-6739089</v>
      </c>
      <c r="S24" s="60"/>
      <c r="T24" s="60"/>
      <c r="U24" s="60"/>
      <c r="V24" s="60"/>
      <c r="W24" s="60">
        <v>-28049737</v>
      </c>
      <c r="X24" s="60">
        <v>-37439647</v>
      </c>
      <c r="Y24" s="60">
        <v>9389910</v>
      </c>
      <c r="Z24" s="140">
        <v>-25.08</v>
      </c>
      <c r="AA24" s="62">
        <v>-53224313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-53086000</v>
      </c>
      <c r="F25" s="73">
        <f t="shared" si="1"/>
        <v>-43924313</v>
      </c>
      <c r="G25" s="73">
        <f t="shared" si="1"/>
        <v>0</v>
      </c>
      <c r="H25" s="73">
        <f t="shared" si="1"/>
        <v>-1648412</v>
      </c>
      <c r="I25" s="73">
        <f t="shared" si="1"/>
        <v>-8877513</v>
      </c>
      <c r="J25" s="73">
        <f t="shared" si="1"/>
        <v>-10525925</v>
      </c>
      <c r="K25" s="73">
        <f t="shared" si="1"/>
        <v>-243665</v>
      </c>
      <c r="L25" s="73">
        <f t="shared" si="1"/>
        <v>-1628352</v>
      </c>
      <c r="M25" s="73">
        <f t="shared" si="1"/>
        <v>-8912706</v>
      </c>
      <c r="N25" s="73">
        <f t="shared" si="1"/>
        <v>-10784723</v>
      </c>
      <c r="O25" s="73">
        <f t="shared" si="1"/>
        <v>0</v>
      </c>
      <c r="P25" s="73">
        <f t="shared" si="1"/>
        <v>-3691411</v>
      </c>
      <c r="Q25" s="73">
        <f t="shared" si="1"/>
        <v>-3047678</v>
      </c>
      <c r="R25" s="73">
        <f t="shared" si="1"/>
        <v>-6739089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-28049737</v>
      </c>
      <c r="X25" s="73">
        <f t="shared" si="1"/>
        <v>-28439647</v>
      </c>
      <c r="Y25" s="73">
        <f t="shared" si="1"/>
        <v>389910</v>
      </c>
      <c r="Z25" s="170">
        <f>+IF(X25&lt;&gt;0,+(Y25/X25)*100,0)</f>
        <v>-1.3710085782710313</v>
      </c>
      <c r="AA25" s="74">
        <f>SUM(AA19:AA24)</f>
        <v>-43924313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-6506074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-6506074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60945600</v>
      </c>
      <c r="D36" s="153">
        <f>+D15+D25+D34</f>
        <v>0</v>
      </c>
      <c r="E36" s="99">
        <f t="shared" si="3"/>
        <v>22495406</v>
      </c>
      <c r="F36" s="100">
        <f t="shared" si="3"/>
        <v>30042412</v>
      </c>
      <c r="G36" s="100">
        <f t="shared" si="3"/>
        <v>51710516</v>
      </c>
      <c r="H36" s="100">
        <f t="shared" si="3"/>
        <v>-11012313</v>
      </c>
      <c r="I36" s="100">
        <f t="shared" si="3"/>
        <v>-26576863</v>
      </c>
      <c r="J36" s="100">
        <f t="shared" si="3"/>
        <v>14121340</v>
      </c>
      <c r="K36" s="100">
        <f t="shared" si="3"/>
        <v>-10120660</v>
      </c>
      <c r="L36" s="100">
        <f t="shared" si="3"/>
        <v>-12273679</v>
      </c>
      <c r="M36" s="100">
        <f t="shared" si="3"/>
        <v>38932258</v>
      </c>
      <c r="N36" s="100">
        <f t="shared" si="3"/>
        <v>16537919</v>
      </c>
      <c r="O36" s="100">
        <f t="shared" si="3"/>
        <v>-15026282</v>
      </c>
      <c r="P36" s="100">
        <f t="shared" si="3"/>
        <v>-13380289</v>
      </c>
      <c r="Q36" s="100">
        <f t="shared" si="3"/>
        <v>-742357</v>
      </c>
      <c r="R36" s="100">
        <f t="shared" si="3"/>
        <v>-29148928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1510331</v>
      </c>
      <c r="X36" s="100">
        <f t="shared" si="3"/>
        <v>2588827</v>
      </c>
      <c r="Y36" s="100">
        <f t="shared" si="3"/>
        <v>-1078496</v>
      </c>
      <c r="Z36" s="137">
        <f>+IF(X36&lt;&gt;0,+(Y36/X36)*100,0)</f>
        <v>-41.65963967464801</v>
      </c>
      <c r="AA36" s="102">
        <f>+AA15+AA25+AA34</f>
        <v>30042412</v>
      </c>
    </row>
    <row r="37" spans="1:27" ht="13.5">
      <c r="A37" s="249" t="s">
        <v>199</v>
      </c>
      <c r="B37" s="182"/>
      <c r="C37" s="153">
        <v>15236742</v>
      </c>
      <c r="D37" s="153"/>
      <c r="E37" s="99">
        <v>15000000</v>
      </c>
      <c r="F37" s="100">
        <v>31954136</v>
      </c>
      <c r="G37" s="100">
        <v>31954136</v>
      </c>
      <c r="H37" s="100">
        <v>83664652</v>
      </c>
      <c r="I37" s="100">
        <v>72652339</v>
      </c>
      <c r="J37" s="100">
        <v>31954136</v>
      </c>
      <c r="K37" s="100">
        <v>46075476</v>
      </c>
      <c r="L37" s="100">
        <v>35954816</v>
      </c>
      <c r="M37" s="100">
        <v>23681137</v>
      </c>
      <c r="N37" s="100">
        <v>46075476</v>
      </c>
      <c r="O37" s="100">
        <v>62613395</v>
      </c>
      <c r="P37" s="100">
        <v>47587113</v>
      </c>
      <c r="Q37" s="100">
        <v>34206824</v>
      </c>
      <c r="R37" s="100">
        <v>62613395</v>
      </c>
      <c r="S37" s="100"/>
      <c r="T37" s="100"/>
      <c r="U37" s="100"/>
      <c r="V37" s="100"/>
      <c r="W37" s="100">
        <v>31954136</v>
      </c>
      <c r="X37" s="100">
        <v>31954136</v>
      </c>
      <c r="Y37" s="100"/>
      <c r="Z37" s="137"/>
      <c r="AA37" s="102">
        <v>31954136</v>
      </c>
    </row>
    <row r="38" spans="1:27" ht="13.5">
      <c r="A38" s="269" t="s">
        <v>200</v>
      </c>
      <c r="B38" s="256"/>
      <c r="C38" s="257">
        <v>76182342</v>
      </c>
      <c r="D38" s="257"/>
      <c r="E38" s="258">
        <v>37495406</v>
      </c>
      <c r="F38" s="259">
        <v>61996548</v>
      </c>
      <c r="G38" s="259">
        <v>83664652</v>
      </c>
      <c r="H38" s="259">
        <v>72652339</v>
      </c>
      <c r="I38" s="259">
        <v>46075476</v>
      </c>
      <c r="J38" s="259">
        <v>46075476</v>
      </c>
      <c r="K38" s="259">
        <v>35954816</v>
      </c>
      <c r="L38" s="259">
        <v>23681137</v>
      </c>
      <c r="M38" s="259">
        <v>62613395</v>
      </c>
      <c r="N38" s="259">
        <v>62613395</v>
      </c>
      <c r="O38" s="259">
        <v>47587113</v>
      </c>
      <c r="P38" s="259">
        <v>34206824</v>
      </c>
      <c r="Q38" s="259">
        <v>33464467</v>
      </c>
      <c r="R38" s="259">
        <v>33464467</v>
      </c>
      <c r="S38" s="259"/>
      <c r="T38" s="259"/>
      <c r="U38" s="259"/>
      <c r="V38" s="259"/>
      <c r="W38" s="259">
        <v>33464467</v>
      </c>
      <c r="X38" s="259">
        <v>34542963</v>
      </c>
      <c r="Y38" s="259">
        <v>-1078496</v>
      </c>
      <c r="Z38" s="260">
        <v>-3.12</v>
      </c>
      <c r="AA38" s="261">
        <v>61996548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43086000</v>
      </c>
      <c r="F5" s="106">
        <f t="shared" si="0"/>
        <v>62816000</v>
      </c>
      <c r="G5" s="106">
        <f t="shared" si="0"/>
        <v>2005441</v>
      </c>
      <c r="H5" s="106">
        <f t="shared" si="0"/>
        <v>3270084</v>
      </c>
      <c r="I5" s="106">
        <f t="shared" si="0"/>
        <v>1759746</v>
      </c>
      <c r="J5" s="106">
        <f t="shared" si="0"/>
        <v>7035271</v>
      </c>
      <c r="K5" s="106">
        <f t="shared" si="0"/>
        <v>3848597</v>
      </c>
      <c r="L5" s="106">
        <f t="shared" si="0"/>
        <v>5522346</v>
      </c>
      <c r="M5" s="106">
        <f t="shared" si="0"/>
        <v>5164664</v>
      </c>
      <c r="N5" s="106">
        <f t="shared" si="0"/>
        <v>14535607</v>
      </c>
      <c r="O5" s="106">
        <f t="shared" si="0"/>
        <v>428262</v>
      </c>
      <c r="P5" s="106">
        <f t="shared" si="0"/>
        <v>6645260</v>
      </c>
      <c r="Q5" s="106">
        <f t="shared" si="0"/>
        <v>2999920</v>
      </c>
      <c r="R5" s="106">
        <f t="shared" si="0"/>
        <v>10073442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31644320</v>
      </c>
      <c r="X5" s="106">
        <f t="shared" si="0"/>
        <v>47112000</v>
      </c>
      <c r="Y5" s="106">
        <f t="shared" si="0"/>
        <v>-15467680</v>
      </c>
      <c r="Z5" s="201">
        <f>+IF(X5&lt;&gt;0,+(Y5/X5)*100,0)</f>
        <v>-32.83172015622347</v>
      </c>
      <c r="AA5" s="199">
        <f>SUM(AA11:AA18)</f>
        <v>62816000</v>
      </c>
    </row>
    <row r="6" spans="1:27" ht="13.5">
      <c r="A6" s="291" t="s">
        <v>204</v>
      </c>
      <c r="B6" s="142"/>
      <c r="C6" s="62"/>
      <c r="D6" s="156"/>
      <c r="E6" s="60">
        <v>27350000</v>
      </c>
      <c r="F6" s="60">
        <v>30113000</v>
      </c>
      <c r="G6" s="60">
        <v>2005441</v>
      </c>
      <c r="H6" s="60">
        <v>3015059</v>
      </c>
      <c r="I6" s="60">
        <v>1509854</v>
      </c>
      <c r="J6" s="60">
        <v>6530354</v>
      </c>
      <c r="K6" s="60">
        <v>3767899</v>
      </c>
      <c r="L6" s="60">
        <v>4860908</v>
      </c>
      <c r="M6" s="60">
        <v>5164664</v>
      </c>
      <c r="N6" s="60">
        <v>13793471</v>
      </c>
      <c r="O6" s="60"/>
      <c r="P6" s="60">
        <v>6427998</v>
      </c>
      <c r="Q6" s="60">
        <v>2783496</v>
      </c>
      <c r="R6" s="60">
        <v>9211494</v>
      </c>
      <c r="S6" s="60"/>
      <c r="T6" s="60"/>
      <c r="U6" s="60"/>
      <c r="V6" s="60"/>
      <c r="W6" s="60">
        <v>29535319</v>
      </c>
      <c r="X6" s="60">
        <v>22584750</v>
      </c>
      <c r="Y6" s="60">
        <v>6950569</v>
      </c>
      <c r="Z6" s="140">
        <v>30.78</v>
      </c>
      <c r="AA6" s="155">
        <v>30113000</v>
      </c>
    </row>
    <row r="7" spans="1:27" ht="13.5">
      <c r="A7" s="291" t="s">
        <v>205</v>
      </c>
      <c r="B7" s="142"/>
      <c r="C7" s="62"/>
      <c r="D7" s="156"/>
      <c r="E7" s="60">
        <v>3965000</v>
      </c>
      <c r="F7" s="60">
        <v>13442000</v>
      </c>
      <c r="G7" s="60"/>
      <c r="H7" s="60">
        <v>255025</v>
      </c>
      <c r="I7" s="60"/>
      <c r="J7" s="60">
        <v>255025</v>
      </c>
      <c r="K7" s="60"/>
      <c r="L7" s="60">
        <v>651638</v>
      </c>
      <c r="M7" s="60"/>
      <c r="N7" s="60">
        <v>651638</v>
      </c>
      <c r="O7" s="60"/>
      <c r="P7" s="60"/>
      <c r="Q7" s="60"/>
      <c r="R7" s="60"/>
      <c r="S7" s="60"/>
      <c r="T7" s="60"/>
      <c r="U7" s="60"/>
      <c r="V7" s="60"/>
      <c r="W7" s="60">
        <v>906663</v>
      </c>
      <c r="X7" s="60">
        <v>10081500</v>
      </c>
      <c r="Y7" s="60">
        <v>-9174837</v>
      </c>
      <c r="Z7" s="140">
        <v>-91.01</v>
      </c>
      <c r="AA7" s="155">
        <v>13442000</v>
      </c>
    </row>
    <row r="8" spans="1:27" ht="13.5">
      <c r="A8" s="291" t="s">
        <v>206</v>
      </c>
      <c r="B8" s="142"/>
      <c r="C8" s="62"/>
      <c r="D8" s="156"/>
      <c r="E8" s="60"/>
      <c r="F8" s="60">
        <v>600000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450000</v>
      </c>
      <c r="Y8" s="60">
        <v>-450000</v>
      </c>
      <c r="Z8" s="140">
        <v>-100</v>
      </c>
      <c r="AA8" s="155">
        <v>600000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9800</v>
      </c>
      <c r="M10" s="60"/>
      <c r="N10" s="60">
        <v>9800</v>
      </c>
      <c r="O10" s="60"/>
      <c r="P10" s="60"/>
      <c r="Q10" s="60">
        <v>215689</v>
      </c>
      <c r="R10" s="60">
        <v>215689</v>
      </c>
      <c r="S10" s="60"/>
      <c r="T10" s="60"/>
      <c r="U10" s="60"/>
      <c r="V10" s="60"/>
      <c r="W10" s="60">
        <v>225489</v>
      </c>
      <c r="X10" s="60"/>
      <c r="Y10" s="60">
        <v>225489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31315000</v>
      </c>
      <c r="F11" s="295">
        <f t="shared" si="1"/>
        <v>44155000</v>
      </c>
      <c r="G11" s="295">
        <f t="shared" si="1"/>
        <v>2005441</v>
      </c>
      <c r="H11" s="295">
        <f t="shared" si="1"/>
        <v>3270084</v>
      </c>
      <c r="I11" s="295">
        <f t="shared" si="1"/>
        <v>1509854</v>
      </c>
      <c r="J11" s="295">
        <f t="shared" si="1"/>
        <v>6785379</v>
      </c>
      <c r="K11" s="295">
        <f t="shared" si="1"/>
        <v>3767899</v>
      </c>
      <c r="L11" s="295">
        <f t="shared" si="1"/>
        <v>5522346</v>
      </c>
      <c r="M11" s="295">
        <f t="shared" si="1"/>
        <v>5164664</v>
      </c>
      <c r="N11" s="295">
        <f t="shared" si="1"/>
        <v>14454909</v>
      </c>
      <c r="O11" s="295">
        <f t="shared" si="1"/>
        <v>0</v>
      </c>
      <c r="P11" s="295">
        <f t="shared" si="1"/>
        <v>6427998</v>
      </c>
      <c r="Q11" s="295">
        <f t="shared" si="1"/>
        <v>2999185</v>
      </c>
      <c r="R11" s="295">
        <f t="shared" si="1"/>
        <v>9427183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30667471</v>
      </c>
      <c r="X11" s="295">
        <f t="shared" si="1"/>
        <v>33116250</v>
      </c>
      <c r="Y11" s="295">
        <f t="shared" si="1"/>
        <v>-2448779</v>
      </c>
      <c r="Z11" s="296">
        <f>+IF(X11&lt;&gt;0,+(Y11/X11)*100,0)</f>
        <v>-7.394493639829388</v>
      </c>
      <c r="AA11" s="297">
        <f>SUM(AA6:AA10)</f>
        <v>44155000</v>
      </c>
    </row>
    <row r="12" spans="1:27" ht="13.5">
      <c r="A12" s="298" t="s">
        <v>210</v>
      </c>
      <c r="B12" s="136"/>
      <c r="C12" s="62"/>
      <c r="D12" s="156"/>
      <c r="E12" s="60">
        <v>11771000</v>
      </c>
      <c r="F12" s="60">
        <v>9531000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15095</v>
      </c>
      <c r="Q12" s="60">
        <v>735</v>
      </c>
      <c r="R12" s="60">
        <v>15830</v>
      </c>
      <c r="S12" s="60"/>
      <c r="T12" s="60"/>
      <c r="U12" s="60"/>
      <c r="V12" s="60"/>
      <c r="W12" s="60">
        <v>15830</v>
      </c>
      <c r="X12" s="60">
        <v>7148250</v>
      </c>
      <c r="Y12" s="60">
        <v>-7132420</v>
      </c>
      <c r="Z12" s="140">
        <v>-99.78</v>
      </c>
      <c r="AA12" s="155">
        <v>9531000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>
        <v>9130000</v>
      </c>
      <c r="G15" s="60"/>
      <c r="H15" s="60"/>
      <c r="I15" s="60">
        <v>249892</v>
      </c>
      <c r="J15" s="60">
        <v>249892</v>
      </c>
      <c r="K15" s="60">
        <v>80698</v>
      </c>
      <c r="L15" s="60"/>
      <c r="M15" s="60"/>
      <c r="N15" s="60">
        <v>80698</v>
      </c>
      <c r="O15" s="60"/>
      <c r="P15" s="60"/>
      <c r="Q15" s="60"/>
      <c r="R15" s="60"/>
      <c r="S15" s="60"/>
      <c r="T15" s="60"/>
      <c r="U15" s="60"/>
      <c r="V15" s="60"/>
      <c r="W15" s="60">
        <v>330590</v>
      </c>
      <c r="X15" s="60">
        <v>6847500</v>
      </c>
      <c r="Y15" s="60">
        <v>-6516910</v>
      </c>
      <c r="Z15" s="140">
        <v>-95.17</v>
      </c>
      <c r="AA15" s="155">
        <v>9130000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v>428262</v>
      </c>
      <c r="P18" s="82">
        <v>202167</v>
      </c>
      <c r="Q18" s="82"/>
      <c r="R18" s="82">
        <v>630429</v>
      </c>
      <c r="S18" s="82"/>
      <c r="T18" s="82"/>
      <c r="U18" s="82"/>
      <c r="V18" s="82"/>
      <c r="W18" s="82">
        <v>630429</v>
      </c>
      <c r="X18" s="82"/>
      <c r="Y18" s="82">
        <v>630429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27350000</v>
      </c>
      <c r="F36" s="60">
        <f t="shared" si="4"/>
        <v>30113000</v>
      </c>
      <c r="G36" s="60">
        <f t="shared" si="4"/>
        <v>2005441</v>
      </c>
      <c r="H36" s="60">
        <f t="shared" si="4"/>
        <v>3015059</v>
      </c>
      <c r="I36" s="60">
        <f t="shared" si="4"/>
        <v>1509854</v>
      </c>
      <c r="J36" s="60">
        <f t="shared" si="4"/>
        <v>6530354</v>
      </c>
      <c r="K36" s="60">
        <f t="shared" si="4"/>
        <v>3767899</v>
      </c>
      <c r="L36" s="60">
        <f t="shared" si="4"/>
        <v>4860908</v>
      </c>
      <c r="M36" s="60">
        <f t="shared" si="4"/>
        <v>5164664</v>
      </c>
      <c r="N36" s="60">
        <f t="shared" si="4"/>
        <v>13793471</v>
      </c>
      <c r="O36" s="60">
        <f t="shared" si="4"/>
        <v>0</v>
      </c>
      <c r="P36" s="60">
        <f t="shared" si="4"/>
        <v>6427998</v>
      </c>
      <c r="Q36" s="60">
        <f t="shared" si="4"/>
        <v>2783496</v>
      </c>
      <c r="R36" s="60">
        <f t="shared" si="4"/>
        <v>9211494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29535319</v>
      </c>
      <c r="X36" s="60">
        <f t="shared" si="4"/>
        <v>22584750</v>
      </c>
      <c r="Y36" s="60">
        <f t="shared" si="4"/>
        <v>6950569</v>
      </c>
      <c r="Z36" s="140">
        <f aca="true" t="shared" si="5" ref="Z36:Z49">+IF(X36&lt;&gt;0,+(Y36/X36)*100,0)</f>
        <v>30.775496740056894</v>
      </c>
      <c r="AA36" s="155">
        <f>AA6+AA21</f>
        <v>30113000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3965000</v>
      </c>
      <c r="F37" s="60">
        <f t="shared" si="4"/>
        <v>13442000</v>
      </c>
      <c r="G37" s="60">
        <f t="shared" si="4"/>
        <v>0</v>
      </c>
      <c r="H37" s="60">
        <f t="shared" si="4"/>
        <v>255025</v>
      </c>
      <c r="I37" s="60">
        <f t="shared" si="4"/>
        <v>0</v>
      </c>
      <c r="J37" s="60">
        <f t="shared" si="4"/>
        <v>255025</v>
      </c>
      <c r="K37" s="60">
        <f t="shared" si="4"/>
        <v>0</v>
      </c>
      <c r="L37" s="60">
        <f t="shared" si="4"/>
        <v>651638</v>
      </c>
      <c r="M37" s="60">
        <f t="shared" si="4"/>
        <v>0</v>
      </c>
      <c r="N37" s="60">
        <f t="shared" si="4"/>
        <v>651638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906663</v>
      </c>
      <c r="X37" s="60">
        <f t="shared" si="4"/>
        <v>10081500</v>
      </c>
      <c r="Y37" s="60">
        <f t="shared" si="4"/>
        <v>-9174837</v>
      </c>
      <c r="Z37" s="140">
        <f t="shared" si="5"/>
        <v>-91.00666567475079</v>
      </c>
      <c r="AA37" s="155">
        <f>AA7+AA22</f>
        <v>13442000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600000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450000</v>
      </c>
      <c r="Y38" s="60">
        <f t="shared" si="4"/>
        <v>-450000</v>
      </c>
      <c r="Z38" s="140">
        <f t="shared" si="5"/>
        <v>-100</v>
      </c>
      <c r="AA38" s="155">
        <f>AA8+AA23</f>
        <v>600000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9800</v>
      </c>
      <c r="M40" s="60">
        <f t="shared" si="4"/>
        <v>0</v>
      </c>
      <c r="N40" s="60">
        <f t="shared" si="4"/>
        <v>9800</v>
      </c>
      <c r="O40" s="60">
        <f t="shared" si="4"/>
        <v>0</v>
      </c>
      <c r="P40" s="60">
        <f t="shared" si="4"/>
        <v>0</v>
      </c>
      <c r="Q40" s="60">
        <f t="shared" si="4"/>
        <v>215689</v>
      </c>
      <c r="R40" s="60">
        <f t="shared" si="4"/>
        <v>215689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225489</v>
      </c>
      <c r="X40" s="60">
        <f t="shared" si="4"/>
        <v>0</v>
      </c>
      <c r="Y40" s="60">
        <f t="shared" si="4"/>
        <v>225489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31315000</v>
      </c>
      <c r="F41" s="295">
        <f t="shared" si="6"/>
        <v>44155000</v>
      </c>
      <c r="G41" s="295">
        <f t="shared" si="6"/>
        <v>2005441</v>
      </c>
      <c r="H41" s="295">
        <f t="shared" si="6"/>
        <v>3270084</v>
      </c>
      <c r="I41" s="295">
        <f t="shared" si="6"/>
        <v>1509854</v>
      </c>
      <c r="J41" s="295">
        <f t="shared" si="6"/>
        <v>6785379</v>
      </c>
      <c r="K41" s="295">
        <f t="shared" si="6"/>
        <v>3767899</v>
      </c>
      <c r="L41" s="295">
        <f t="shared" si="6"/>
        <v>5522346</v>
      </c>
      <c r="M41" s="295">
        <f t="shared" si="6"/>
        <v>5164664</v>
      </c>
      <c r="N41" s="295">
        <f t="shared" si="6"/>
        <v>14454909</v>
      </c>
      <c r="O41" s="295">
        <f t="shared" si="6"/>
        <v>0</v>
      </c>
      <c r="P41" s="295">
        <f t="shared" si="6"/>
        <v>6427998</v>
      </c>
      <c r="Q41" s="295">
        <f t="shared" si="6"/>
        <v>2999185</v>
      </c>
      <c r="R41" s="295">
        <f t="shared" si="6"/>
        <v>9427183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30667471</v>
      </c>
      <c r="X41" s="295">
        <f t="shared" si="6"/>
        <v>33116250</v>
      </c>
      <c r="Y41" s="295">
        <f t="shared" si="6"/>
        <v>-2448779</v>
      </c>
      <c r="Z41" s="296">
        <f t="shared" si="5"/>
        <v>-7.394493639829388</v>
      </c>
      <c r="AA41" s="297">
        <f>SUM(AA36:AA40)</f>
        <v>44155000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11771000</v>
      </c>
      <c r="F42" s="54">
        <f t="shared" si="7"/>
        <v>9531000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15095</v>
      </c>
      <c r="Q42" s="54">
        <f t="shared" si="7"/>
        <v>735</v>
      </c>
      <c r="R42" s="54">
        <f t="shared" si="7"/>
        <v>15830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15830</v>
      </c>
      <c r="X42" s="54">
        <f t="shared" si="7"/>
        <v>7148250</v>
      </c>
      <c r="Y42" s="54">
        <f t="shared" si="7"/>
        <v>-7132420</v>
      </c>
      <c r="Z42" s="184">
        <f t="shared" si="5"/>
        <v>-99.77854719686636</v>
      </c>
      <c r="AA42" s="130">
        <f aca="true" t="shared" si="8" ref="AA42:AA48">AA12+AA27</f>
        <v>9531000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9130000</v>
      </c>
      <c r="G45" s="54">
        <f t="shared" si="7"/>
        <v>0</v>
      </c>
      <c r="H45" s="54">
        <f t="shared" si="7"/>
        <v>0</v>
      </c>
      <c r="I45" s="54">
        <f t="shared" si="7"/>
        <v>249892</v>
      </c>
      <c r="J45" s="54">
        <f t="shared" si="7"/>
        <v>249892</v>
      </c>
      <c r="K45" s="54">
        <f t="shared" si="7"/>
        <v>80698</v>
      </c>
      <c r="L45" s="54">
        <f t="shared" si="7"/>
        <v>0</v>
      </c>
      <c r="M45" s="54">
        <f t="shared" si="7"/>
        <v>0</v>
      </c>
      <c r="N45" s="54">
        <f t="shared" si="7"/>
        <v>80698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330590</v>
      </c>
      <c r="X45" s="54">
        <f t="shared" si="7"/>
        <v>6847500</v>
      </c>
      <c r="Y45" s="54">
        <f t="shared" si="7"/>
        <v>-6516910</v>
      </c>
      <c r="Z45" s="184">
        <f t="shared" si="5"/>
        <v>-95.17210660825118</v>
      </c>
      <c r="AA45" s="130">
        <f t="shared" si="8"/>
        <v>9130000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428262</v>
      </c>
      <c r="P48" s="54">
        <f t="shared" si="7"/>
        <v>202167</v>
      </c>
      <c r="Q48" s="54">
        <f t="shared" si="7"/>
        <v>0</v>
      </c>
      <c r="R48" s="54">
        <f t="shared" si="7"/>
        <v>630429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630429</v>
      </c>
      <c r="X48" s="54">
        <f t="shared" si="7"/>
        <v>0</v>
      </c>
      <c r="Y48" s="54">
        <f t="shared" si="7"/>
        <v>630429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43086000</v>
      </c>
      <c r="F49" s="220">
        <f t="shared" si="9"/>
        <v>62816000</v>
      </c>
      <c r="G49" s="220">
        <f t="shared" si="9"/>
        <v>2005441</v>
      </c>
      <c r="H49" s="220">
        <f t="shared" si="9"/>
        <v>3270084</v>
      </c>
      <c r="I49" s="220">
        <f t="shared" si="9"/>
        <v>1759746</v>
      </c>
      <c r="J49" s="220">
        <f t="shared" si="9"/>
        <v>7035271</v>
      </c>
      <c r="K49" s="220">
        <f t="shared" si="9"/>
        <v>3848597</v>
      </c>
      <c r="L49" s="220">
        <f t="shared" si="9"/>
        <v>5522346</v>
      </c>
      <c r="M49" s="220">
        <f t="shared" si="9"/>
        <v>5164664</v>
      </c>
      <c r="N49" s="220">
        <f t="shared" si="9"/>
        <v>14535607</v>
      </c>
      <c r="O49" s="220">
        <f t="shared" si="9"/>
        <v>428262</v>
      </c>
      <c r="P49" s="220">
        <f t="shared" si="9"/>
        <v>6645260</v>
      </c>
      <c r="Q49" s="220">
        <f t="shared" si="9"/>
        <v>2999920</v>
      </c>
      <c r="R49" s="220">
        <f t="shared" si="9"/>
        <v>10073442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31644320</v>
      </c>
      <c r="X49" s="220">
        <f t="shared" si="9"/>
        <v>47112000</v>
      </c>
      <c r="Y49" s="220">
        <f t="shared" si="9"/>
        <v>-15467680</v>
      </c>
      <c r="Z49" s="221">
        <f t="shared" si="5"/>
        <v>-32.83172015622347</v>
      </c>
      <c r="AA49" s="222">
        <f>SUM(AA41:AA48)</f>
        <v>62816000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3534000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2650500</v>
      </c>
      <c r="Y51" s="54">
        <f t="shared" si="10"/>
        <v>-2650500</v>
      </c>
      <c r="Z51" s="184">
        <f>+IF(X51&lt;&gt;0,+(Y51/X51)*100,0)</f>
        <v>-100</v>
      </c>
      <c r="AA51" s="130">
        <f>SUM(AA57:AA61)</f>
        <v>3534000</v>
      </c>
    </row>
    <row r="52" spans="1:27" ht="13.5">
      <c r="A52" s="310" t="s">
        <v>204</v>
      </c>
      <c r="B52" s="142"/>
      <c r="C52" s="62"/>
      <c r="D52" s="156"/>
      <c r="E52" s="60"/>
      <c r="F52" s="60">
        <v>320000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240000</v>
      </c>
      <c r="Y52" s="60">
        <v>-240000</v>
      </c>
      <c r="Z52" s="140">
        <v>-100</v>
      </c>
      <c r="AA52" s="155">
        <v>320000</v>
      </c>
    </row>
    <row r="53" spans="1:27" ht="13.5">
      <c r="A53" s="310" t="s">
        <v>205</v>
      </c>
      <c r="B53" s="142"/>
      <c r="C53" s="62"/>
      <c r="D53" s="156"/>
      <c r="E53" s="60"/>
      <c r="F53" s="60">
        <v>1257000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942750</v>
      </c>
      <c r="Y53" s="60">
        <v>-942750</v>
      </c>
      <c r="Z53" s="140">
        <v>-100</v>
      </c>
      <c r="AA53" s="155">
        <v>1257000</v>
      </c>
    </row>
    <row r="54" spans="1:27" ht="13.5">
      <c r="A54" s="310" t="s">
        <v>206</v>
      </c>
      <c r="B54" s="142"/>
      <c r="C54" s="62"/>
      <c r="D54" s="156"/>
      <c r="E54" s="60"/>
      <c r="F54" s="60">
        <v>876000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657000</v>
      </c>
      <c r="Y54" s="60">
        <v>-657000</v>
      </c>
      <c r="Z54" s="140">
        <v>-100</v>
      </c>
      <c r="AA54" s="155">
        <v>876000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2453000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1839750</v>
      </c>
      <c r="Y57" s="295">
        <f t="shared" si="11"/>
        <v>-1839750</v>
      </c>
      <c r="Z57" s="296">
        <f>+IF(X57&lt;&gt;0,+(Y57/X57)*100,0)</f>
        <v>-100</v>
      </c>
      <c r="AA57" s="297">
        <f>SUM(AA52:AA56)</f>
        <v>2453000</v>
      </c>
    </row>
    <row r="58" spans="1:27" ht="13.5">
      <c r="A58" s="311" t="s">
        <v>210</v>
      </c>
      <c r="B58" s="136"/>
      <c r="C58" s="62"/>
      <c r="D58" s="156"/>
      <c r="E58" s="60"/>
      <c r="F58" s="60">
        <v>601000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450750</v>
      </c>
      <c r="Y58" s="60">
        <v>-450750</v>
      </c>
      <c r="Z58" s="140">
        <v>-100</v>
      </c>
      <c r="AA58" s="155">
        <v>601000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480000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360000</v>
      </c>
      <c r="Y61" s="60">
        <v>-360000</v>
      </c>
      <c r="Z61" s="140">
        <v>-100</v>
      </c>
      <c r="AA61" s="155">
        <v>480000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7338420</v>
      </c>
      <c r="F66" s="275">
        <v>6910000</v>
      </c>
      <c r="G66" s="275">
        <v>50533</v>
      </c>
      <c r="H66" s="275">
        <v>170213</v>
      </c>
      <c r="I66" s="275">
        <v>152593</v>
      </c>
      <c r="J66" s="275">
        <v>373339</v>
      </c>
      <c r="K66" s="275">
        <v>544687</v>
      </c>
      <c r="L66" s="275">
        <v>464126</v>
      </c>
      <c r="M66" s="275">
        <v>382906</v>
      </c>
      <c r="N66" s="275">
        <v>1391719</v>
      </c>
      <c r="O66" s="275">
        <v>551392</v>
      </c>
      <c r="P66" s="275">
        <v>222217</v>
      </c>
      <c r="Q66" s="275">
        <v>1642046</v>
      </c>
      <c r="R66" s="275">
        <v>2415655</v>
      </c>
      <c r="S66" s="275"/>
      <c r="T66" s="275"/>
      <c r="U66" s="275"/>
      <c r="V66" s="275"/>
      <c r="W66" s="275">
        <v>4180713</v>
      </c>
      <c r="X66" s="275">
        <v>5182500</v>
      </c>
      <c r="Y66" s="275">
        <v>-1001787</v>
      </c>
      <c r="Z66" s="140">
        <v>-19.33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7338420</v>
      </c>
      <c r="F69" s="220">
        <f t="shared" si="12"/>
        <v>6910000</v>
      </c>
      <c r="G69" s="220">
        <f t="shared" si="12"/>
        <v>50533</v>
      </c>
      <c r="H69" s="220">
        <f t="shared" si="12"/>
        <v>170213</v>
      </c>
      <c r="I69" s="220">
        <f t="shared" si="12"/>
        <v>152593</v>
      </c>
      <c r="J69" s="220">
        <f t="shared" si="12"/>
        <v>373339</v>
      </c>
      <c r="K69" s="220">
        <f t="shared" si="12"/>
        <v>544687</v>
      </c>
      <c r="L69" s="220">
        <f t="shared" si="12"/>
        <v>464126</v>
      </c>
      <c r="M69" s="220">
        <f t="shared" si="12"/>
        <v>382906</v>
      </c>
      <c r="N69" s="220">
        <f t="shared" si="12"/>
        <v>1391719</v>
      </c>
      <c r="O69" s="220">
        <f t="shared" si="12"/>
        <v>551392</v>
      </c>
      <c r="P69" s="220">
        <f t="shared" si="12"/>
        <v>222217</v>
      </c>
      <c r="Q69" s="220">
        <f t="shared" si="12"/>
        <v>1642046</v>
      </c>
      <c r="R69" s="220">
        <f t="shared" si="12"/>
        <v>2415655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4180713</v>
      </c>
      <c r="X69" s="220">
        <f t="shared" si="12"/>
        <v>5182500</v>
      </c>
      <c r="Y69" s="220">
        <f t="shared" si="12"/>
        <v>-1001787</v>
      </c>
      <c r="Z69" s="221">
        <f>+IF(X69&lt;&gt;0,+(Y69/X69)*100,0)</f>
        <v>-19.33018813314038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31315000</v>
      </c>
      <c r="F5" s="358">
        <f t="shared" si="0"/>
        <v>44155000</v>
      </c>
      <c r="G5" s="358">
        <f t="shared" si="0"/>
        <v>2005441</v>
      </c>
      <c r="H5" s="356">
        <f t="shared" si="0"/>
        <v>3270084</v>
      </c>
      <c r="I5" s="356">
        <f t="shared" si="0"/>
        <v>1509854</v>
      </c>
      <c r="J5" s="358">
        <f t="shared" si="0"/>
        <v>6785379</v>
      </c>
      <c r="K5" s="358">
        <f t="shared" si="0"/>
        <v>3767899</v>
      </c>
      <c r="L5" s="356">
        <f t="shared" si="0"/>
        <v>5522346</v>
      </c>
      <c r="M5" s="356">
        <f t="shared" si="0"/>
        <v>5164664</v>
      </c>
      <c r="N5" s="358">
        <f t="shared" si="0"/>
        <v>14454909</v>
      </c>
      <c r="O5" s="358">
        <f t="shared" si="0"/>
        <v>0</v>
      </c>
      <c r="P5" s="356">
        <f t="shared" si="0"/>
        <v>6427998</v>
      </c>
      <c r="Q5" s="356">
        <f t="shared" si="0"/>
        <v>2999185</v>
      </c>
      <c r="R5" s="358">
        <f t="shared" si="0"/>
        <v>9427183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30667471</v>
      </c>
      <c r="X5" s="356">
        <f t="shared" si="0"/>
        <v>33116250</v>
      </c>
      <c r="Y5" s="358">
        <f t="shared" si="0"/>
        <v>-2448779</v>
      </c>
      <c r="Z5" s="359">
        <f>+IF(X5&lt;&gt;0,+(Y5/X5)*100,0)</f>
        <v>-7.394493639829388</v>
      </c>
      <c r="AA5" s="360">
        <f>+AA6+AA8+AA11+AA13+AA15</f>
        <v>44155000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27350000</v>
      </c>
      <c r="F6" s="59">
        <f t="shared" si="1"/>
        <v>30113000</v>
      </c>
      <c r="G6" s="59">
        <f t="shared" si="1"/>
        <v>2005441</v>
      </c>
      <c r="H6" s="60">
        <f t="shared" si="1"/>
        <v>3015059</v>
      </c>
      <c r="I6" s="60">
        <f t="shared" si="1"/>
        <v>1509854</v>
      </c>
      <c r="J6" s="59">
        <f t="shared" si="1"/>
        <v>6530354</v>
      </c>
      <c r="K6" s="59">
        <f t="shared" si="1"/>
        <v>3767899</v>
      </c>
      <c r="L6" s="60">
        <f t="shared" si="1"/>
        <v>4860908</v>
      </c>
      <c r="M6" s="60">
        <f t="shared" si="1"/>
        <v>5164664</v>
      </c>
      <c r="N6" s="59">
        <f t="shared" si="1"/>
        <v>13793471</v>
      </c>
      <c r="O6" s="59">
        <f t="shared" si="1"/>
        <v>0</v>
      </c>
      <c r="P6" s="60">
        <f t="shared" si="1"/>
        <v>6427998</v>
      </c>
      <c r="Q6" s="60">
        <f t="shared" si="1"/>
        <v>2783496</v>
      </c>
      <c r="R6" s="59">
        <f t="shared" si="1"/>
        <v>9211494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29535319</v>
      </c>
      <c r="X6" s="60">
        <f t="shared" si="1"/>
        <v>22584750</v>
      </c>
      <c r="Y6" s="59">
        <f t="shared" si="1"/>
        <v>6950569</v>
      </c>
      <c r="Z6" s="61">
        <f>+IF(X6&lt;&gt;0,+(Y6/X6)*100,0)</f>
        <v>30.775496740056894</v>
      </c>
      <c r="AA6" s="62">
        <f t="shared" si="1"/>
        <v>30113000</v>
      </c>
    </row>
    <row r="7" spans="1:27" ht="13.5">
      <c r="A7" s="291" t="s">
        <v>228</v>
      </c>
      <c r="B7" s="142"/>
      <c r="C7" s="60"/>
      <c r="D7" s="340"/>
      <c r="E7" s="60">
        <v>27350000</v>
      </c>
      <c r="F7" s="59">
        <v>30113000</v>
      </c>
      <c r="G7" s="59">
        <v>2005441</v>
      </c>
      <c r="H7" s="60">
        <v>3015059</v>
      </c>
      <c r="I7" s="60">
        <v>1509854</v>
      </c>
      <c r="J7" s="59">
        <v>6530354</v>
      </c>
      <c r="K7" s="59">
        <v>3767899</v>
      </c>
      <c r="L7" s="60">
        <v>4860908</v>
      </c>
      <c r="M7" s="60">
        <v>5164664</v>
      </c>
      <c r="N7" s="59">
        <v>13793471</v>
      </c>
      <c r="O7" s="59"/>
      <c r="P7" s="60">
        <v>6427998</v>
      </c>
      <c r="Q7" s="60">
        <v>2783496</v>
      </c>
      <c r="R7" s="59">
        <v>9211494</v>
      </c>
      <c r="S7" s="59"/>
      <c r="T7" s="60"/>
      <c r="U7" s="60"/>
      <c r="V7" s="59"/>
      <c r="W7" s="59">
        <v>29535319</v>
      </c>
      <c r="X7" s="60">
        <v>22584750</v>
      </c>
      <c r="Y7" s="59">
        <v>6950569</v>
      </c>
      <c r="Z7" s="61">
        <v>30.78</v>
      </c>
      <c r="AA7" s="62">
        <v>30113000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3965000</v>
      </c>
      <c r="F8" s="59">
        <f t="shared" si="2"/>
        <v>13442000</v>
      </c>
      <c r="G8" s="59">
        <f t="shared" si="2"/>
        <v>0</v>
      </c>
      <c r="H8" s="60">
        <f t="shared" si="2"/>
        <v>255025</v>
      </c>
      <c r="I8" s="60">
        <f t="shared" si="2"/>
        <v>0</v>
      </c>
      <c r="J8" s="59">
        <f t="shared" si="2"/>
        <v>255025</v>
      </c>
      <c r="K8" s="59">
        <f t="shared" si="2"/>
        <v>0</v>
      </c>
      <c r="L8" s="60">
        <f t="shared" si="2"/>
        <v>651638</v>
      </c>
      <c r="M8" s="60">
        <f t="shared" si="2"/>
        <v>0</v>
      </c>
      <c r="N8" s="59">
        <f t="shared" si="2"/>
        <v>651638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906663</v>
      </c>
      <c r="X8" s="60">
        <f t="shared" si="2"/>
        <v>10081500</v>
      </c>
      <c r="Y8" s="59">
        <f t="shared" si="2"/>
        <v>-9174837</v>
      </c>
      <c r="Z8" s="61">
        <f>+IF(X8&lt;&gt;0,+(Y8/X8)*100,0)</f>
        <v>-91.00666567475079</v>
      </c>
      <c r="AA8" s="62">
        <f>SUM(AA9:AA10)</f>
        <v>13442000</v>
      </c>
    </row>
    <row r="9" spans="1:27" ht="13.5">
      <c r="A9" s="291" t="s">
        <v>229</v>
      </c>
      <c r="B9" s="142"/>
      <c r="C9" s="60"/>
      <c r="D9" s="340"/>
      <c r="E9" s="60">
        <v>3965000</v>
      </c>
      <c r="F9" s="59">
        <v>13442000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10081500</v>
      </c>
      <c r="Y9" s="59">
        <v>-10081500</v>
      </c>
      <c r="Z9" s="61">
        <v>-100</v>
      </c>
      <c r="AA9" s="62">
        <v>13442000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255025</v>
      </c>
      <c r="I10" s="60"/>
      <c r="J10" s="59">
        <v>255025</v>
      </c>
      <c r="K10" s="59"/>
      <c r="L10" s="60">
        <v>651638</v>
      </c>
      <c r="M10" s="60"/>
      <c r="N10" s="59">
        <v>651638</v>
      </c>
      <c r="O10" s="59"/>
      <c r="P10" s="60"/>
      <c r="Q10" s="60"/>
      <c r="R10" s="59"/>
      <c r="S10" s="59"/>
      <c r="T10" s="60"/>
      <c r="U10" s="60"/>
      <c r="V10" s="59"/>
      <c r="W10" s="59">
        <v>906663</v>
      </c>
      <c r="X10" s="60"/>
      <c r="Y10" s="59">
        <v>906663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600000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450000</v>
      </c>
      <c r="Y11" s="364">
        <f t="shared" si="3"/>
        <v>-450000</v>
      </c>
      <c r="Z11" s="365">
        <f>+IF(X11&lt;&gt;0,+(Y11/X11)*100,0)</f>
        <v>-100</v>
      </c>
      <c r="AA11" s="366">
        <f t="shared" si="3"/>
        <v>600000</v>
      </c>
    </row>
    <row r="12" spans="1:27" ht="13.5">
      <c r="A12" s="291" t="s">
        <v>231</v>
      </c>
      <c r="B12" s="136"/>
      <c r="C12" s="60"/>
      <c r="D12" s="340"/>
      <c r="E12" s="60"/>
      <c r="F12" s="59">
        <v>600000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450000</v>
      </c>
      <c r="Y12" s="59">
        <v>-450000</v>
      </c>
      <c r="Z12" s="61">
        <v>-100</v>
      </c>
      <c r="AA12" s="62">
        <v>600000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9800</v>
      </c>
      <c r="M15" s="60">
        <f t="shared" si="5"/>
        <v>0</v>
      </c>
      <c r="N15" s="59">
        <f t="shared" si="5"/>
        <v>9800</v>
      </c>
      <c r="O15" s="59">
        <f t="shared" si="5"/>
        <v>0</v>
      </c>
      <c r="P15" s="60">
        <f t="shared" si="5"/>
        <v>0</v>
      </c>
      <c r="Q15" s="60">
        <f t="shared" si="5"/>
        <v>215689</v>
      </c>
      <c r="R15" s="59">
        <f t="shared" si="5"/>
        <v>215689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225489</v>
      </c>
      <c r="X15" s="60">
        <f t="shared" si="5"/>
        <v>0</v>
      </c>
      <c r="Y15" s="59">
        <f t="shared" si="5"/>
        <v>225489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9800</v>
      </c>
      <c r="M20" s="60"/>
      <c r="N20" s="59">
        <v>9800</v>
      </c>
      <c r="O20" s="59"/>
      <c r="P20" s="60"/>
      <c r="Q20" s="60">
        <v>215689</v>
      </c>
      <c r="R20" s="59">
        <v>215689</v>
      </c>
      <c r="S20" s="59"/>
      <c r="T20" s="60"/>
      <c r="U20" s="60"/>
      <c r="V20" s="59"/>
      <c r="W20" s="59">
        <v>225489</v>
      </c>
      <c r="X20" s="60"/>
      <c r="Y20" s="59">
        <v>225489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11771000</v>
      </c>
      <c r="F22" s="345">
        <f t="shared" si="6"/>
        <v>9531000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15095</v>
      </c>
      <c r="Q22" s="343">
        <f t="shared" si="6"/>
        <v>735</v>
      </c>
      <c r="R22" s="345">
        <f t="shared" si="6"/>
        <v>15830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15830</v>
      </c>
      <c r="X22" s="343">
        <f t="shared" si="6"/>
        <v>7148250</v>
      </c>
      <c r="Y22" s="345">
        <f t="shared" si="6"/>
        <v>-7132420</v>
      </c>
      <c r="Z22" s="336">
        <f>+IF(X22&lt;&gt;0,+(Y22/X22)*100,0)</f>
        <v>-99.77854719686636</v>
      </c>
      <c r="AA22" s="350">
        <f>SUM(AA23:AA32)</f>
        <v>9531000</v>
      </c>
    </row>
    <row r="23" spans="1:27" ht="13.5">
      <c r="A23" s="361" t="s">
        <v>236</v>
      </c>
      <c r="B23" s="142"/>
      <c r="C23" s="60"/>
      <c r="D23" s="340"/>
      <c r="E23" s="60">
        <v>8319000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735</v>
      </c>
      <c r="R25" s="59">
        <v>735</v>
      </c>
      <c r="S25" s="59"/>
      <c r="T25" s="60"/>
      <c r="U25" s="60"/>
      <c r="V25" s="59"/>
      <c r="W25" s="59">
        <v>735</v>
      </c>
      <c r="X25" s="60"/>
      <c r="Y25" s="59">
        <v>735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5962000</v>
      </c>
      <c r="G27" s="59"/>
      <c r="H27" s="60"/>
      <c r="I27" s="60"/>
      <c r="J27" s="59"/>
      <c r="K27" s="59"/>
      <c r="L27" s="60"/>
      <c r="M27" s="60"/>
      <c r="N27" s="59"/>
      <c r="O27" s="59"/>
      <c r="P27" s="60">
        <v>15095</v>
      </c>
      <c r="Q27" s="60"/>
      <c r="R27" s="59">
        <v>15095</v>
      </c>
      <c r="S27" s="59"/>
      <c r="T27" s="60"/>
      <c r="U27" s="60"/>
      <c r="V27" s="59"/>
      <c r="W27" s="59">
        <v>15095</v>
      </c>
      <c r="X27" s="60">
        <v>4471500</v>
      </c>
      <c r="Y27" s="59">
        <v>-4456405</v>
      </c>
      <c r="Z27" s="61">
        <v>-99.66</v>
      </c>
      <c r="AA27" s="62">
        <v>5962000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3452000</v>
      </c>
      <c r="F32" s="59">
        <v>3569000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2676750</v>
      </c>
      <c r="Y32" s="59">
        <v>-2676750</v>
      </c>
      <c r="Z32" s="61">
        <v>-100</v>
      </c>
      <c r="AA32" s="62">
        <v>3569000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9130000</v>
      </c>
      <c r="G40" s="345">
        <f t="shared" si="9"/>
        <v>0</v>
      </c>
      <c r="H40" s="343">
        <f t="shared" si="9"/>
        <v>0</v>
      </c>
      <c r="I40" s="343">
        <f t="shared" si="9"/>
        <v>249892</v>
      </c>
      <c r="J40" s="345">
        <f t="shared" si="9"/>
        <v>249892</v>
      </c>
      <c r="K40" s="345">
        <f t="shared" si="9"/>
        <v>80698</v>
      </c>
      <c r="L40" s="343">
        <f t="shared" si="9"/>
        <v>0</v>
      </c>
      <c r="M40" s="343">
        <f t="shared" si="9"/>
        <v>0</v>
      </c>
      <c r="N40" s="345">
        <f t="shared" si="9"/>
        <v>80698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330590</v>
      </c>
      <c r="X40" s="343">
        <f t="shared" si="9"/>
        <v>6847500</v>
      </c>
      <c r="Y40" s="345">
        <f t="shared" si="9"/>
        <v>-6516910</v>
      </c>
      <c r="Z40" s="336">
        <f>+IF(X40&lt;&gt;0,+(Y40/X40)*100,0)</f>
        <v>-95.17210660825118</v>
      </c>
      <c r="AA40" s="350">
        <f>SUM(AA41:AA49)</f>
        <v>9130000</v>
      </c>
    </row>
    <row r="41" spans="1:27" ht="13.5">
      <c r="A41" s="361" t="s">
        <v>247</v>
      </c>
      <c r="B41" s="142"/>
      <c r="C41" s="362"/>
      <c r="D41" s="363"/>
      <c r="E41" s="362"/>
      <c r="F41" s="364">
        <v>9000000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6750000</v>
      </c>
      <c r="Y41" s="364">
        <v>-6750000</v>
      </c>
      <c r="Z41" s="365">
        <v>-100</v>
      </c>
      <c r="AA41" s="366">
        <v>9000000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130000</v>
      </c>
      <c r="G49" s="53"/>
      <c r="H49" s="54"/>
      <c r="I49" s="54">
        <v>249892</v>
      </c>
      <c r="J49" s="53">
        <v>249892</v>
      </c>
      <c r="K49" s="53">
        <v>80698</v>
      </c>
      <c r="L49" s="54"/>
      <c r="M49" s="54"/>
      <c r="N49" s="53">
        <v>80698</v>
      </c>
      <c r="O49" s="53"/>
      <c r="P49" s="54"/>
      <c r="Q49" s="54"/>
      <c r="R49" s="53"/>
      <c r="S49" s="53"/>
      <c r="T49" s="54"/>
      <c r="U49" s="54"/>
      <c r="V49" s="53"/>
      <c r="W49" s="53">
        <v>330590</v>
      </c>
      <c r="X49" s="54">
        <v>97500</v>
      </c>
      <c r="Y49" s="53">
        <v>233090</v>
      </c>
      <c r="Z49" s="94">
        <v>239.07</v>
      </c>
      <c r="AA49" s="95">
        <v>130000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428262</v>
      </c>
      <c r="P57" s="343">
        <f t="shared" si="13"/>
        <v>202167</v>
      </c>
      <c r="Q57" s="343">
        <f t="shared" si="13"/>
        <v>0</v>
      </c>
      <c r="R57" s="345">
        <f t="shared" si="13"/>
        <v>630429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630429</v>
      </c>
      <c r="X57" s="343">
        <f t="shared" si="13"/>
        <v>0</v>
      </c>
      <c r="Y57" s="345">
        <f t="shared" si="13"/>
        <v>630429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>
        <v>428262</v>
      </c>
      <c r="P58" s="60">
        <v>202167</v>
      </c>
      <c r="Q58" s="60"/>
      <c r="R58" s="59">
        <v>630429</v>
      </c>
      <c r="S58" s="59"/>
      <c r="T58" s="60"/>
      <c r="U58" s="60"/>
      <c r="V58" s="59"/>
      <c r="W58" s="59">
        <v>630429</v>
      </c>
      <c r="X58" s="60"/>
      <c r="Y58" s="59">
        <v>630429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43086000</v>
      </c>
      <c r="F60" s="264">
        <f t="shared" si="14"/>
        <v>62816000</v>
      </c>
      <c r="G60" s="264">
        <f t="shared" si="14"/>
        <v>2005441</v>
      </c>
      <c r="H60" s="219">
        <f t="shared" si="14"/>
        <v>3270084</v>
      </c>
      <c r="I60" s="219">
        <f t="shared" si="14"/>
        <v>1759746</v>
      </c>
      <c r="J60" s="264">
        <f t="shared" si="14"/>
        <v>7035271</v>
      </c>
      <c r="K60" s="264">
        <f t="shared" si="14"/>
        <v>3848597</v>
      </c>
      <c r="L60" s="219">
        <f t="shared" si="14"/>
        <v>5522346</v>
      </c>
      <c r="M60" s="219">
        <f t="shared" si="14"/>
        <v>5164664</v>
      </c>
      <c r="N60" s="264">
        <f t="shared" si="14"/>
        <v>14535607</v>
      </c>
      <c r="O60" s="264">
        <f t="shared" si="14"/>
        <v>428262</v>
      </c>
      <c r="P60" s="219">
        <f t="shared" si="14"/>
        <v>6645260</v>
      </c>
      <c r="Q60" s="219">
        <f t="shared" si="14"/>
        <v>2999920</v>
      </c>
      <c r="R60" s="264">
        <f t="shared" si="14"/>
        <v>10073442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31644320</v>
      </c>
      <c r="X60" s="219">
        <f t="shared" si="14"/>
        <v>47112000</v>
      </c>
      <c r="Y60" s="264">
        <f t="shared" si="14"/>
        <v>-15467680</v>
      </c>
      <c r="Z60" s="337">
        <f>+IF(X60&lt;&gt;0,+(Y60/X60)*100,0)</f>
        <v>-32.83172015622347</v>
      </c>
      <c r="AA60" s="232">
        <f>+AA57+AA54+AA51+AA40+AA37+AA34+AA22+AA5</f>
        <v>62816000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2015-05-07T13:20:09Z</dcterms:created>
  <dcterms:modified xsi:type="dcterms:W3CDTF">2015-05-07T13:20:12Z</dcterms:modified>
  <cp:category/>
  <cp:version/>
  <cp:contentType/>
  <cp:contentStatus/>
</cp:coreProperties>
</file>