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<sst xmlns="http://schemas.openxmlformats.org/spreadsheetml/2006/main" count="855" uniqueCount="302">
  <si>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Mafube(FS205)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</si>
  <si>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</si>
  <si>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</si>
  <si>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</si>
  <si>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</si>
  <si>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</si>
  <si>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</si>
  <si>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</si>
  <si>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</si>
  <si>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</si>
  <si>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</si>
  <si>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</si>
  <si>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</si>
  <si>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</si>
  <si>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</si>
  <si>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</si>
  <si>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</si>
  <si>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</si>
  <si>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</si>
  <si>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</si>
  <si>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</si>
  <si>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</si>
  <si>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</si>
  <si>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</si>
  <si>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</si>
  <si>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</si>
  <si>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</si>
  <si>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</si>
  <si>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</si>
  <si>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</si>
  <si>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</si>
  <si>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</si>
  <si>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</si>
  <si>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</si>
  <si>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</si>
  <si>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</si>
  <si>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</si>
  <si>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</si>
  <si>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</si>
  <si>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</si>
  <si>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</si>
  <si>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</si>
  <si>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</si>
  <si>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</si>
  <si>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</si>
  <si>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</si>
  <si>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</si>
  <si>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</si>
  <si>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</si>
  <si>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</si>
  <si>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</si>
  <si>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</si>
  <si>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</si>
  <si>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</si>
  <si>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</si>
  <si>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</si>
  <si>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</si>
  <si>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</si>
  <si>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</si>
  <si>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</si>
  <si>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</si>
  <si>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</si>
  <si>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</si>
  <si>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</si>
  <si>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</si>
  <si>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</si>
  <si>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</si>
  <si>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</si>
  <si>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</si>
  <si>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</si>
  <si>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Mafube(FS205)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</si>
  <si>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</si>
  <si>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</si>
  <si>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</si>
  <si>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</si>
  <si>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</si>
  <si>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</si>
  <si>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</si>
  <si>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</si>
  <si>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</si>
  <si>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</si>
  <si>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</si>
  <si>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</si>
  <si>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</si>
  <si>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</si>
  <si>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</si>
  <si>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</si>
  <si>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</si>
  <si>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</si>
  <si>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</si>
  <si>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</si>
  <si>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</si>
  <si>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</si>
  <si>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</si>
  <si>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</si>
  <si>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</si>
  <si>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</si>
  <si>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</si>
  <si>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</si>
  <si>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</si>
  <si>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Mafube(FS205)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</si>
  <si>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</si>
  <si>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</si>
  <si>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</si>
  <si>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</si>
  <si>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</si>
  <si>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</si>
  <si>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</si>
  <si>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</si>
  <si>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</si>
  <si>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</si>
  <si>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</si>
  <si>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</si>
  <si>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</si>
  <si>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</si>
  <si>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</si>
  <si>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</si>
  <si>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</si>
  <si>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</si>
  <si>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</si>
  <si>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</si>
  <si>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</si>
  <si>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</si>
  <si>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</si>
  <si>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</si>
  <si>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</si>
  <si>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</si>
  <si>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</si>
  <si>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</si>
  <si>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Mafube(FS205)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</si>
  <si>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</si>
  <si>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</si>
  <si>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</si>
  <si>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</si>
  <si>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</si>
  <si>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</si>
  <si>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</si>
  <si>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</si>
  <si>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</si>
  <si>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</si>
  <si>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Mafube(FS205)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</si>
  <si>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</si>
  <si>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</si>
  <si>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</si>
  <si>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</si>
  <si>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</si>
  <si>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</si>
  <si>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</si>
  <si>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</si>
  <si>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</si>
  <si>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</si>
  <si>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</si>
  <si>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</si>
  <si>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</si>
  <si>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</si>
  <si>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</si>
  <si>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</si>
  <si>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</si>
  <si>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</si>
  <si>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</si>
  <si>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</si>
  <si>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</si>
  <si>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</si>
  <si>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</si>
  <si>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</si>
  <si>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</si>
  <si>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</si>
  <si>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</si>
  <si>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</si>
  <si>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</si>
  <si>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</si>
  <si>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</si>
  <si>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</si>
  <si>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</si>
  <si>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Mafube(FS205)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</si>
  <si>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</si>
  <si>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</si>
  <si>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</si>
  <si>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</si>
  <si>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</si>
  <si>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</si>
  <si>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</si>
  <si>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</si>
  <si>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</si>
  <si>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</si>
  <si>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</si>
  <si>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</si>
  <si>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</si>
  <si>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</si>
  <si>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</si>
  <si>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</si>
  <si>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</si>
  <si>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</si>
  <si>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</si>
  <si>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</si>
  <si>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</si>
  <si>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</si>
  <si>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</si>
  <si>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</si>
  <si>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</si>
  <si>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</si>
  <si>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Mafube(FS205)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</si>
  <si>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</si>
  <si>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</si>
  <si>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</si>
  <si>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</si>
  <si>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</si>
  <si>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</si>
  <si>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</si>
  <si>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</si>
  <si>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</si>
  <si>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</si>
  <si>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</si>
  <si>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</si>
  <si>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</si>
  <si>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</si>
  <si>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</si>
  <si>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</si>
  <si>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</si>
  <si>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</si>
  <si>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</si>
  <si>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</si>
  <si>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</si>
  <si>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</si>
  <si>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</si>
  <si>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</si>
  <si>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Mafube(FS205)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</si>
  <si>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</si>
  <si>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</si>
  <si>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</si>
  <si>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</si>
  <si>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</si>
  <si>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</si>
  <si>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</si>
  <si>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</si>
  <si>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</si>
  <si>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</si>
  <si>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</si>
  <si>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</si>
  <si>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</si>
  <si>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</si>
  <si>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</si>
  <si>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</si>
  <si>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</si>
  <si>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</si>
  <si>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</si>
  <si>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</si>
  <si>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</si>
  <si>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</si>
  <si>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</si>
  <si>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</si>
  <si>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</si>
  <si>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</si>
  <si>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</si>
  <si>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</si>
  <si>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</si>
  <si>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</si>
  <si>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</si>
  <si>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</si>
  <si>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</si>
  <si>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</si>
  <si>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</si>
  <si>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Mafube(FS205)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</si>
  <si>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</si>
  <si>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</si>
  <si>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Free State: Mafube(FS205)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</si>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</sst>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19474278</v>
      </c>
      <c r="C5" s="19">
        <v>0</v>
      </c>
      <c r="D5" s="59">
        <v>16040108</v>
      </c>
      <c r="E5" s="60">
        <v>16449348</v>
      </c>
      <c r="F5" s="60">
        <v>1780741</v>
      </c>
      <c r="G5" s="60">
        <v>1779197</v>
      </c>
      <c r="H5" s="60">
        <v>1778702</v>
      </c>
      <c r="I5" s="60">
        <v>5338640</v>
      </c>
      <c r="J5" s="60">
        <v>1778702</v>
      </c>
      <c r="K5" s="60">
        <v>1778702</v>
      </c>
      <c r="L5" s="60">
        <v>1778702</v>
      </c>
      <c r="M5" s="60">
        <v>5336106</v>
      </c>
      <c r="N5" s="60">
        <v>1778702</v>
      </c>
      <c r="O5" s="60">
        <v>1778270</v>
      </c>
      <c r="P5" s="60">
        <v>1750732</v>
      </c>
      <c r="Q5" s="60">
        <v>5307704</v>
      </c>
      <c r="R5" s="60">
        <v>0</v>
      </c>
      <c r="S5" s="60">
        <v>0</v>
      </c>
      <c r="T5" s="60">
        <v>0</v>
      </c>
      <c r="U5" s="60">
        <v>0</v>
      </c>
      <c r="V5" s="60">
        <v>15982450</v>
      </c>
      <c r="W5" s="60">
        <v>12059003</v>
      </c>
      <c r="X5" s="60">
        <v>3923447</v>
      </c>
      <c r="Y5" s="61">
        <v>32.54</v>
      </c>
      <c r="Z5" s="62">
        <v>16449348</v>
      </c>
    </row>
    <row r="6" spans="1:26" ht="13.5">
      <c r="A6" s="58" t="s">
        <v>32</v>
      </c>
      <c r="B6" s="19">
        <v>47117457</v>
      </c>
      <c r="C6" s="19">
        <v>0</v>
      </c>
      <c r="D6" s="59">
        <v>45227511</v>
      </c>
      <c r="E6" s="60">
        <v>39227511</v>
      </c>
      <c r="F6" s="60">
        <v>6013758</v>
      </c>
      <c r="G6" s="60">
        <v>6568787</v>
      </c>
      <c r="H6" s="60">
        <v>4344447</v>
      </c>
      <c r="I6" s="60">
        <v>16926992</v>
      </c>
      <c r="J6" s="60">
        <v>6447073</v>
      </c>
      <c r="K6" s="60">
        <v>5387018</v>
      </c>
      <c r="L6" s="60">
        <v>4790626</v>
      </c>
      <c r="M6" s="60">
        <v>16624717</v>
      </c>
      <c r="N6" s="60">
        <v>5182797</v>
      </c>
      <c r="O6" s="60">
        <v>5061443</v>
      </c>
      <c r="P6" s="60">
        <v>5025813</v>
      </c>
      <c r="Q6" s="60">
        <v>15270053</v>
      </c>
      <c r="R6" s="60">
        <v>0</v>
      </c>
      <c r="S6" s="60">
        <v>0</v>
      </c>
      <c r="T6" s="60">
        <v>0</v>
      </c>
      <c r="U6" s="60">
        <v>0</v>
      </c>
      <c r="V6" s="60">
        <v>48821762</v>
      </c>
      <c r="W6" s="60">
        <v>31839854</v>
      </c>
      <c r="X6" s="60">
        <v>16981908</v>
      </c>
      <c r="Y6" s="61">
        <v>53.34</v>
      </c>
      <c r="Z6" s="62">
        <v>39227511</v>
      </c>
    </row>
    <row r="7" spans="1:26" ht="13.5">
      <c r="A7" s="58" t="s">
        <v>33</v>
      </c>
      <c r="B7" s="19">
        <v>12998767</v>
      </c>
      <c r="C7" s="19">
        <v>0</v>
      </c>
      <c r="D7" s="59">
        <v>450000</v>
      </c>
      <c r="E7" s="60">
        <v>545830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409374</v>
      </c>
      <c r="X7" s="60">
        <v>-409374</v>
      </c>
      <c r="Y7" s="61">
        <v>-100</v>
      </c>
      <c r="Z7" s="62">
        <v>545830</v>
      </c>
    </row>
    <row r="8" spans="1:26" ht="13.5">
      <c r="A8" s="58" t="s">
        <v>34</v>
      </c>
      <c r="B8" s="19">
        <v>77001187</v>
      </c>
      <c r="C8" s="19">
        <v>0</v>
      </c>
      <c r="D8" s="59">
        <v>79412000</v>
      </c>
      <c r="E8" s="60">
        <v>80239290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79412000</v>
      </c>
      <c r="X8" s="60">
        <v>-79412000</v>
      </c>
      <c r="Y8" s="61">
        <v>-100</v>
      </c>
      <c r="Z8" s="62">
        <v>80239290</v>
      </c>
    </row>
    <row r="9" spans="1:26" ht="13.5">
      <c r="A9" s="58" t="s">
        <v>35</v>
      </c>
      <c r="B9" s="19">
        <v>3546352</v>
      </c>
      <c r="C9" s="19">
        <v>0</v>
      </c>
      <c r="D9" s="59">
        <v>13123487</v>
      </c>
      <c r="E9" s="60">
        <v>26158988</v>
      </c>
      <c r="F9" s="60">
        <v>121070</v>
      </c>
      <c r="G9" s="60">
        <v>121261</v>
      </c>
      <c r="H9" s="60">
        <v>746369</v>
      </c>
      <c r="I9" s="60">
        <v>988700</v>
      </c>
      <c r="J9" s="60">
        <v>0</v>
      </c>
      <c r="K9" s="60">
        <v>892748</v>
      </c>
      <c r="L9" s="60">
        <v>809253</v>
      </c>
      <c r="M9" s="60">
        <v>1702001</v>
      </c>
      <c r="N9" s="60">
        <v>864157</v>
      </c>
      <c r="O9" s="60">
        <v>847604</v>
      </c>
      <c r="P9" s="60">
        <v>842708</v>
      </c>
      <c r="Q9" s="60">
        <v>2554469</v>
      </c>
      <c r="R9" s="60">
        <v>0</v>
      </c>
      <c r="S9" s="60">
        <v>0</v>
      </c>
      <c r="T9" s="60">
        <v>0</v>
      </c>
      <c r="U9" s="60">
        <v>0</v>
      </c>
      <c r="V9" s="60">
        <v>5245170</v>
      </c>
      <c r="W9" s="60">
        <v>30763756</v>
      </c>
      <c r="X9" s="60">
        <v>-25518586</v>
      </c>
      <c r="Y9" s="61">
        <v>-82.95</v>
      </c>
      <c r="Z9" s="62">
        <v>26158988</v>
      </c>
    </row>
    <row r="10" spans="1:26" ht="25.5">
      <c r="A10" s="63" t="s">
        <v>277</v>
      </c>
      <c r="B10" s="64">
        <f>SUM(B5:B9)</f>
        <v>160138041</v>
      </c>
      <c r="C10" s="64">
        <f>SUM(C5:C9)</f>
        <v>0</v>
      </c>
      <c r="D10" s="65">
        <f aca="true" t="shared" si="0" ref="D10:Z10">SUM(D5:D9)</f>
        <v>154253106</v>
      </c>
      <c r="E10" s="66">
        <f t="shared" si="0"/>
        <v>162620967</v>
      </c>
      <c r="F10" s="66">
        <f t="shared" si="0"/>
        <v>7915569</v>
      </c>
      <c r="G10" s="66">
        <f t="shared" si="0"/>
        <v>8469245</v>
      </c>
      <c r="H10" s="66">
        <f t="shared" si="0"/>
        <v>6869518</v>
      </c>
      <c r="I10" s="66">
        <f t="shared" si="0"/>
        <v>23254332</v>
      </c>
      <c r="J10" s="66">
        <f t="shared" si="0"/>
        <v>8225775</v>
      </c>
      <c r="K10" s="66">
        <f t="shared" si="0"/>
        <v>8058468</v>
      </c>
      <c r="L10" s="66">
        <f t="shared" si="0"/>
        <v>7378581</v>
      </c>
      <c r="M10" s="66">
        <f t="shared" si="0"/>
        <v>23662824</v>
      </c>
      <c r="N10" s="66">
        <f t="shared" si="0"/>
        <v>7825656</v>
      </c>
      <c r="O10" s="66">
        <f t="shared" si="0"/>
        <v>7687317</v>
      </c>
      <c r="P10" s="66">
        <f t="shared" si="0"/>
        <v>7619253</v>
      </c>
      <c r="Q10" s="66">
        <f t="shared" si="0"/>
        <v>23132226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70049382</v>
      </c>
      <c r="W10" s="66">
        <f t="shared" si="0"/>
        <v>154483987</v>
      </c>
      <c r="X10" s="66">
        <f t="shared" si="0"/>
        <v>-84434605</v>
      </c>
      <c r="Y10" s="67">
        <f>+IF(W10&lt;&gt;0,(X10/W10)*100,0)</f>
        <v>-54.65589452970294</v>
      </c>
      <c r="Z10" s="68">
        <f t="shared" si="0"/>
        <v>162620967</v>
      </c>
    </row>
    <row r="11" spans="1:26" ht="13.5">
      <c r="A11" s="58" t="s">
        <v>37</v>
      </c>
      <c r="B11" s="19">
        <v>69615960</v>
      </c>
      <c r="C11" s="19">
        <v>0</v>
      </c>
      <c r="D11" s="59">
        <v>72819584</v>
      </c>
      <c r="E11" s="60">
        <v>74134560</v>
      </c>
      <c r="F11" s="60">
        <v>2341766</v>
      </c>
      <c r="G11" s="60">
        <v>2428862</v>
      </c>
      <c r="H11" s="60">
        <v>2510482</v>
      </c>
      <c r="I11" s="60">
        <v>7281110</v>
      </c>
      <c r="J11" s="60">
        <v>1911625</v>
      </c>
      <c r="K11" s="60">
        <v>2536742</v>
      </c>
      <c r="L11" s="60">
        <v>2696145</v>
      </c>
      <c r="M11" s="60">
        <v>7144512</v>
      </c>
      <c r="N11" s="60">
        <v>2720327</v>
      </c>
      <c r="O11" s="60">
        <v>2208917</v>
      </c>
      <c r="P11" s="60">
        <v>2772976</v>
      </c>
      <c r="Q11" s="60">
        <v>7702220</v>
      </c>
      <c r="R11" s="60">
        <v>0</v>
      </c>
      <c r="S11" s="60">
        <v>0</v>
      </c>
      <c r="T11" s="60">
        <v>0</v>
      </c>
      <c r="U11" s="60">
        <v>0</v>
      </c>
      <c r="V11" s="60">
        <v>22127842</v>
      </c>
      <c r="W11" s="60">
        <v>54614682</v>
      </c>
      <c r="X11" s="60">
        <v>-32486840</v>
      </c>
      <c r="Y11" s="61">
        <v>-59.48</v>
      </c>
      <c r="Z11" s="62">
        <v>74134560</v>
      </c>
    </row>
    <row r="12" spans="1:26" ht="13.5">
      <c r="A12" s="58" t="s">
        <v>38</v>
      </c>
      <c r="B12" s="19">
        <v>5235182</v>
      </c>
      <c r="C12" s="19">
        <v>0</v>
      </c>
      <c r="D12" s="59">
        <v>4926142</v>
      </c>
      <c r="E12" s="60">
        <v>4926142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3694608</v>
      </c>
      <c r="X12" s="60">
        <v>-3694608</v>
      </c>
      <c r="Y12" s="61">
        <v>-100</v>
      </c>
      <c r="Z12" s="62">
        <v>4926142</v>
      </c>
    </row>
    <row r="13" spans="1:26" ht="13.5">
      <c r="A13" s="58" t="s">
        <v>278</v>
      </c>
      <c r="B13" s="19">
        <v>122993232</v>
      </c>
      <c r="C13" s="19">
        <v>0</v>
      </c>
      <c r="D13" s="59">
        <v>1201200</v>
      </c>
      <c r="E13" s="60">
        <v>1201200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5943000</v>
      </c>
      <c r="X13" s="60">
        <v>-5943000</v>
      </c>
      <c r="Y13" s="61">
        <v>-100</v>
      </c>
      <c r="Z13" s="62">
        <v>1201200</v>
      </c>
    </row>
    <row r="14" spans="1:26" ht="13.5">
      <c r="A14" s="58" t="s">
        <v>40</v>
      </c>
      <c r="B14" s="19">
        <v>6566642</v>
      </c>
      <c r="C14" s="19">
        <v>0</v>
      </c>
      <c r="D14" s="59">
        <v>254597</v>
      </c>
      <c r="E14" s="60">
        <v>5989516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5989516</v>
      </c>
    </row>
    <row r="15" spans="1:26" ht="13.5">
      <c r="A15" s="58" t="s">
        <v>41</v>
      </c>
      <c r="B15" s="19">
        <v>27714956</v>
      </c>
      <c r="C15" s="19">
        <v>0</v>
      </c>
      <c r="D15" s="59">
        <v>12443300</v>
      </c>
      <c r="E15" s="60">
        <v>5000000</v>
      </c>
      <c r="F15" s="60">
        <v>1052001</v>
      </c>
      <c r="G15" s="60">
        <v>1052001</v>
      </c>
      <c r="H15" s="60">
        <v>1040805</v>
      </c>
      <c r="I15" s="60">
        <v>3144807</v>
      </c>
      <c r="J15" s="60">
        <v>1391317</v>
      </c>
      <c r="K15" s="60">
        <v>1479768</v>
      </c>
      <c r="L15" s="60">
        <v>1479768</v>
      </c>
      <c r="M15" s="60">
        <v>4350853</v>
      </c>
      <c r="N15" s="60">
        <v>1477320</v>
      </c>
      <c r="O15" s="60">
        <v>1456034</v>
      </c>
      <c r="P15" s="60">
        <v>1322074</v>
      </c>
      <c r="Q15" s="60">
        <v>4255428</v>
      </c>
      <c r="R15" s="60">
        <v>0</v>
      </c>
      <c r="S15" s="60">
        <v>0</v>
      </c>
      <c r="T15" s="60">
        <v>0</v>
      </c>
      <c r="U15" s="60">
        <v>0</v>
      </c>
      <c r="V15" s="60">
        <v>11751088</v>
      </c>
      <c r="W15" s="60">
        <v>14293836</v>
      </c>
      <c r="X15" s="60">
        <v>-2542748</v>
      </c>
      <c r="Y15" s="61">
        <v>-17.79</v>
      </c>
      <c r="Z15" s="62">
        <v>5000000</v>
      </c>
    </row>
    <row r="16" spans="1:26" ht="13.5">
      <c r="A16" s="69" t="s">
        <v>42</v>
      </c>
      <c r="B16" s="19">
        <v>6746501</v>
      </c>
      <c r="C16" s="19">
        <v>0</v>
      </c>
      <c r="D16" s="59">
        <v>15000000</v>
      </c>
      <c r="E16" s="60">
        <v>8500000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5249997</v>
      </c>
      <c r="X16" s="60">
        <v>-5249997</v>
      </c>
      <c r="Y16" s="61">
        <v>-100</v>
      </c>
      <c r="Z16" s="62">
        <v>8500000</v>
      </c>
    </row>
    <row r="17" spans="1:26" ht="13.5">
      <c r="A17" s="58" t="s">
        <v>43</v>
      </c>
      <c r="B17" s="19">
        <v>73624043</v>
      </c>
      <c r="C17" s="19">
        <v>0</v>
      </c>
      <c r="D17" s="59">
        <v>56086486</v>
      </c>
      <c r="E17" s="60">
        <v>108153645</v>
      </c>
      <c r="F17" s="60">
        <v>2870475</v>
      </c>
      <c r="G17" s="60">
        <v>1433180</v>
      </c>
      <c r="H17" s="60">
        <v>4311390</v>
      </c>
      <c r="I17" s="60">
        <v>8615045</v>
      </c>
      <c r="J17" s="60">
        <v>2045793</v>
      </c>
      <c r="K17" s="60">
        <v>2893667</v>
      </c>
      <c r="L17" s="60">
        <v>2450056</v>
      </c>
      <c r="M17" s="60">
        <v>7389516</v>
      </c>
      <c r="N17" s="60">
        <v>4786225</v>
      </c>
      <c r="O17" s="60">
        <v>5083604</v>
      </c>
      <c r="P17" s="60">
        <v>3299345</v>
      </c>
      <c r="Q17" s="60">
        <v>13169174</v>
      </c>
      <c r="R17" s="60">
        <v>0</v>
      </c>
      <c r="S17" s="60">
        <v>0</v>
      </c>
      <c r="T17" s="60">
        <v>0</v>
      </c>
      <c r="U17" s="60">
        <v>0</v>
      </c>
      <c r="V17" s="60">
        <v>29173735</v>
      </c>
      <c r="W17" s="60">
        <v>61716512</v>
      </c>
      <c r="X17" s="60">
        <v>-32542777</v>
      </c>
      <c r="Y17" s="61">
        <v>-52.73</v>
      </c>
      <c r="Z17" s="62">
        <v>108153645</v>
      </c>
    </row>
    <row r="18" spans="1:26" ht="13.5">
      <c r="A18" s="70" t="s">
        <v>44</v>
      </c>
      <c r="B18" s="71">
        <f>SUM(B11:B17)</f>
        <v>312496516</v>
      </c>
      <c r="C18" s="71">
        <f>SUM(C11:C17)</f>
        <v>0</v>
      </c>
      <c r="D18" s="72">
        <f aca="true" t="shared" si="1" ref="D18:Z18">SUM(D11:D17)</f>
        <v>162731309</v>
      </c>
      <c r="E18" s="73">
        <f t="shared" si="1"/>
        <v>207905063</v>
      </c>
      <c r="F18" s="73">
        <f t="shared" si="1"/>
        <v>6264242</v>
      </c>
      <c r="G18" s="73">
        <f t="shared" si="1"/>
        <v>4914043</v>
      </c>
      <c r="H18" s="73">
        <f t="shared" si="1"/>
        <v>7862677</v>
      </c>
      <c r="I18" s="73">
        <f t="shared" si="1"/>
        <v>19040962</v>
      </c>
      <c r="J18" s="73">
        <f t="shared" si="1"/>
        <v>5348735</v>
      </c>
      <c r="K18" s="73">
        <f t="shared" si="1"/>
        <v>6910177</v>
      </c>
      <c r="L18" s="73">
        <f t="shared" si="1"/>
        <v>6625969</v>
      </c>
      <c r="M18" s="73">
        <f t="shared" si="1"/>
        <v>18884881</v>
      </c>
      <c r="N18" s="73">
        <f t="shared" si="1"/>
        <v>8983872</v>
      </c>
      <c r="O18" s="73">
        <f t="shared" si="1"/>
        <v>8748555</v>
      </c>
      <c r="P18" s="73">
        <f t="shared" si="1"/>
        <v>7394395</v>
      </c>
      <c r="Q18" s="73">
        <f t="shared" si="1"/>
        <v>25126822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63052665</v>
      </c>
      <c r="W18" s="73">
        <f t="shared" si="1"/>
        <v>145512635</v>
      </c>
      <c r="X18" s="73">
        <f t="shared" si="1"/>
        <v>-82459970</v>
      </c>
      <c r="Y18" s="67">
        <f>+IF(W18&lt;&gt;0,(X18/W18)*100,0)</f>
        <v>-56.66859788498779</v>
      </c>
      <c r="Z18" s="74">
        <f t="shared" si="1"/>
        <v>207905063</v>
      </c>
    </row>
    <row r="19" spans="1:26" ht="13.5">
      <c r="A19" s="70" t="s">
        <v>45</v>
      </c>
      <c r="B19" s="75">
        <f>+B10-B18</f>
        <v>-152358475</v>
      </c>
      <c r="C19" s="75">
        <f>+C10-C18</f>
        <v>0</v>
      </c>
      <c r="D19" s="76">
        <f aca="true" t="shared" si="2" ref="D19:Z19">+D10-D18</f>
        <v>-8478203</v>
      </c>
      <c r="E19" s="77">
        <f t="shared" si="2"/>
        <v>-45284096</v>
      </c>
      <c r="F19" s="77">
        <f t="shared" si="2"/>
        <v>1651327</v>
      </c>
      <c r="G19" s="77">
        <f t="shared" si="2"/>
        <v>3555202</v>
      </c>
      <c r="H19" s="77">
        <f t="shared" si="2"/>
        <v>-993159</v>
      </c>
      <c r="I19" s="77">
        <f t="shared" si="2"/>
        <v>4213370</v>
      </c>
      <c r="J19" s="77">
        <f t="shared" si="2"/>
        <v>2877040</v>
      </c>
      <c r="K19" s="77">
        <f t="shared" si="2"/>
        <v>1148291</v>
      </c>
      <c r="L19" s="77">
        <f t="shared" si="2"/>
        <v>752612</v>
      </c>
      <c r="M19" s="77">
        <f t="shared" si="2"/>
        <v>4777943</v>
      </c>
      <c r="N19" s="77">
        <f t="shared" si="2"/>
        <v>-1158216</v>
      </c>
      <c r="O19" s="77">
        <f t="shared" si="2"/>
        <v>-1061238</v>
      </c>
      <c r="P19" s="77">
        <f t="shared" si="2"/>
        <v>224858</v>
      </c>
      <c r="Q19" s="77">
        <f t="shared" si="2"/>
        <v>-1994596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6996717</v>
      </c>
      <c r="W19" s="77">
        <f>IF(E10=E18,0,W10-W18)</f>
        <v>8971352</v>
      </c>
      <c r="X19" s="77">
        <f t="shared" si="2"/>
        <v>-1974635</v>
      </c>
      <c r="Y19" s="78">
        <f>+IF(W19&lt;&gt;0,(X19/W19)*100,0)</f>
        <v>-22.010450598750335</v>
      </c>
      <c r="Z19" s="79">
        <f t="shared" si="2"/>
        <v>-45284096</v>
      </c>
    </row>
    <row r="20" spans="1:26" ht="13.5">
      <c r="A20" s="58" t="s">
        <v>46</v>
      </c>
      <c r="B20" s="19">
        <v>19173495</v>
      </c>
      <c r="C20" s="19">
        <v>0</v>
      </c>
      <c r="D20" s="59">
        <v>51718000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31400000</v>
      </c>
      <c r="X20" s="60">
        <v>-31400000</v>
      </c>
      <c r="Y20" s="61">
        <v>-100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-133184980</v>
      </c>
      <c r="C22" s="86">
        <f>SUM(C19:C21)</f>
        <v>0</v>
      </c>
      <c r="D22" s="87">
        <f aca="true" t="shared" si="3" ref="D22:Z22">SUM(D19:D21)</f>
        <v>43239797</v>
      </c>
      <c r="E22" s="88">
        <f t="shared" si="3"/>
        <v>-45284096</v>
      </c>
      <c r="F22" s="88">
        <f t="shared" si="3"/>
        <v>1651327</v>
      </c>
      <c r="G22" s="88">
        <f t="shared" si="3"/>
        <v>3555202</v>
      </c>
      <c r="H22" s="88">
        <f t="shared" si="3"/>
        <v>-993159</v>
      </c>
      <c r="I22" s="88">
        <f t="shared" si="3"/>
        <v>4213370</v>
      </c>
      <c r="J22" s="88">
        <f t="shared" si="3"/>
        <v>2877040</v>
      </c>
      <c r="K22" s="88">
        <f t="shared" si="3"/>
        <v>1148291</v>
      </c>
      <c r="L22" s="88">
        <f t="shared" si="3"/>
        <v>752612</v>
      </c>
      <c r="M22" s="88">
        <f t="shared" si="3"/>
        <v>4777943</v>
      </c>
      <c r="N22" s="88">
        <f t="shared" si="3"/>
        <v>-1158216</v>
      </c>
      <c r="O22" s="88">
        <f t="shared" si="3"/>
        <v>-1061238</v>
      </c>
      <c r="P22" s="88">
        <f t="shared" si="3"/>
        <v>224858</v>
      </c>
      <c r="Q22" s="88">
        <f t="shared" si="3"/>
        <v>-1994596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6996717</v>
      </c>
      <c r="W22" s="88">
        <f t="shared" si="3"/>
        <v>40371352</v>
      </c>
      <c r="X22" s="88">
        <f t="shared" si="3"/>
        <v>-33374635</v>
      </c>
      <c r="Y22" s="89">
        <f>+IF(W22&lt;&gt;0,(X22/W22)*100,0)</f>
        <v>-82.6691040716199</v>
      </c>
      <c r="Z22" s="90">
        <f t="shared" si="3"/>
        <v>-45284096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-133184980</v>
      </c>
      <c r="C24" s="75">
        <f>SUM(C22:C23)</f>
        <v>0</v>
      </c>
      <c r="D24" s="76">
        <f aca="true" t="shared" si="4" ref="D24:Z24">SUM(D22:D23)</f>
        <v>43239797</v>
      </c>
      <c r="E24" s="77">
        <f t="shared" si="4"/>
        <v>-45284096</v>
      </c>
      <c r="F24" s="77">
        <f t="shared" si="4"/>
        <v>1651327</v>
      </c>
      <c r="G24" s="77">
        <f t="shared" si="4"/>
        <v>3555202</v>
      </c>
      <c r="H24" s="77">
        <f t="shared" si="4"/>
        <v>-993159</v>
      </c>
      <c r="I24" s="77">
        <f t="shared" si="4"/>
        <v>4213370</v>
      </c>
      <c r="J24" s="77">
        <f t="shared" si="4"/>
        <v>2877040</v>
      </c>
      <c r="K24" s="77">
        <f t="shared" si="4"/>
        <v>1148291</v>
      </c>
      <c r="L24" s="77">
        <f t="shared" si="4"/>
        <v>752612</v>
      </c>
      <c r="M24" s="77">
        <f t="shared" si="4"/>
        <v>4777943</v>
      </c>
      <c r="N24" s="77">
        <f t="shared" si="4"/>
        <v>-1158216</v>
      </c>
      <c r="O24" s="77">
        <f t="shared" si="4"/>
        <v>-1061238</v>
      </c>
      <c r="P24" s="77">
        <f t="shared" si="4"/>
        <v>224858</v>
      </c>
      <c r="Q24" s="77">
        <f t="shared" si="4"/>
        <v>-1994596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6996717</v>
      </c>
      <c r="W24" s="77">
        <f t="shared" si="4"/>
        <v>40371352</v>
      </c>
      <c r="X24" s="77">
        <f t="shared" si="4"/>
        <v>-33374635</v>
      </c>
      <c r="Y24" s="78">
        <f>+IF(W24&lt;&gt;0,(X24/W24)*100,0)</f>
        <v>-82.6691040716199</v>
      </c>
      <c r="Z24" s="79">
        <f t="shared" si="4"/>
        <v>-45284096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25642024</v>
      </c>
      <c r="C27" s="22">
        <v>0</v>
      </c>
      <c r="D27" s="99">
        <v>43017176</v>
      </c>
      <c r="E27" s="100">
        <v>38299422</v>
      </c>
      <c r="F27" s="100">
        <v>10415567</v>
      </c>
      <c r="G27" s="100">
        <v>1214625</v>
      </c>
      <c r="H27" s="100">
        <v>253406</v>
      </c>
      <c r="I27" s="100">
        <v>11883598</v>
      </c>
      <c r="J27" s="100">
        <v>58499</v>
      </c>
      <c r="K27" s="100">
        <v>204250</v>
      </c>
      <c r="L27" s="100">
        <v>2637297</v>
      </c>
      <c r="M27" s="100">
        <v>2900046</v>
      </c>
      <c r="N27" s="100">
        <v>0</v>
      </c>
      <c r="O27" s="100">
        <v>3002429</v>
      </c>
      <c r="P27" s="100">
        <v>0</v>
      </c>
      <c r="Q27" s="100">
        <v>3002429</v>
      </c>
      <c r="R27" s="100">
        <v>0</v>
      </c>
      <c r="S27" s="100">
        <v>0</v>
      </c>
      <c r="T27" s="100">
        <v>0</v>
      </c>
      <c r="U27" s="100">
        <v>0</v>
      </c>
      <c r="V27" s="100">
        <v>17786073</v>
      </c>
      <c r="W27" s="100">
        <v>28724567</v>
      </c>
      <c r="X27" s="100">
        <v>-10938494</v>
      </c>
      <c r="Y27" s="101">
        <v>-38.08</v>
      </c>
      <c r="Z27" s="102">
        <v>38299422</v>
      </c>
    </row>
    <row r="28" spans="1:26" ht="13.5">
      <c r="A28" s="103" t="s">
        <v>46</v>
      </c>
      <c r="B28" s="19">
        <v>23323464</v>
      </c>
      <c r="C28" s="19">
        <v>0</v>
      </c>
      <c r="D28" s="59">
        <v>31400001</v>
      </c>
      <c r="E28" s="60">
        <v>25771922</v>
      </c>
      <c r="F28" s="60">
        <v>8923493</v>
      </c>
      <c r="G28" s="60">
        <v>1186625</v>
      </c>
      <c r="H28" s="60">
        <v>250806</v>
      </c>
      <c r="I28" s="60">
        <v>10360924</v>
      </c>
      <c r="J28" s="60">
        <v>58499</v>
      </c>
      <c r="K28" s="60">
        <v>204250</v>
      </c>
      <c r="L28" s="60">
        <v>2173698</v>
      </c>
      <c r="M28" s="60">
        <v>2436447</v>
      </c>
      <c r="N28" s="60">
        <v>0</v>
      </c>
      <c r="O28" s="60">
        <v>2252806</v>
      </c>
      <c r="P28" s="60">
        <v>0</v>
      </c>
      <c r="Q28" s="60">
        <v>2252806</v>
      </c>
      <c r="R28" s="60">
        <v>0</v>
      </c>
      <c r="S28" s="60">
        <v>0</v>
      </c>
      <c r="T28" s="60">
        <v>0</v>
      </c>
      <c r="U28" s="60">
        <v>0</v>
      </c>
      <c r="V28" s="60">
        <v>15050177</v>
      </c>
      <c r="W28" s="60">
        <v>19328942</v>
      </c>
      <c r="X28" s="60">
        <v>-4278765</v>
      </c>
      <c r="Y28" s="61">
        <v>-22.14</v>
      </c>
      <c r="Z28" s="62">
        <v>25771922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2318560</v>
      </c>
      <c r="C31" s="19">
        <v>0</v>
      </c>
      <c r="D31" s="59">
        <v>11617175</v>
      </c>
      <c r="E31" s="60">
        <v>12527500</v>
      </c>
      <c r="F31" s="60">
        <v>1492074</v>
      </c>
      <c r="G31" s="60">
        <v>28000</v>
      </c>
      <c r="H31" s="60">
        <v>2600</v>
      </c>
      <c r="I31" s="60">
        <v>1522674</v>
      </c>
      <c r="J31" s="60">
        <v>0</v>
      </c>
      <c r="K31" s="60">
        <v>0</v>
      </c>
      <c r="L31" s="60">
        <v>463599</v>
      </c>
      <c r="M31" s="60">
        <v>463599</v>
      </c>
      <c r="N31" s="60">
        <v>0</v>
      </c>
      <c r="O31" s="60">
        <v>749623</v>
      </c>
      <c r="P31" s="60">
        <v>0</v>
      </c>
      <c r="Q31" s="60">
        <v>749623</v>
      </c>
      <c r="R31" s="60">
        <v>0</v>
      </c>
      <c r="S31" s="60">
        <v>0</v>
      </c>
      <c r="T31" s="60">
        <v>0</v>
      </c>
      <c r="U31" s="60">
        <v>0</v>
      </c>
      <c r="V31" s="60">
        <v>2735896</v>
      </c>
      <c r="W31" s="60">
        <v>9395625</v>
      </c>
      <c r="X31" s="60">
        <v>-6659729</v>
      </c>
      <c r="Y31" s="61">
        <v>-70.88</v>
      </c>
      <c r="Z31" s="62">
        <v>12527500</v>
      </c>
    </row>
    <row r="32" spans="1:26" ht="13.5">
      <c r="A32" s="70" t="s">
        <v>54</v>
      </c>
      <c r="B32" s="22">
        <f>SUM(B28:B31)</f>
        <v>25642024</v>
      </c>
      <c r="C32" s="22">
        <f>SUM(C28:C31)</f>
        <v>0</v>
      </c>
      <c r="D32" s="99">
        <f aca="true" t="shared" si="5" ref="D32:Z32">SUM(D28:D31)</f>
        <v>43017176</v>
      </c>
      <c r="E32" s="100">
        <f t="shared" si="5"/>
        <v>38299422</v>
      </c>
      <c r="F32" s="100">
        <f t="shared" si="5"/>
        <v>10415567</v>
      </c>
      <c r="G32" s="100">
        <f t="shared" si="5"/>
        <v>1214625</v>
      </c>
      <c r="H32" s="100">
        <f t="shared" si="5"/>
        <v>253406</v>
      </c>
      <c r="I32" s="100">
        <f t="shared" si="5"/>
        <v>11883598</v>
      </c>
      <c r="J32" s="100">
        <f t="shared" si="5"/>
        <v>58499</v>
      </c>
      <c r="K32" s="100">
        <f t="shared" si="5"/>
        <v>204250</v>
      </c>
      <c r="L32" s="100">
        <f t="shared" si="5"/>
        <v>2637297</v>
      </c>
      <c r="M32" s="100">
        <f t="shared" si="5"/>
        <v>2900046</v>
      </c>
      <c r="N32" s="100">
        <f t="shared" si="5"/>
        <v>0</v>
      </c>
      <c r="O32" s="100">
        <f t="shared" si="5"/>
        <v>3002429</v>
      </c>
      <c r="P32" s="100">
        <f t="shared" si="5"/>
        <v>0</v>
      </c>
      <c r="Q32" s="100">
        <f t="shared" si="5"/>
        <v>3002429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17786073</v>
      </c>
      <c r="W32" s="100">
        <f t="shared" si="5"/>
        <v>28724567</v>
      </c>
      <c r="X32" s="100">
        <f t="shared" si="5"/>
        <v>-10938494</v>
      </c>
      <c r="Y32" s="101">
        <f>+IF(W32&lt;&gt;0,(X32/W32)*100,0)</f>
        <v>-38.080622764478925</v>
      </c>
      <c r="Z32" s="102">
        <f t="shared" si="5"/>
        <v>38299422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41999686</v>
      </c>
      <c r="C35" s="19">
        <v>0</v>
      </c>
      <c r="D35" s="59">
        <v>81230251</v>
      </c>
      <c r="E35" s="60">
        <v>457521000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343140750</v>
      </c>
      <c r="X35" s="60">
        <v>-343140750</v>
      </c>
      <c r="Y35" s="61">
        <v>-100</v>
      </c>
      <c r="Z35" s="62">
        <v>457521000</v>
      </c>
    </row>
    <row r="36" spans="1:26" ht="13.5">
      <c r="A36" s="58" t="s">
        <v>57</v>
      </c>
      <c r="B36" s="19">
        <v>1629637526</v>
      </c>
      <c r="C36" s="19">
        <v>0</v>
      </c>
      <c r="D36" s="59">
        <v>1189219914</v>
      </c>
      <c r="E36" s="60">
        <v>1189220000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891915000</v>
      </c>
      <c r="X36" s="60">
        <v>-891915000</v>
      </c>
      <c r="Y36" s="61">
        <v>-100</v>
      </c>
      <c r="Z36" s="62">
        <v>1189220000</v>
      </c>
    </row>
    <row r="37" spans="1:26" ht="13.5">
      <c r="A37" s="58" t="s">
        <v>58</v>
      </c>
      <c r="B37" s="19">
        <v>207928468</v>
      </c>
      <c r="C37" s="19">
        <v>0</v>
      </c>
      <c r="D37" s="59">
        <v>151954533</v>
      </c>
      <c r="E37" s="60">
        <v>173274000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129955500</v>
      </c>
      <c r="X37" s="60">
        <v>-129955500</v>
      </c>
      <c r="Y37" s="61">
        <v>-100</v>
      </c>
      <c r="Z37" s="62">
        <v>173274000</v>
      </c>
    </row>
    <row r="38" spans="1:26" ht="13.5">
      <c r="A38" s="58" t="s">
        <v>59</v>
      </c>
      <c r="B38" s="19">
        <v>16755057</v>
      </c>
      <c r="C38" s="19">
        <v>0</v>
      </c>
      <c r="D38" s="59">
        <v>22019289</v>
      </c>
      <c r="E38" s="60">
        <v>700000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525000</v>
      </c>
      <c r="X38" s="60">
        <v>-525000</v>
      </c>
      <c r="Y38" s="61">
        <v>-100</v>
      </c>
      <c r="Z38" s="62">
        <v>700000</v>
      </c>
    </row>
    <row r="39" spans="1:26" ht="13.5">
      <c r="A39" s="58" t="s">
        <v>60</v>
      </c>
      <c r="B39" s="19">
        <v>1446953687</v>
      </c>
      <c r="C39" s="19">
        <v>0</v>
      </c>
      <c r="D39" s="59">
        <v>1096476343</v>
      </c>
      <c r="E39" s="60">
        <v>1472767000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1104575250</v>
      </c>
      <c r="X39" s="60">
        <v>-1104575250</v>
      </c>
      <c r="Y39" s="61">
        <v>-100</v>
      </c>
      <c r="Z39" s="62">
        <v>1472767000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23478006</v>
      </c>
      <c r="C42" s="19">
        <v>0</v>
      </c>
      <c r="D42" s="59">
        <v>43239801</v>
      </c>
      <c r="E42" s="60">
        <v>22097550</v>
      </c>
      <c r="F42" s="60">
        <v>24132728</v>
      </c>
      <c r="G42" s="60">
        <v>-7082487</v>
      </c>
      <c r="H42" s="60">
        <v>-3078322</v>
      </c>
      <c r="I42" s="60">
        <v>13971919</v>
      </c>
      <c r="J42" s="60">
        <v>-2917276</v>
      </c>
      <c r="K42" s="60">
        <v>194296</v>
      </c>
      <c r="L42" s="60">
        <v>1934544</v>
      </c>
      <c r="M42" s="60">
        <v>-788436</v>
      </c>
      <c r="N42" s="60">
        <v>-89154</v>
      </c>
      <c r="O42" s="60">
        <v>2814736</v>
      </c>
      <c r="P42" s="60">
        <v>37670</v>
      </c>
      <c r="Q42" s="60">
        <v>2763252</v>
      </c>
      <c r="R42" s="60">
        <v>0</v>
      </c>
      <c r="S42" s="60">
        <v>0</v>
      </c>
      <c r="T42" s="60">
        <v>0</v>
      </c>
      <c r="U42" s="60">
        <v>0</v>
      </c>
      <c r="V42" s="60">
        <v>15946735</v>
      </c>
      <c r="W42" s="60">
        <v>21709632</v>
      </c>
      <c r="X42" s="60">
        <v>-5762897</v>
      </c>
      <c r="Y42" s="61">
        <v>-26.55</v>
      </c>
      <c r="Z42" s="62">
        <v>22097550</v>
      </c>
    </row>
    <row r="43" spans="1:26" ht="13.5">
      <c r="A43" s="58" t="s">
        <v>63</v>
      </c>
      <c r="B43" s="19">
        <v>-25642024</v>
      </c>
      <c r="C43" s="19">
        <v>0</v>
      </c>
      <c r="D43" s="59">
        <v>-43017175</v>
      </c>
      <c r="E43" s="60">
        <v>-38299422</v>
      </c>
      <c r="F43" s="60">
        <v>-10415567</v>
      </c>
      <c r="G43" s="60">
        <v>-1214625</v>
      </c>
      <c r="H43" s="60">
        <v>-253406</v>
      </c>
      <c r="I43" s="60">
        <v>-11883598</v>
      </c>
      <c r="J43" s="60">
        <v>-58499</v>
      </c>
      <c r="K43" s="60">
        <v>-204250</v>
      </c>
      <c r="L43" s="60">
        <v>-2637297</v>
      </c>
      <c r="M43" s="60">
        <v>-2900046</v>
      </c>
      <c r="N43" s="60">
        <v>0</v>
      </c>
      <c r="O43" s="60">
        <v>-3002429</v>
      </c>
      <c r="P43" s="60">
        <v>0</v>
      </c>
      <c r="Q43" s="60">
        <v>-3002429</v>
      </c>
      <c r="R43" s="60">
        <v>0</v>
      </c>
      <c r="S43" s="60">
        <v>0</v>
      </c>
      <c r="T43" s="60">
        <v>0</v>
      </c>
      <c r="U43" s="60">
        <v>0</v>
      </c>
      <c r="V43" s="60">
        <v>-17786073</v>
      </c>
      <c r="W43" s="60">
        <v>-22874971</v>
      </c>
      <c r="X43" s="60">
        <v>5088898</v>
      </c>
      <c r="Y43" s="61">
        <v>-22.25</v>
      </c>
      <c r="Z43" s="62">
        <v>-38299422</v>
      </c>
    </row>
    <row r="44" spans="1:26" ht="13.5">
      <c r="A44" s="58" t="s">
        <v>64</v>
      </c>
      <c r="B44" s="19">
        <v>10096</v>
      </c>
      <c r="C44" s="19">
        <v>0</v>
      </c>
      <c r="D44" s="59">
        <v>0</v>
      </c>
      <c r="E44" s="60">
        <v>0</v>
      </c>
      <c r="F44" s="60">
        <v>-2000000</v>
      </c>
      <c r="G44" s="60">
        <v>0</v>
      </c>
      <c r="H44" s="60">
        <v>0</v>
      </c>
      <c r="I44" s="60">
        <v>-2000000</v>
      </c>
      <c r="J44" s="60">
        <v>3000000</v>
      </c>
      <c r="K44" s="60">
        <v>0</v>
      </c>
      <c r="L44" s="60">
        <v>0</v>
      </c>
      <c r="M44" s="60">
        <v>3000000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1000000</v>
      </c>
      <c r="W44" s="60">
        <v>-2000000</v>
      </c>
      <c r="X44" s="60">
        <v>3000000</v>
      </c>
      <c r="Y44" s="61">
        <v>-150</v>
      </c>
      <c r="Z44" s="62">
        <v>0</v>
      </c>
    </row>
    <row r="45" spans="1:26" ht="13.5">
      <c r="A45" s="70" t="s">
        <v>65</v>
      </c>
      <c r="B45" s="22">
        <v>545175</v>
      </c>
      <c r="C45" s="22">
        <v>0</v>
      </c>
      <c r="D45" s="99">
        <v>222626</v>
      </c>
      <c r="E45" s="100">
        <v>-15559811</v>
      </c>
      <c r="F45" s="100">
        <v>11755050</v>
      </c>
      <c r="G45" s="100">
        <v>3457938</v>
      </c>
      <c r="H45" s="100">
        <v>126210</v>
      </c>
      <c r="I45" s="100">
        <v>126210</v>
      </c>
      <c r="J45" s="100">
        <v>150435</v>
      </c>
      <c r="K45" s="100">
        <v>140481</v>
      </c>
      <c r="L45" s="100">
        <v>-562272</v>
      </c>
      <c r="M45" s="100">
        <v>-562272</v>
      </c>
      <c r="N45" s="100">
        <v>-651426</v>
      </c>
      <c r="O45" s="100">
        <v>-839119</v>
      </c>
      <c r="P45" s="100">
        <v>-801449</v>
      </c>
      <c r="Q45" s="100">
        <v>-801449</v>
      </c>
      <c r="R45" s="100">
        <v>0</v>
      </c>
      <c r="S45" s="100">
        <v>0</v>
      </c>
      <c r="T45" s="100">
        <v>0</v>
      </c>
      <c r="U45" s="100">
        <v>0</v>
      </c>
      <c r="V45" s="100">
        <v>-801449</v>
      </c>
      <c r="W45" s="100">
        <v>-2523278</v>
      </c>
      <c r="X45" s="100">
        <v>1721829</v>
      </c>
      <c r="Y45" s="101">
        <v>-68.24</v>
      </c>
      <c r="Z45" s="102">
        <v>-15559811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8822931</v>
      </c>
      <c r="C49" s="52">
        <v>0</v>
      </c>
      <c r="D49" s="129">
        <v>7295300</v>
      </c>
      <c r="E49" s="54">
        <v>7572022</v>
      </c>
      <c r="F49" s="54">
        <v>0</v>
      </c>
      <c r="G49" s="54">
        <v>0</v>
      </c>
      <c r="H49" s="54">
        <v>0</v>
      </c>
      <c r="I49" s="54">
        <v>234896483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258586736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7394395</v>
      </c>
      <c r="C51" s="52">
        <v>0</v>
      </c>
      <c r="D51" s="129">
        <v>8895184</v>
      </c>
      <c r="E51" s="54">
        <v>4784312</v>
      </c>
      <c r="F51" s="54">
        <v>0</v>
      </c>
      <c r="G51" s="54">
        <v>0</v>
      </c>
      <c r="H51" s="54">
        <v>0</v>
      </c>
      <c r="I51" s="54">
        <v>146412803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167486694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31.76869471864639</v>
      </c>
      <c r="C58" s="5">
        <f>IF(C67=0,0,+(C76/C67)*100)</f>
        <v>0</v>
      </c>
      <c r="D58" s="6">
        <f aca="true" t="shared" si="6" ref="D58:Z58">IF(D67=0,0,+(D76/D67)*100)</f>
        <v>76.57136826383815</v>
      </c>
      <c r="E58" s="7">
        <f t="shared" si="6"/>
        <v>100.91266885508851</v>
      </c>
      <c r="F58" s="7">
        <f t="shared" si="6"/>
        <v>21.362848337013066</v>
      </c>
      <c r="G58" s="7">
        <f t="shared" si="6"/>
        <v>28.327845381591533</v>
      </c>
      <c r="H58" s="7">
        <f t="shared" si="6"/>
        <v>69.69116707759358</v>
      </c>
      <c r="I58" s="7">
        <f t="shared" si="6"/>
        <v>37.26471810905704</v>
      </c>
      <c r="J58" s="7">
        <f t="shared" si="6"/>
        <v>48.12601852105121</v>
      </c>
      <c r="K58" s="7">
        <f t="shared" si="6"/>
        <v>42.53412078618757</v>
      </c>
      <c r="L58" s="7">
        <f t="shared" si="6"/>
        <v>42.06880825557804</v>
      </c>
      <c r="M58" s="7">
        <f t="shared" si="6"/>
        <v>44.48946198418884</v>
      </c>
      <c r="N58" s="7">
        <f t="shared" si="6"/>
        <v>53.73757864505906</v>
      </c>
      <c r="O58" s="7">
        <f t="shared" si="6"/>
        <v>49.05723383422667</v>
      </c>
      <c r="P58" s="7">
        <f t="shared" si="6"/>
        <v>60.55733415774558</v>
      </c>
      <c r="Q58" s="7">
        <f t="shared" si="6"/>
        <v>54.42774934119399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45.16293940893842</v>
      </c>
      <c r="W58" s="7">
        <f t="shared" si="6"/>
        <v>73.06457758810028</v>
      </c>
      <c r="X58" s="7">
        <f t="shared" si="6"/>
        <v>0</v>
      </c>
      <c r="Y58" s="7">
        <f t="shared" si="6"/>
        <v>0</v>
      </c>
      <c r="Z58" s="8">
        <f t="shared" si="6"/>
        <v>100.91266885508851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100</v>
      </c>
      <c r="F59" s="10">
        <f t="shared" si="7"/>
        <v>34.81348494811991</v>
      </c>
      <c r="G59" s="10">
        <f t="shared" si="7"/>
        <v>56.51735024283426</v>
      </c>
      <c r="H59" s="10">
        <f t="shared" si="7"/>
        <v>178.6921024432423</v>
      </c>
      <c r="I59" s="10">
        <f t="shared" si="7"/>
        <v>89.98346020709394</v>
      </c>
      <c r="J59" s="10">
        <f t="shared" si="7"/>
        <v>112.15301944901395</v>
      </c>
      <c r="K59" s="10">
        <f t="shared" si="7"/>
        <v>77.0662539312375</v>
      </c>
      <c r="L59" s="10">
        <f t="shared" si="7"/>
        <v>76.26983047188342</v>
      </c>
      <c r="M59" s="10">
        <f t="shared" si="7"/>
        <v>88.49636795071162</v>
      </c>
      <c r="N59" s="10">
        <f t="shared" si="7"/>
        <v>94.52167929197807</v>
      </c>
      <c r="O59" s="10">
        <f t="shared" si="7"/>
        <v>80.8594870295287</v>
      </c>
      <c r="P59" s="10">
        <f t="shared" si="7"/>
        <v>87.12058727435152</v>
      </c>
      <c r="Q59" s="10">
        <f t="shared" si="7"/>
        <v>87.50312752934225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88.66325250509152</v>
      </c>
      <c r="W59" s="10">
        <f t="shared" si="7"/>
        <v>120.65726329116926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44.89912305751136</v>
      </c>
      <c r="C60" s="12">
        <f t="shared" si="7"/>
        <v>0</v>
      </c>
      <c r="D60" s="3">
        <f t="shared" si="7"/>
        <v>102.25067216279047</v>
      </c>
      <c r="E60" s="13">
        <f t="shared" si="7"/>
        <v>100.00000509846265</v>
      </c>
      <c r="F60" s="13">
        <f t="shared" si="7"/>
        <v>17.379964408278482</v>
      </c>
      <c r="G60" s="13">
        <f t="shared" si="7"/>
        <v>20.692541865035356</v>
      </c>
      <c r="H60" s="13">
        <f t="shared" si="7"/>
        <v>25.06404152243082</v>
      </c>
      <c r="I60" s="13">
        <f t="shared" si="7"/>
        <v>20.637641938981243</v>
      </c>
      <c r="J60" s="13">
        <f t="shared" si="7"/>
        <v>30.461420244504755</v>
      </c>
      <c r="K60" s="13">
        <f t="shared" si="7"/>
        <v>31.132195957021118</v>
      </c>
      <c r="L60" s="13">
        <f t="shared" si="7"/>
        <v>29.370378735472148</v>
      </c>
      <c r="M60" s="13">
        <f t="shared" si="7"/>
        <v>30.3643785334812</v>
      </c>
      <c r="N60" s="13">
        <f t="shared" si="7"/>
        <v>39.74074230574726</v>
      </c>
      <c r="O60" s="13">
        <f t="shared" si="7"/>
        <v>37.88393942201858</v>
      </c>
      <c r="P60" s="13">
        <f t="shared" si="7"/>
        <v>51.30407756914155</v>
      </c>
      <c r="Q60" s="13">
        <f t="shared" si="7"/>
        <v>42.9311083596108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30.922536142796318</v>
      </c>
      <c r="W60" s="13">
        <f t="shared" si="7"/>
        <v>58.17945333543301</v>
      </c>
      <c r="X60" s="13">
        <f t="shared" si="7"/>
        <v>0</v>
      </c>
      <c r="Y60" s="13">
        <f t="shared" si="7"/>
        <v>0</v>
      </c>
      <c r="Z60" s="14">
        <f t="shared" si="7"/>
        <v>100.00000509846265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99.9988133650479</v>
      </c>
      <c r="F62" s="13">
        <f t="shared" si="7"/>
        <v>11.042617769527919</v>
      </c>
      <c r="G62" s="13">
        <f t="shared" si="7"/>
        <v>0</v>
      </c>
      <c r="H62" s="13">
        <f t="shared" si="7"/>
        <v>17.031497506187172</v>
      </c>
      <c r="I62" s="13">
        <f t="shared" si="7"/>
        <v>21.145637291425924</v>
      </c>
      <c r="J62" s="13">
        <f t="shared" si="7"/>
        <v>24.866963685374007</v>
      </c>
      <c r="K62" s="13">
        <f t="shared" si="7"/>
        <v>24.090431644731964</v>
      </c>
      <c r="L62" s="13">
        <f t="shared" si="7"/>
        <v>28.645283467473664</v>
      </c>
      <c r="M62" s="13">
        <f t="shared" si="7"/>
        <v>25.6557387613166</v>
      </c>
      <c r="N62" s="13">
        <f t="shared" si="7"/>
        <v>44.03950136719687</v>
      </c>
      <c r="O62" s="13">
        <f t="shared" si="7"/>
        <v>40.72134887528928</v>
      </c>
      <c r="P62" s="13">
        <f t="shared" si="7"/>
        <v>34.35523248512028</v>
      </c>
      <c r="Q62" s="13">
        <f t="shared" si="7"/>
        <v>39.79690608923226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29.949213591808206</v>
      </c>
      <c r="W62" s="13">
        <f t="shared" si="7"/>
        <v>56.505834922518304</v>
      </c>
      <c r="X62" s="13">
        <f t="shared" si="7"/>
        <v>0</v>
      </c>
      <c r="Y62" s="13">
        <f t="shared" si="7"/>
        <v>0</v>
      </c>
      <c r="Z62" s="14">
        <f t="shared" si="7"/>
        <v>99.9988133650479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16.319242114080026</v>
      </c>
      <c r="G63" s="13">
        <f t="shared" si="7"/>
        <v>0</v>
      </c>
      <c r="H63" s="13">
        <f t="shared" si="7"/>
        <v>15.692474471752204</v>
      </c>
      <c r="I63" s="13">
        <f t="shared" si="7"/>
        <v>19.807185096604172</v>
      </c>
      <c r="J63" s="13">
        <f t="shared" si="7"/>
        <v>30.05634152430955</v>
      </c>
      <c r="K63" s="13">
        <f t="shared" si="7"/>
        <v>21.60052528284461</v>
      </c>
      <c r="L63" s="13">
        <f t="shared" si="7"/>
        <v>18.65634185529303</v>
      </c>
      <c r="M63" s="13">
        <f t="shared" si="7"/>
        <v>23.43671169470519</v>
      </c>
      <c r="N63" s="13">
        <f t="shared" si="7"/>
        <v>20.74424699862866</v>
      </c>
      <c r="O63" s="13">
        <f t="shared" si="7"/>
        <v>20.423457383777844</v>
      </c>
      <c r="P63" s="13">
        <f t="shared" si="7"/>
        <v>46.993579770016275</v>
      </c>
      <c r="Q63" s="13">
        <f t="shared" si="7"/>
        <v>29.391063550218448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24.776955060818338</v>
      </c>
      <c r="W63" s="13">
        <f t="shared" si="7"/>
        <v>53.53131714723176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17.482341471179293</v>
      </c>
      <c r="G64" s="13">
        <f t="shared" si="7"/>
        <v>0</v>
      </c>
      <c r="H64" s="13">
        <f t="shared" si="7"/>
        <v>18.017498451310495</v>
      </c>
      <c r="I64" s="13">
        <f t="shared" si="7"/>
        <v>22.564324180242473</v>
      </c>
      <c r="J64" s="13">
        <f t="shared" si="7"/>
        <v>34.538681999695804</v>
      </c>
      <c r="K64" s="13">
        <f t="shared" si="7"/>
        <v>26.68320748790254</v>
      </c>
      <c r="L64" s="13">
        <f t="shared" si="7"/>
        <v>22.819399365567588</v>
      </c>
      <c r="M64" s="13">
        <f t="shared" si="7"/>
        <v>28.01264072396271</v>
      </c>
      <c r="N64" s="13">
        <f t="shared" si="7"/>
        <v>22.59601870418023</v>
      </c>
      <c r="O64" s="13">
        <f t="shared" si="7"/>
        <v>22.975732441893467</v>
      </c>
      <c r="P64" s="13">
        <f t="shared" si="7"/>
        <v>45.53853268784193</v>
      </c>
      <c r="Q64" s="13">
        <f t="shared" si="7"/>
        <v>30.380060291790194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27.54852291724309</v>
      </c>
      <c r="W64" s="13">
        <f t="shared" si="7"/>
        <v>42.274074093306254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44.89912305751136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43.340355572193</v>
      </c>
      <c r="G65" s="13">
        <f t="shared" si="7"/>
        <v>11.977447282123777</v>
      </c>
      <c r="H65" s="13">
        <f t="shared" si="7"/>
        <v>0</v>
      </c>
      <c r="I65" s="13">
        <f t="shared" si="7"/>
        <v>20.08808119191905</v>
      </c>
      <c r="J65" s="13">
        <f t="shared" si="7"/>
        <v>45.84455865451721</v>
      </c>
      <c r="K65" s="13">
        <f t="shared" si="7"/>
        <v>0</v>
      </c>
      <c r="L65" s="13">
        <f t="shared" si="7"/>
        <v>0</v>
      </c>
      <c r="M65" s="13">
        <f t="shared" si="7"/>
        <v>113.73442469567007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45.05845946696546</v>
      </c>
      <c r="W65" s="13">
        <f t="shared" si="7"/>
        <v>379.3540193007632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100.00003507179547</v>
      </c>
      <c r="E66" s="16">
        <f t="shared" si="7"/>
        <v>103.79575595402298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26.970487011564998</v>
      </c>
      <c r="X66" s="16">
        <f t="shared" si="7"/>
        <v>0</v>
      </c>
      <c r="Y66" s="16">
        <f t="shared" si="7"/>
        <v>0</v>
      </c>
      <c r="Z66" s="17">
        <f t="shared" si="7"/>
        <v>103.79575595402298</v>
      </c>
    </row>
    <row r="67" spans="1:26" ht="13.5" hidden="1">
      <c r="A67" s="41" t="s">
        <v>285</v>
      </c>
      <c r="B67" s="24">
        <v>66591735</v>
      </c>
      <c r="C67" s="24"/>
      <c r="D67" s="25">
        <v>64118913</v>
      </c>
      <c r="E67" s="26">
        <v>73301833</v>
      </c>
      <c r="F67" s="26">
        <v>7794499</v>
      </c>
      <c r="G67" s="26">
        <v>8347984</v>
      </c>
      <c r="H67" s="26">
        <v>6123149</v>
      </c>
      <c r="I67" s="26">
        <v>22265632</v>
      </c>
      <c r="J67" s="26">
        <v>8225775</v>
      </c>
      <c r="K67" s="26">
        <v>7165720</v>
      </c>
      <c r="L67" s="26">
        <v>6569328</v>
      </c>
      <c r="M67" s="26">
        <v>21960823</v>
      </c>
      <c r="N67" s="26">
        <v>6961499</v>
      </c>
      <c r="O67" s="26">
        <v>6839713</v>
      </c>
      <c r="P67" s="26">
        <v>6776545</v>
      </c>
      <c r="Q67" s="26">
        <v>20577757</v>
      </c>
      <c r="R67" s="26"/>
      <c r="S67" s="26"/>
      <c r="T67" s="26"/>
      <c r="U67" s="26"/>
      <c r="V67" s="26">
        <v>64804212</v>
      </c>
      <c r="W67" s="26">
        <v>46067902</v>
      </c>
      <c r="X67" s="26"/>
      <c r="Y67" s="25"/>
      <c r="Z67" s="27">
        <v>73301833</v>
      </c>
    </row>
    <row r="68" spans="1:26" ht="13.5" hidden="1">
      <c r="A68" s="37" t="s">
        <v>31</v>
      </c>
      <c r="B68" s="19">
        <v>19474278</v>
      </c>
      <c r="C68" s="19"/>
      <c r="D68" s="20">
        <v>16040108</v>
      </c>
      <c r="E68" s="21">
        <v>16449348</v>
      </c>
      <c r="F68" s="21">
        <v>1780741</v>
      </c>
      <c r="G68" s="21">
        <v>1779197</v>
      </c>
      <c r="H68" s="21">
        <v>1778702</v>
      </c>
      <c r="I68" s="21">
        <v>5338640</v>
      </c>
      <c r="J68" s="21">
        <v>1778702</v>
      </c>
      <c r="K68" s="21">
        <v>1778702</v>
      </c>
      <c r="L68" s="21">
        <v>1778702</v>
      </c>
      <c r="M68" s="21">
        <v>5336106</v>
      </c>
      <c r="N68" s="21">
        <v>1778702</v>
      </c>
      <c r="O68" s="21">
        <v>1778270</v>
      </c>
      <c r="P68" s="21">
        <v>1750732</v>
      </c>
      <c r="Q68" s="21">
        <v>5307704</v>
      </c>
      <c r="R68" s="21"/>
      <c r="S68" s="21"/>
      <c r="T68" s="21"/>
      <c r="U68" s="21"/>
      <c r="V68" s="21">
        <v>15982450</v>
      </c>
      <c r="W68" s="21">
        <v>12059003</v>
      </c>
      <c r="X68" s="21"/>
      <c r="Y68" s="20"/>
      <c r="Z68" s="23">
        <v>16449348</v>
      </c>
    </row>
    <row r="69" spans="1:26" ht="13.5" hidden="1">
      <c r="A69" s="38" t="s">
        <v>32</v>
      </c>
      <c r="B69" s="19">
        <v>47117457</v>
      </c>
      <c r="C69" s="19"/>
      <c r="D69" s="20">
        <v>45227511</v>
      </c>
      <c r="E69" s="21">
        <v>39227511</v>
      </c>
      <c r="F69" s="21">
        <v>6013758</v>
      </c>
      <c r="G69" s="21">
        <v>6568787</v>
      </c>
      <c r="H69" s="21">
        <v>4344447</v>
      </c>
      <c r="I69" s="21">
        <v>16926992</v>
      </c>
      <c r="J69" s="21">
        <v>6447073</v>
      </c>
      <c r="K69" s="21">
        <v>5387018</v>
      </c>
      <c r="L69" s="21">
        <v>4790626</v>
      </c>
      <c r="M69" s="21">
        <v>16624717</v>
      </c>
      <c r="N69" s="21">
        <v>5182797</v>
      </c>
      <c r="O69" s="21">
        <v>5061443</v>
      </c>
      <c r="P69" s="21">
        <v>5025813</v>
      </c>
      <c r="Q69" s="21">
        <v>15270053</v>
      </c>
      <c r="R69" s="21"/>
      <c r="S69" s="21"/>
      <c r="T69" s="21"/>
      <c r="U69" s="21"/>
      <c r="V69" s="21">
        <v>48821762</v>
      </c>
      <c r="W69" s="21">
        <v>31839854</v>
      </c>
      <c r="X69" s="21"/>
      <c r="Y69" s="20"/>
      <c r="Z69" s="23">
        <v>39227511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16031653</v>
      </c>
      <c r="E71" s="21">
        <v>13904866</v>
      </c>
      <c r="F71" s="21">
        <v>2870352</v>
      </c>
      <c r="G71" s="21"/>
      <c r="H71" s="21">
        <v>1953234</v>
      </c>
      <c r="I71" s="21">
        <v>4823586</v>
      </c>
      <c r="J71" s="21">
        <v>3142563</v>
      </c>
      <c r="K71" s="21">
        <v>2995102</v>
      </c>
      <c r="L71" s="21">
        <v>2397365</v>
      </c>
      <c r="M71" s="21">
        <v>8535030</v>
      </c>
      <c r="N71" s="21">
        <v>2772461</v>
      </c>
      <c r="O71" s="21">
        <v>2649259</v>
      </c>
      <c r="P71" s="21">
        <v>2611608</v>
      </c>
      <c r="Q71" s="21">
        <v>8033328</v>
      </c>
      <c r="R71" s="21"/>
      <c r="S71" s="21"/>
      <c r="T71" s="21"/>
      <c r="U71" s="21"/>
      <c r="V71" s="21">
        <v>21391944</v>
      </c>
      <c r="W71" s="21">
        <v>11404693</v>
      </c>
      <c r="X71" s="21"/>
      <c r="Y71" s="20"/>
      <c r="Z71" s="23">
        <v>13904866</v>
      </c>
    </row>
    <row r="72" spans="1:26" ht="13.5" hidden="1">
      <c r="A72" s="39" t="s">
        <v>105</v>
      </c>
      <c r="B72" s="19"/>
      <c r="C72" s="19"/>
      <c r="D72" s="20">
        <v>13328042</v>
      </c>
      <c r="E72" s="21">
        <v>11559903</v>
      </c>
      <c r="F72" s="21">
        <v>1384905</v>
      </c>
      <c r="G72" s="21"/>
      <c r="H72" s="21">
        <v>1385524</v>
      </c>
      <c r="I72" s="21">
        <v>2770429</v>
      </c>
      <c r="J72" s="21">
        <v>1385834</v>
      </c>
      <c r="K72" s="21">
        <v>1385920</v>
      </c>
      <c r="L72" s="21">
        <v>1386692</v>
      </c>
      <c r="M72" s="21">
        <v>4158446</v>
      </c>
      <c r="N72" s="21">
        <v>1396445</v>
      </c>
      <c r="O72" s="21">
        <v>1397496</v>
      </c>
      <c r="P72" s="21">
        <v>1397925</v>
      </c>
      <c r="Q72" s="21">
        <v>4191866</v>
      </c>
      <c r="R72" s="21"/>
      <c r="S72" s="21"/>
      <c r="T72" s="21"/>
      <c r="U72" s="21"/>
      <c r="V72" s="21">
        <v>11120741</v>
      </c>
      <c r="W72" s="21">
        <v>9326520</v>
      </c>
      <c r="X72" s="21"/>
      <c r="Y72" s="20"/>
      <c r="Z72" s="23">
        <v>11559903</v>
      </c>
    </row>
    <row r="73" spans="1:26" ht="13.5" hidden="1">
      <c r="A73" s="39" t="s">
        <v>106</v>
      </c>
      <c r="B73" s="19"/>
      <c r="C73" s="19"/>
      <c r="D73" s="20">
        <v>15867816</v>
      </c>
      <c r="E73" s="21">
        <v>13762742</v>
      </c>
      <c r="F73" s="21">
        <v>1005180</v>
      </c>
      <c r="G73" s="21"/>
      <c r="H73" s="21">
        <v>1005689</v>
      </c>
      <c r="I73" s="21">
        <v>2010869</v>
      </c>
      <c r="J73" s="21">
        <v>1005933</v>
      </c>
      <c r="K73" s="21">
        <v>1005996</v>
      </c>
      <c r="L73" s="21">
        <v>1006569</v>
      </c>
      <c r="M73" s="21">
        <v>3018498</v>
      </c>
      <c r="N73" s="21">
        <v>1013891</v>
      </c>
      <c r="O73" s="21">
        <v>1014688</v>
      </c>
      <c r="P73" s="21">
        <v>1016280</v>
      </c>
      <c r="Q73" s="21">
        <v>3044859</v>
      </c>
      <c r="R73" s="21"/>
      <c r="S73" s="21"/>
      <c r="T73" s="21"/>
      <c r="U73" s="21"/>
      <c r="V73" s="21">
        <v>8074226</v>
      </c>
      <c r="W73" s="21">
        <v>10399239</v>
      </c>
      <c r="X73" s="21"/>
      <c r="Y73" s="20"/>
      <c r="Z73" s="23">
        <v>13762742</v>
      </c>
    </row>
    <row r="74" spans="1:26" ht="13.5" hidden="1">
      <c r="A74" s="39" t="s">
        <v>107</v>
      </c>
      <c r="B74" s="19">
        <v>47117457</v>
      </c>
      <c r="C74" s="19"/>
      <c r="D74" s="20"/>
      <c r="E74" s="21"/>
      <c r="F74" s="21">
        <v>753321</v>
      </c>
      <c r="G74" s="21">
        <v>6568787</v>
      </c>
      <c r="H74" s="21"/>
      <c r="I74" s="21">
        <v>7322108</v>
      </c>
      <c r="J74" s="21">
        <v>912743</v>
      </c>
      <c r="K74" s="21"/>
      <c r="L74" s="21"/>
      <c r="M74" s="21">
        <v>912743</v>
      </c>
      <c r="N74" s="21"/>
      <c r="O74" s="21"/>
      <c r="P74" s="21"/>
      <c r="Q74" s="21"/>
      <c r="R74" s="21"/>
      <c r="S74" s="21"/>
      <c r="T74" s="21"/>
      <c r="U74" s="21"/>
      <c r="V74" s="21">
        <v>8234851</v>
      </c>
      <c r="W74" s="21">
        <v>709402</v>
      </c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2851294</v>
      </c>
      <c r="E75" s="30">
        <v>17624974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2169045</v>
      </c>
      <c r="X75" s="30"/>
      <c r="Y75" s="29"/>
      <c r="Z75" s="31">
        <v>17624974</v>
      </c>
    </row>
    <row r="76" spans="1:26" ht="13.5" hidden="1">
      <c r="A76" s="42" t="s">
        <v>286</v>
      </c>
      <c r="B76" s="32">
        <v>21155325</v>
      </c>
      <c r="C76" s="32"/>
      <c r="D76" s="33">
        <v>49096729</v>
      </c>
      <c r="E76" s="34">
        <v>73970836</v>
      </c>
      <c r="F76" s="34">
        <v>1665127</v>
      </c>
      <c r="G76" s="34">
        <v>2364804</v>
      </c>
      <c r="H76" s="34">
        <v>4267294</v>
      </c>
      <c r="I76" s="34">
        <v>8297225</v>
      </c>
      <c r="J76" s="34">
        <v>3958738</v>
      </c>
      <c r="K76" s="34">
        <v>3047876</v>
      </c>
      <c r="L76" s="34">
        <v>2763638</v>
      </c>
      <c r="M76" s="34">
        <v>9770252</v>
      </c>
      <c r="N76" s="34">
        <v>3740941</v>
      </c>
      <c r="O76" s="34">
        <v>3355374</v>
      </c>
      <c r="P76" s="34">
        <v>4103695</v>
      </c>
      <c r="Q76" s="34">
        <v>11200010</v>
      </c>
      <c r="R76" s="34"/>
      <c r="S76" s="34"/>
      <c r="T76" s="34"/>
      <c r="U76" s="34"/>
      <c r="V76" s="34">
        <v>29267487</v>
      </c>
      <c r="W76" s="34">
        <v>33659318</v>
      </c>
      <c r="X76" s="34"/>
      <c r="Y76" s="33"/>
      <c r="Z76" s="35">
        <v>73970836</v>
      </c>
    </row>
    <row r="77" spans="1:26" ht="13.5" hidden="1">
      <c r="A77" s="37" t="s">
        <v>31</v>
      </c>
      <c r="B77" s="19"/>
      <c r="C77" s="19"/>
      <c r="D77" s="20"/>
      <c r="E77" s="21">
        <v>16449348</v>
      </c>
      <c r="F77" s="21">
        <v>619938</v>
      </c>
      <c r="G77" s="21">
        <v>1005555</v>
      </c>
      <c r="H77" s="21">
        <v>3178400</v>
      </c>
      <c r="I77" s="21">
        <v>4803893</v>
      </c>
      <c r="J77" s="21">
        <v>1994868</v>
      </c>
      <c r="K77" s="21">
        <v>1370779</v>
      </c>
      <c r="L77" s="21">
        <v>1356613</v>
      </c>
      <c r="M77" s="21">
        <v>4722260</v>
      </c>
      <c r="N77" s="21">
        <v>1681259</v>
      </c>
      <c r="O77" s="21">
        <v>1437900</v>
      </c>
      <c r="P77" s="21">
        <v>1525248</v>
      </c>
      <c r="Q77" s="21">
        <v>4644407</v>
      </c>
      <c r="R77" s="21"/>
      <c r="S77" s="21"/>
      <c r="T77" s="21"/>
      <c r="U77" s="21"/>
      <c r="V77" s="21">
        <v>14170560</v>
      </c>
      <c r="W77" s="21">
        <v>14550063</v>
      </c>
      <c r="X77" s="21"/>
      <c r="Y77" s="20"/>
      <c r="Z77" s="23">
        <v>16449348</v>
      </c>
    </row>
    <row r="78" spans="1:26" ht="13.5" hidden="1">
      <c r="A78" s="38" t="s">
        <v>32</v>
      </c>
      <c r="B78" s="19">
        <v>21155325</v>
      </c>
      <c r="C78" s="19"/>
      <c r="D78" s="20">
        <v>46245434</v>
      </c>
      <c r="E78" s="21">
        <v>39227513</v>
      </c>
      <c r="F78" s="21">
        <v>1045189</v>
      </c>
      <c r="G78" s="21">
        <v>1359249</v>
      </c>
      <c r="H78" s="21">
        <v>1088894</v>
      </c>
      <c r="I78" s="21">
        <v>3493332</v>
      </c>
      <c r="J78" s="21">
        <v>1963870</v>
      </c>
      <c r="K78" s="21">
        <v>1677097</v>
      </c>
      <c r="L78" s="21">
        <v>1407025</v>
      </c>
      <c r="M78" s="21">
        <v>5047992</v>
      </c>
      <c r="N78" s="21">
        <v>2059682</v>
      </c>
      <c r="O78" s="21">
        <v>1917474</v>
      </c>
      <c r="P78" s="21">
        <v>2578447</v>
      </c>
      <c r="Q78" s="21">
        <v>6555603</v>
      </c>
      <c r="R78" s="21"/>
      <c r="S78" s="21"/>
      <c r="T78" s="21"/>
      <c r="U78" s="21"/>
      <c r="V78" s="21">
        <v>15096927</v>
      </c>
      <c r="W78" s="21">
        <v>18524253</v>
      </c>
      <c r="X78" s="21"/>
      <c r="Y78" s="20"/>
      <c r="Z78" s="23">
        <v>39227513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16031653</v>
      </c>
      <c r="E80" s="21">
        <v>13904701</v>
      </c>
      <c r="F80" s="21">
        <v>316962</v>
      </c>
      <c r="G80" s="21">
        <v>370351</v>
      </c>
      <c r="H80" s="21">
        <v>332665</v>
      </c>
      <c r="I80" s="21">
        <v>1019978</v>
      </c>
      <c r="J80" s="21">
        <v>781460</v>
      </c>
      <c r="K80" s="21">
        <v>721533</v>
      </c>
      <c r="L80" s="21">
        <v>686732</v>
      </c>
      <c r="M80" s="21">
        <v>2189725</v>
      </c>
      <c r="N80" s="21">
        <v>1220978</v>
      </c>
      <c r="O80" s="21">
        <v>1078814</v>
      </c>
      <c r="P80" s="21">
        <v>897224</v>
      </c>
      <c r="Q80" s="21">
        <v>3197016</v>
      </c>
      <c r="R80" s="21"/>
      <c r="S80" s="21"/>
      <c r="T80" s="21"/>
      <c r="U80" s="21"/>
      <c r="V80" s="21">
        <v>6406719</v>
      </c>
      <c r="W80" s="21">
        <v>6444317</v>
      </c>
      <c r="X80" s="21"/>
      <c r="Y80" s="20"/>
      <c r="Z80" s="23">
        <v>13904701</v>
      </c>
    </row>
    <row r="81" spans="1:26" ht="13.5" hidden="1">
      <c r="A81" s="39" t="s">
        <v>105</v>
      </c>
      <c r="B81" s="19"/>
      <c r="C81" s="19"/>
      <c r="D81" s="20">
        <v>13328042</v>
      </c>
      <c r="E81" s="21">
        <v>11559903</v>
      </c>
      <c r="F81" s="21">
        <v>226006</v>
      </c>
      <c r="G81" s="21">
        <v>105315</v>
      </c>
      <c r="H81" s="21">
        <v>217423</v>
      </c>
      <c r="I81" s="21">
        <v>548744</v>
      </c>
      <c r="J81" s="21">
        <v>416531</v>
      </c>
      <c r="K81" s="21">
        <v>299366</v>
      </c>
      <c r="L81" s="21">
        <v>258706</v>
      </c>
      <c r="M81" s="21">
        <v>974603</v>
      </c>
      <c r="N81" s="21">
        <v>289682</v>
      </c>
      <c r="O81" s="21">
        <v>285417</v>
      </c>
      <c r="P81" s="21">
        <v>656935</v>
      </c>
      <c r="Q81" s="21">
        <v>1232034</v>
      </c>
      <c r="R81" s="21"/>
      <c r="S81" s="21"/>
      <c r="T81" s="21"/>
      <c r="U81" s="21"/>
      <c r="V81" s="21">
        <v>2755381</v>
      </c>
      <c r="W81" s="21">
        <v>4992609</v>
      </c>
      <c r="X81" s="21"/>
      <c r="Y81" s="20"/>
      <c r="Z81" s="23">
        <v>11559903</v>
      </c>
    </row>
    <row r="82" spans="1:26" ht="13.5" hidden="1">
      <c r="A82" s="39" t="s">
        <v>106</v>
      </c>
      <c r="B82" s="19"/>
      <c r="C82" s="19"/>
      <c r="D82" s="20">
        <v>15867816</v>
      </c>
      <c r="E82" s="21">
        <v>13762742</v>
      </c>
      <c r="F82" s="21">
        <v>175729</v>
      </c>
      <c r="G82" s="21">
        <v>96810</v>
      </c>
      <c r="H82" s="21">
        <v>181200</v>
      </c>
      <c r="I82" s="21">
        <v>453739</v>
      </c>
      <c r="J82" s="21">
        <v>347436</v>
      </c>
      <c r="K82" s="21">
        <v>268432</v>
      </c>
      <c r="L82" s="21">
        <v>229693</v>
      </c>
      <c r="M82" s="21">
        <v>845561</v>
      </c>
      <c r="N82" s="21">
        <v>229099</v>
      </c>
      <c r="O82" s="21">
        <v>233132</v>
      </c>
      <c r="P82" s="21">
        <v>462799</v>
      </c>
      <c r="Q82" s="21">
        <v>925030</v>
      </c>
      <c r="R82" s="21"/>
      <c r="S82" s="21"/>
      <c r="T82" s="21"/>
      <c r="U82" s="21"/>
      <c r="V82" s="21">
        <v>2224330</v>
      </c>
      <c r="W82" s="21">
        <v>4396182</v>
      </c>
      <c r="X82" s="21"/>
      <c r="Y82" s="20"/>
      <c r="Z82" s="23">
        <v>13762742</v>
      </c>
    </row>
    <row r="83" spans="1:26" ht="13.5" hidden="1">
      <c r="A83" s="39" t="s">
        <v>107</v>
      </c>
      <c r="B83" s="19">
        <v>21155325</v>
      </c>
      <c r="C83" s="19"/>
      <c r="D83" s="20">
        <v>1017923</v>
      </c>
      <c r="E83" s="21">
        <v>167</v>
      </c>
      <c r="F83" s="21">
        <v>326492</v>
      </c>
      <c r="G83" s="21">
        <v>786773</v>
      </c>
      <c r="H83" s="21">
        <v>357606</v>
      </c>
      <c r="I83" s="21">
        <v>1470871</v>
      </c>
      <c r="J83" s="21">
        <v>418443</v>
      </c>
      <c r="K83" s="21">
        <v>387766</v>
      </c>
      <c r="L83" s="21">
        <v>231894</v>
      </c>
      <c r="M83" s="21">
        <v>1038103</v>
      </c>
      <c r="N83" s="21">
        <v>319923</v>
      </c>
      <c r="O83" s="21">
        <v>320111</v>
      </c>
      <c r="P83" s="21">
        <v>561489</v>
      </c>
      <c r="Q83" s="21">
        <v>1201523</v>
      </c>
      <c r="R83" s="21"/>
      <c r="S83" s="21"/>
      <c r="T83" s="21"/>
      <c r="U83" s="21"/>
      <c r="V83" s="21">
        <v>3710497</v>
      </c>
      <c r="W83" s="21">
        <v>2691145</v>
      </c>
      <c r="X83" s="21"/>
      <c r="Y83" s="20"/>
      <c r="Z83" s="23">
        <v>167</v>
      </c>
    </row>
    <row r="84" spans="1:26" ht="13.5" hidden="1">
      <c r="A84" s="40" t="s">
        <v>110</v>
      </c>
      <c r="B84" s="28"/>
      <c r="C84" s="28"/>
      <c r="D84" s="29">
        <v>2851295</v>
      </c>
      <c r="E84" s="30">
        <v>18293975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585002</v>
      </c>
      <c r="X84" s="30"/>
      <c r="Y84" s="29"/>
      <c r="Z84" s="31">
        <v>18293975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179311536</v>
      </c>
      <c r="D5" s="153">
        <f>SUM(D6:D8)</f>
        <v>0</v>
      </c>
      <c r="E5" s="154">
        <f t="shared" si="0"/>
        <v>109025595</v>
      </c>
      <c r="F5" s="100">
        <f t="shared" si="0"/>
        <v>123393456</v>
      </c>
      <c r="G5" s="100">
        <f t="shared" si="0"/>
        <v>2655132</v>
      </c>
      <c r="H5" s="100">
        <f t="shared" si="0"/>
        <v>8469245</v>
      </c>
      <c r="I5" s="100">
        <f t="shared" si="0"/>
        <v>2525071</v>
      </c>
      <c r="J5" s="100">
        <f t="shared" si="0"/>
        <v>13649448</v>
      </c>
      <c r="K5" s="100">
        <f t="shared" si="0"/>
        <v>2691445</v>
      </c>
      <c r="L5" s="100">
        <f t="shared" si="0"/>
        <v>2671450</v>
      </c>
      <c r="M5" s="100">
        <f t="shared" si="0"/>
        <v>2587955</v>
      </c>
      <c r="N5" s="100">
        <f t="shared" si="0"/>
        <v>7950850</v>
      </c>
      <c r="O5" s="100">
        <f t="shared" si="0"/>
        <v>2642859</v>
      </c>
      <c r="P5" s="100">
        <f t="shared" si="0"/>
        <v>2625874</v>
      </c>
      <c r="Q5" s="100">
        <f t="shared" si="0"/>
        <v>2593440</v>
      </c>
      <c r="R5" s="100">
        <f t="shared" si="0"/>
        <v>7862173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29462471</v>
      </c>
      <c r="X5" s="100">
        <f t="shared" si="0"/>
        <v>124053530</v>
      </c>
      <c r="Y5" s="100">
        <f t="shared" si="0"/>
        <v>-94591059</v>
      </c>
      <c r="Z5" s="137">
        <f>+IF(X5&lt;&gt;0,+(Y5/X5)*100,0)</f>
        <v>-76.25019537936566</v>
      </c>
      <c r="AA5" s="153">
        <f>SUM(AA6:AA8)</f>
        <v>123393456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179311536</v>
      </c>
      <c r="D7" s="157"/>
      <c r="E7" s="158">
        <v>109025595</v>
      </c>
      <c r="F7" s="159">
        <v>123393456</v>
      </c>
      <c r="G7" s="159">
        <v>2655132</v>
      </c>
      <c r="H7" s="159">
        <v>8469245</v>
      </c>
      <c r="I7" s="159">
        <v>2525071</v>
      </c>
      <c r="J7" s="159">
        <v>13649448</v>
      </c>
      <c r="K7" s="159">
        <v>2691445</v>
      </c>
      <c r="L7" s="159">
        <v>2671450</v>
      </c>
      <c r="M7" s="159">
        <v>2587955</v>
      </c>
      <c r="N7" s="159">
        <v>7950850</v>
      </c>
      <c r="O7" s="159">
        <v>2642859</v>
      </c>
      <c r="P7" s="159">
        <v>2625874</v>
      </c>
      <c r="Q7" s="159">
        <v>2593440</v>
      </c>
      <c r="R7" s="159">
        <v>7862173</v>
      </c>
      <c r="S7" s="159"/>
      <c r="T7" s="159"/>
      <c r="U7" s="159"/>
      <c r="V7" s="159"/>
      <c r="W7" s="159">
        <v>29462471</v>
      </c>
      <c r="X7" s="159">
        <v>124053530</v>
      </c>
      <c r="Y7" s="159">
        <v>-94591059</v>
      </c>
      <c r="Z7" s="141">
        <v>-76.25</v>
      </c>
      <c r="AA7" s="157">
        <v>123393456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1000000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1000000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95945511</v>
      </c>
      <c r="F19" s="100">
        <f t="shared" si="3"/>
        <v>39227511</v>
      </c>
      <c r="G19" s="100">
        <f t="shared" si="3"/>
        <v>5260437</v>
      </c>
      <c r="H19" s="100">
        <f t="shared" si="3"/>
        <v>0</v>
      </c>
      <c r="I19" s="100">
        <f t="shared" si="3"/>
        <v>4344447</v>
      </c>
      <c r="J19" s="100">
        <f t="shared" si="3"/>
        <v>9604884</v>
      </c>
      <c r="K19" s="100">
        <f t="shared" si="3"/>
        <v>5534330</v>
      </c>
      <c r="L19" s="100">
        <f t="shared" si="3"/>
        <v>5387018</v>
      </c>
      <c r="M19" s="100">
        <f t="shared" si="3"/>
        <v>4790626</v>
      </c>
      <c r="N19" s="100">
        <f t="shared" si="3"/>
        <v>15711974</v>
      </c>
      <c r="O19" s="100">
        <f t="shared" si="3"/>
        <v>5182797</v>
      </c>
      <c r="P19" s="100">
        <f t="shared" si="3"/>
        <v>5061443</v>
      </c>
      <c r="Q19" s="100">
        <f t="shared" si="3"/>
        <v>5025813</v>
      </c>
      <c r="R19" s="100">
        <f t="shared" si="3"/>
        <v>15270053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40586911</v>
      </c>
      <c r="X19" s="100">
        <f t="shared" si="3"/>
        <v>34289452</v>
      </c>
      <c r="Y19" s="100">
        <f t="shared" si="3"/>
        <v>6297459</v>
      </c>
      <c r="Z19" s="137">
        <f>+IF(X19&lt;&gt;0,+(Y19/X19)*100,0)</f>
        <v>18.36558659496804</v>
      </c>
      <c r="AA19" s="153">
        <f>SUM(AA20:AA23)</f>
        <v>39227511</v>
      </c>
    </row>
    <row r="20" spans="1:27" ht="13.5">
      <c r="A20" s="138" t="s">
        <v>89</v>
      </c>
      <c r="B20" s="136"/>
      <c r="C20" s="155"/>
      <c r="D20" s="155"/>
      <c r="E20" s="156">
        <v>3159000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3159000</v>
      </c>
      <c r="Y20" s="60">
        <v>-3159000</v>
      </c>
      <c r="Z20" s="140">
        <v>-100</v>
      </c>
      <c r="AA20" s="155"/>
    </row>
    <row r="21" spans="1:27" ht="13.5">
      <c r="A21" s="138" t="s">
        <v>90</v>
      </c>
      <c r="B21" s="136"/>
      <c r="C21" s="155"/>
      <c r="D21" s="155"/>
      <c r="E21" s="156">
        <v>37431653</v>
      </c>
      <c r="F21" s="60">
        <v>13904866</v>
      </c>
      <c r="G21" s="60">
        <v>2870352</v>
      </c>
      <c r="H21" s="60"/>
      <c r="I21" s="60">
        <v>1953234</v>
      </c>
      <c r="J21" s="60">
        <v>4823586</v>
      </c>
      <c r="K21" s="60">
        <v>3142563</v>
      </c>
      <c r="L21" s="60">
        <v>2995102</v>
      </c>
      <c r="M21" s="60">
        <v>2397365</v>
      </c>
      <c r="N21" s="60">
        <v>8535030</v>
      </c>
      <c r="O21" s="60">
        <v>2772461</v>
      </c>
      <c r="P21" s="60">
        <v>2649259</v>
      </c>
      <c r="Q21" s="60">
        <v>2611608</v>
      </c>
      <c r="R21" s="60">
        <v>8033328</v>
      </c>
      <c r="S21" s="60"/>
      <c r="T21" s="60"/>
      <c r="U21" s="60"/>
      <c r="V21" s="60"/>
      <c r="W21" s="60">
        <v>21391944</v>
      </c>
      <c r="X21" s="60">
        <v>11404693</v>
      </c>
      <c r="Y21" s="60">
        <v>9987251</v>
      </c>
      <c r="Z21" s="140">
        <v>87.57</v>
      </c>
      <c r="AA21" s="155">
        <v>13904866</v>
      </c>
    </row>
    <row r="22" spans="1:27" ht="13.5">
      <c r="A22" s="138" t="s">
        <v>91</v>
      </c>
      <c r="B22" s="136"/>
      <c r="C22" s="157"/>
      <c r="D22" s="157"/>
      <c r="E22" s="158">
        <v>33487042</v>
      </c>
      <c r="F22" s="159">
        <v>11559903</v>
      </c>
      <c r="G22" s="159">
        <v>1384905</v>
      </c>
      <c r="H22" s="159"/>
      <c r="I22" s="159">
        <v>1385524</v>
      </c>
      <c r="J22" s="159">
        <v>2770429</v>
      </c>
      <c r="K22" s="159">
        <v>1385834</v>
      </c>
      <c r="L22" s="159">
        <v>1385920</v>
      </c>
      <c r="M22" s="159">
        <v>1386692</v>
      </c>
      <c r="N22" s="159">
        <v>4158446</v>
      </c>
      <c r="O22" s="159">
        <v>1396445</v>
      </c>
      <c r="P22" s="159">
        <v>1397496</v>
      </c>
      <c r="Q22" s="159">
        <v>1397925</v>
      </c>
      <c r="R22" s="159">
        <v>4191866</v>
      </c>
      <c r="S22" s="159"/>
      <c r="T22" s="159"/>
      <c r="U22" s="159"/>
      <c r="V22" s="159"/>
      <c r="W22" s="159">
        <v>11120741</v>
      </c>
      <c r="X22" s="159">
        <v>9326520</v>
      </c>
      <c r="Y22" s="159">
        <v>1794221</v>
      </c>
      <c r="Z22" s="141">
        <v>19.24</v>
      </c>
      <c r="AA22" s="157">
        <v>11559903</v>
      </c>
    </row>
    <row r="23" spans="1:27" ht="13.5">
      <c r="A23" s="138" t="s">
        <v>92</v>
      </c>
      <c r="B23" s="136"/>
      <c r="C23" s="155"/>
      <c r="D23" s="155"/>
      <c r="E23" s="156">
        <v>21867816</v>
      </c>
      <c r="F23" s="60">
        <v>13762742</v>
      </c>
      <c r="G23" s="60">
        <v>1005180</v>
      </c>
      <c r="H23" s="60"/>
      <c r="I23" s="60">
        <v>1005689</v>
      </c>
      <c r="J23" s="60">
        <v>2010869</v>
      </c>
      <c r="K23" s="60">
        <v>1005933</v>
      </c>
      <c r="L23" s="60">
        <v>1005996</v>
      </c>
      <c r="M23" s="60">
        <v>1006569</v>
      </c>
      <c r="N23" s="60">
        <v>3018498</v>
      </c>
      <c r="O23" s="60">
        <v>1013891</v>
      </c>
      <c r="P23" s="60">
        <v>1014688</v>
      </c>
      <c r="Q23" s="60">
        <v>1016280</v>
      </c>
      <c r="R23" s="60">
        <v>3044859</v>
      </c>
      <c r="S23" s="60"/>
      <c r="T23" s="60"/>
      <c r="U23" s="60"/>
      <c r="V23" s="60"/>
      <c r="W23" s="60">
        <v>8074226</v>
      </c>
      <c r="X23" s="60">
        <v>10399239</v>
      </c>
      <c r="Y23" s="60">
        <v>-2325013</v>
      </c>
      <c r="Z23" s="140">
        <v>-22.36</v>
      </c>
      <c r="AA23" s="155">
        <v>13762742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27541000</v>
      </c>
      <c r="Y24" s="100">
        <v>-27541000</v>
      </c>
      <c r="Z24" s="137">
        <v>-100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179311536</v>
      </c>
      <c r="D25" s="168">
        <f>+D5+D9+D15+D19+D24</f>
        <v>0</v>
      </c>
      <c r="E25" s="169">
        <f t="shared" si="4"/>
        <v>205971106</v>
      </c>
      <c r="F25" s="73">
        <f t="shared" si="4"/>
        <v>162620967</v>
      </c>
      <c r="G25" s="73">
        <f t="shared" si="4"/>
        <v>7915569</v>
      </c>
      <c r="H25" s="73">
        <f t="shared" si="4"/>
        <v>8469245</v>
      </c>
      <c r="I25" s="73">
        <f t="shared" si="4"/>
        <v>6869518</v>
      </c>
      <c r="J25" s="73">
        <f t="shared" si="4"/>
        <v>23254332</v>
      </c>
      <c r="K25" s="73">
        <f t="shared" si="4"/>
        <v>8225775</v>
      </c>
      <c r="L25" s="73">
        <f t="shared" si="4"/>
        <v>8058468</v>
      </c>
      <c r="M25" s="73">
        <f t="shared" si="4"/>
        <v>7378581</v>
      </c>
      <c r="N25" s="73">
        <f t="shared" si="4"/>
        <v>23662824</v>
      </c>
      <c r="O25" s="73">
        <f t="shared" si="4"/>
        <v>7825656</v>
      </c>
      <c r="P25" s="73">
        <f t="shared" si="4"/>
        <v>7687317</v>
      </c>
      <c r="Q25" s="73">
        <f t="shared" si="4"/>
        <v>7619253</v>
      </c>
      <c r="R25" s="73">
        <f t="shared" si="4"/>
        <v>23132226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70049382</v>
      </c>
      <c r="X25" s="73">
        <f t="shared" si="4"/>
        <v>185883982</v>
      </c>
      <c r="Y25" s="73">
        <f t="shared" si="4"/>
        <v>-115834600</v>
      </c>
      <c r="Z25" s="170">
        <f>+IF(X25&lt;&gt;0,+(Y25/X25)*100,0)</f>
        <v>-62.31553614985502</v>
      </c>
      <c r="AA25" s="168">
        <f>+AA5+AA9+AA15+AA19+AA24</f>
        <v>162620967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312496516</v>
      </c>
      <c r="D28" s="153">
        <f>SUM(D29:D31)</f>
        <v>0</v>
      </c>
      <c r="E28" s="154">
        <f t="shared" si="5"/>
        <v>70383318</v>
      </c>
      <c r="F28" s="100">
        <f t="shared" si="5"/>
        <v>90835430</v>
      </c>
      <c r="G28" s="100">
        <f t="shared" si="5"/>
        <v>6264242</v>
      </c>
      <c r="H28" s="100">
        <f t="shared" si="5"/>
        <v>4914043</v>
      </c>
      <c r="I28" s="100">
        <f t="shared" si="5"/>
        <v>7862677</v>
      </c>
      <c r="J28" s="100">
        <f t="shared" si="5"/>
        <v>19040962</v>
      </c>
      <c r="K28" s="100">
        <f t="shared" si="5"/>
        <v>3957418</v>
      </c>
      <c r="L28" s="100">
        <f t="shared" si="5"/>
        <v>5430409</v>
      </c>
      <c r="M28" s="100">
        <f t="shared" si="5"/>
        <v>5146201</v>
      </c>
      <c r="N28" s="100">
        <f t="shared" si="5"/>
        <v>14534028</v>
      </c>
      <c r="O28" s="100">
        <f t="shared" si="5"/>
        <v>7506552</v>
      </c>
      <c r="P28" s="100">
        <f t="shared" si="5"/>
        <v>7292521</v>
      </c>
      <c r="Q28" s="100">
        <f t="shared" si="5"/>
        <v>6072321</v>
      </c>
      <c r="R28" s="100">
        <f t="shared" si="5"/>
        <v>20871394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54446384</v>
      </c>
      <c r="X28" s="100">
        <f t="shared" si="5"/>
        <v>61734064</v>
      </c>
      <c r="Y28" s="100">
        <f t="shared" si="5"/>
        <v>-7287680</v>
      </c>
      <c r="Z28" s="137">
        <f>+IF(X28&lt;&gt;0,+(Y28/X28)*100,0)</f>
        <v>-11.804957470481774</v>
      </c>
      <c r="AA28" s="153">
        <f>SUM(AA29:AA31)</f>
        <v>90835430</v>
      </c>
    </row>
    <row r="29" spans="1:27" ht="13.5">
      <c r="A29" s="138" t="s">
        <v>75</v>
      </c>
      <c r="B29" s="136"/>
      <c r="C29" s="155"/>
      <c r="D29" s="155"/>
      <c r="E29" s="156">
        <v>23489169</v>
      </c>
      <c r="F29" s="60">
        <v>32397943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21980733</v>
      </c>
      <c r="Y29" s="60">
        <v>-21980733</v>
      </c>
      <c r="Z29" s="140">
        <v>-100</v>
      </c>
      <c r="AA29" s="155">
        <v>32397943</v>
      </c>
    </row>
    <row r="30" spans="1:27" ht="13.5">
      <c r="A30" s="138" t="s">
        <v>76</v>
      </c>
      <c r="B30" s="136"/>
      <c r="C30" s="157">
        <v>312496516</v>
      </c>
      <c r="D30" s="157"/>
      <c r="E30" s="158">
        <v>33346735</v>
      </c>
      <c r="F30" s="159">
        <v>35661392</v>
      </c>
      <c r="G30" s="159">
        <v>6264242</v>
      </c>
      <c r="H30" s="159">
        <v>4914043</v>
      </c>
      <c r="I30" s="159">
        <v>7862677</v>
      </c>
      <c r="J30" s="159">
        <v>19040962</v>
      </c>
      <c r="K30" s="159">
        <v>2045793</v>
      </c>
      <c r="L30" s="159">
        <v>5430409</v>
      </c>
      <c r="M30" s="159">
        <v>5146201</v>
      </c>
      <c r="N30" s="159">
        <v>12622403</v>
      </c>
      <c r="O30" s="159">
        <v>7506552</v>
      </c>
      <c r="P30" s="159">
        <v>7292521</v>
      </c>
      <c r="Q30" s="159">
        <v>6072321</v>
      </c>
      <c r="R30" s="159">
        <v>20871394</v>
      </c>
      <c r="S30" s="159"/>
      <c r="T30" s="159"/>
      <c r="U30" s="159"/>
      <c r="V30" s="159"/>
      <c r="W30" s="159">
        <v>52534759</v>
      </c>
      <c r="X30" s="159">
        <v>30032091</v>
      </c>
      <c r="Y30" s="159">
        <v>22502668</v>
      </c>
      <c r="Z30" s="141">
        <v>74.93</v>
      </c>
      <c r="AA30" s="157">
        <v>35661392</v>
      </c>
    </row>
    <row r="31" spans="1:27" ht="13.5">
      <c r="A31" s="138" t="s">
        <v>77</v>
      </c>
      <c r="B31" s="136"/>
      <c r="C31" s="155"/>
      <c r="D31" s="155"/>
      <c r="E31" s="156">
        <v>13547414</v>
      </c>
      <c r="F31" s="60">
        <v>22776095</v>
      </c>
      <c r="G31" s="60"/>
      <c r="H31" s="60"/>
      <c r="I31" s="60"/>
      <c r="J31" s="60"/>
      <c r="K31" s="60">
        <v>1911625</v>
      </c>
      <c r="L31" s="60"/>
      <c r="M31" s="60"/>
      <c r="N31" s="60">
        <v>1911625</v>
      </c>
      <c r="O31" s="60"/>
      <c r="P31" s="60"/>
      <c r="Q31" s="60"/>
      <c r="R31" s="60"/>
      <c r="S31" s="60"/>
      <c r="T31" s="60"/>
      <c r="U31" s="60"/>
      <c r="V31" s="60"/>
      <c r="W31" s="60">
        <v>1911625</v>
      </c>
      <c r="X31" s="60">
        <v>9721240</v>
      </c>
      <c r="Y31" s="60">
        <v>-7809615</v>
      </c>
      <c r="Z31" s="140">
        <v>-80.34</v>
      </c>
      <c r="AA31" s="155">
        <v>22776095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46308878</v>
      </c>
      <c r="F32" s="100">
        <f t="shared" si="6"/>
        <v>62042023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57050997</v>
      </c>
      <c r="Y32" s="100">
        <f t="shared" si="6"/>
        <v>-57050997</v>
      </c>
      <c r="Z32" s="137">
        <f>+IF(X32&lt;&gt;0,+(Y32/X32)*100,0)</f>
        <v>-100</v>
      </c>
      <c r="AA32" s="153">
        <f>SUM(AA33:AA37)</f>
        <v>62042023</v>
      </c>
    </row>
    <row r="33" spans="1:27" ht="13.5">
      <c r="A33" s="138" t="s">
        <v>79</v>
      </c>
      <c r="B33" s="136"/>
      <c r="C33" s="155"/>
      <c r="D33" s="155"/>
      <c r="E33" s="156">
        <v>13037349</v>
      </c>
      <c r="F33" s="60">
        <v>17932911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14528518</v>
      </c>
      <c r="Y33" s="60">
        <v>-14528518</v>
      </c>
      <c r="Z33" s="140">
        <v>-100</v>
      </c>
      <c r="AA33" s="155">
        <v>17932911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300000</v>
      </c>
      <c r="Y34" s="60">
        <v>-300000</v>
      </c>
      <c r="Z34" s="140">
        <v>-100</v>
      </c>
      <c r="AA34" s="155"/>
    </row>
    <row r="35" spans="1:27" ht="13.5">
      <c r="A35" s="138" t="s">
        <v>81</v>
      </c>
      <c r="B35" s="136"/>
      <c r="C35" s="155"/>
      <c r="D35" s="155"/>
      <c r="E35" s="156">
        <v>33271529</v>
      </c>
      <c r="F35" s="60">
        <v>44109112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42222479</v>
      </c>
      <c r="Y35" s="60">
        <v>-42222479</v>
      </c>
      <c r="Z35" s="140">
        <v>-100</v>
      </c>
      <c r="AA35" s="155">
        <v>44109112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14014568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13347000</v>
      </c>
      <c r="Y38" s="100">
        <f t="shared" si="7"/>
        <v>-13347000</v>
      </c>
      <c r="Z38" s="137">
        <f>+IF(X38&lt;&gt;0,+(Y38/X38)*100,0)</f>
        <v>-100</v>
      </c>
      <c r="AA38" s="153">
        <f>SUM(AA39:AA41)</f>
        <v>14014568</v>
      </c>
    </row>
    <row r="39" spans="1:27" ht="13.5">
      <c r="A39" s="138" t="s">
        <v>85</v>
      </c>
      <c r="B39" s="136"/>
      <c r="C39" s="155"/>
      <c r="D39" s="155"/>
      <c r="E39" s="156"/>
      <c r="F39" s="60">
        <v>3082511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7848000</v>
      </c>
      <c r="Y39" s="60">
        <v>-7848000</v>
      </c>
      <c r="Z39" s="140">
        <v>-100</v>
      </c>
      <c r="AA39" s="155">
        <v>3082511</v>
      </c>
    </row>
    <row r="40" spans="1:27" ht="13.5">
      <c r="A40" s="138" t="s">
        <v>86</v>
      </c>
      <c r="B40" s="136"/>
      <c r="C40" s="155"/>
      <c r="D40" s="155"/>
      <c r="E40" s="156"/>
      <c r="F40" s="60">
        <v>10932057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5499000</v>
      </c>
      <c r="Y40" s="60">
        <v>-5499000</v>
      </c>
      <c r="Z40" s="140">
        <v>-100</v>
      </c>
      <c r="AA40" s="155">
        <v>10932057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46039113</v>
      </c>
      <c r="F42" s="100">
        <f t="shared" si="8"/>
        <v>41013042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1391317</v>
      </c>
      <c r="L42" s="100">
        <f t="shared" si="8"/>
        <v>1479768</v>
      </c>
      <c r="M42" s="100">
        <f t="shared" si="8"/>
        <v>1479768</v>
      </c>
      <c r="N42" s="100">
        <f t="shared" si="8"/>
        <v>4350853</v>
      </c>
      <c r="O42" s="100">
        <f t="shared" si="8"/>
        <v>1477320</v>
      </c>
      <c r="P42" s="100">
        <f t="shared" si="8"/>
        <v>1456034</v>
      </c>
      <c r="Q42" s="100">
        <f t="shared" si="8"/>
        <v>1322074</v>
      </c>
      <c r="R42" s="100">
        <f t="shared" si="8"/>
        <v>4255428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8606281</v>
      </c>
      <c r="X42" s="100">
        <f t="shared" si="8"/>
        <v>53950616</v>
      </c>
      <c r="Y42" s="100">
        <f t="shared" si="8"/>
        <v>-45344335</v>
      </c>
      <c r="Z42" s="137">
        <f>+IF(X42&lt;&gt;0,+(Y42/X42)*100,0)</f>
        <v>-84.0478540597201</v>
      </c>
      <c r="AA42" s="153">
        <f>SUM(AA43:AA46)</f>
        <v>41013042</v>
      </c>
    </row>
    <row r="43" spans="1:27" ht="13.5">
      <c r="A43" s="138" t="s">
        <v>89</v>
      </c>
      <c r="B43" s="136"/>
      <c r="C43" s="155"/>
      <c r="D43" s="155"/>
      <c r="E43" s="156"/>
      <c r="F43" s="60">
        <v>13266189</v>
      </c>
      <c r="G43" s="60"/>
      <c r="H43" s="60"/>
      <c r="I43" s="60"/>
      <c r="J43" s="60"/>
      <c r="K43" s="60">
        <v>1369197</v>
      </c>
      <c r="L43" s="60">
        <v>1479768</v>
      </c>
      <c r="M43" s="60">
        <v>1479768</v>
      </c>
      <c r="N43" s="60">
        <v>4328733</v>
      </c>
      <c r="O43" s="60">
        <v>1477320</v>
      </c>
      <c r="P43" s="60">
        <v>1456034</v>
      </c>
      <c r="Q43" s="60">
        <v>1322074</v>
      </c>
      <c r="R43" s="60">
        <v>4255428</v>
      </c>
      <c r="S43" s="60"/>
      <c r="T43" s="60"/>
      <c r="U43" s="60"/>
      <c r="V43" s="60"/>
      <c r="W43" s="60">
        <v>8584161</v>
      </c>
      <c r="X43" s="60">
        <v>13003000</v>
      </c>
      <c r="Y43" s="60">
        <v>-4418839</v>
      </c>
      <c r="Z43" s="140">
        <v>-33.98</v>
      </c>
      <c r="AA43" s="155">
        <v>13266189</v>
      </c>
    </row>
    <row r="44" spans="1:27" ht="13.5">
      <c r="A44" s="138" t="s">
        <v>90</v>
      </c>
      <c r="B44" s="136"/>
      <c r="C44" s="155"/>
      <c r="D44" s="155"/>
      <c r="E44" s="156">
        <v>46039113</v>
      </c>
      <c r="F44" s="60">
        <v>27746853</v>
      </c>
      <c r="G44" s="60"/>
      <c r="H44" s="60"/>
      <c r="I44" s="60"/>
      <c r="J44" s="60"/>
      <c r="K44" s="60">
        <v>22120</v>
      </c>
      <c r="L44" s="60"/>
      <c r="M44" s="60"/>
      <c r="N44" s="60">
        <v>22120</v>
      </c>
      <c r="O44" s="60"/>
      <c r="P44" s="60"/>
      <c r="Q44" s="60"/>
      <c r="R44" s="60"/>
      <c r="S44" s="60"/>
      <c r="T44" s="60"/>
      <c r="U44" s="60"/>
      <c r="V44" s="60"/>
      <c r="W44" s="60">
        <v>22120</v>
      </c>
      <c r="X44" s="60">
        <v>40947616</v>
      </c>
      <c r="Y44" s="60">
        <v>-40925496</v>
      </c>
      <c r="Z44" s="140">
        <v>-99.95</v>
      </c>
      <c r="AA44" s="155">
        <v>27746853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875400</v>
      </c>
      <c r="Y47" s="100">
        <v>-875400</v>
      </c>
      <c r="Z47" s="137">
        <v>-100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312496516</v>
      </c>
      <c r="D48" s="168">
        <f>+D28+D32+D38+D42+D47</f>
        <v>0</v>
      </c>
      <c r="E48" s="169">
        <f t="shared" si="9"/>
        <v>162731309</v>
      </c>
      <c r="F48" s="73">
        <f t="shared" si="9"/>
        <v>207905063</v>
      </c>
      <c r="G48" s="73">
        <f t="shared" si="9"/>
        <v>6264242</v>
      </c>
      <c r="H48" s="73">
        <f t="shared" si="9"/>
        <v>4914043</v>
      </c>
      <c r="I48" s="73">
        <f t="shared" si="9"/>
        <v>7862677</v>
      </c>
      <c r="J48" s="73">
        <f t="shared" si="9"/>
        <v>19040962</v>
      </c>
      <c r="K48" s="73">
        <f t="shared" si="9"/>
        <v>5348735</v>
      </c>
      <c r="L48" s="73">
        <f t="shared" si="9"/>
        <v>6910177</v>
      </c>
      <c r="M48" s="73">
        <f t="shared" si="9"/>
        <v>6625969</v>
      </c>
      <c r="N48" s="73">
        <f t="shared" si="9"/>
        <v>18884881</v>
      </c>
      <c r="O48" s="73">
        <f t="shared" si="9"/>
        <v>8983872</v>
      </c>
      <c r="P48" s="73">
        <f t="shared" si="9"/>
        <v>8748555</v>
      </c>
      <c r="Q48" s="73">
        <f t="shared" si="9"/>
        <v>7394395</v>
      </c>
      <c r="R48" s="73">
        <f t="shared" si="9"/>
        <v>25126822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63052665</v>
      </c>
      <c r="X48" s="73">
        <f t="shared" si="9"/>
        <v>186958077</v>
      </c>
      <c r="Y48" s="73">
        <f t="shared" si="9"/>
        <v>-123905412</v>
      </c>
      <c r="Z48" s="170">
        <f>+IF(X48&lt;&gt;0,+(Y48/X48)*100,0)</f>
        <v>-66.27443648770522</v>
      </c>
      <c r="AA48" s="168">
        <f>+AA28+AA32+AA38+AA42+AA47</f>
        <v>207905063</v>
      </c>
    </row>
    <row r="49" spans="1:27" ht="13.5">
      <c r="A49" s="148" t="s">
        <v>49</v>
      </c>
      <c r="B49" s="149"/>
      <c r="C49" s="171">
        <f aca="true" t="shared" si="10" ref="C49:Y49">+C25-C48</f>
        <v>-133184980</v>
      </c>
      <c r="D49" s="171">
        <f>+D25-D48</f>
        <v>0</v>
      </c>
      <c r="E49" s="172">
        <f t="shared" si="10"/>
        <v>43239797</v>
      </c>
      <c r="F49" s="173">
        <f t="shared" si="10"/>
        <v>-45284096</v>
      </c>
      <c r="G49" s="173">
        <f t="shared" si="10"/>
        <v>1651327</v>
      </c>
      <c r="H49" s="173">
        <f t="shared" si="10"/>
        <v>3555202</v>
      </c>
      <c r="I49" s="173">
        <f t="shared" si="10"/>
        <v>-993159</v>
      </c>
      <c r="J49" s="173">
        <f t="shared" si="10"/>
        <v>4213370</v>
      </c>
      <c r="K49" s="173">
        <f t="shared" si="10"/>
        <v>2877040</v>
      </c>
      <c r="L49" s="173">
        <f t="shared" si="10"/>
        <v>1148291</v>
      </c>
      <c r="M49" s="173">
        <f t="shared" si="10"/>
        <v>752612</v>
      </c>
      <c r="N49" s="173">
        <f t="shared" si="10"/>
        <v>4777943</v>
      </c>
      <c r="O49" s="173">
        <f t="shared" si="10"/>
        <v>-1158216</v>
      </c>
      <c r="P49" s="173">
        <f t="shared" si="10"/>
        <v>-1061238</v>
      </c>
      <c r="Q49" s="173">
        <f t="shared" si="10"/>
        <v>224858</v>
      </c>
      <c r="R49" s="173">
        <f t="shared" si="10"/>
        <v>-1994596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6996717</v>
      </c>
      <c r="X49" s="173">
        <f>IF(F25=F48,0,X25-X48)</f>
        <v>-1074095</v>
      </c>
      <c r="Y49" s="173">
        <f t="shared" si="10"/>
        <v>8070812</v>
      </c>
      <c r="Z49" s="174">
        <f>+IF(X49&lt;&gt;0,+(Y49/X49)*100,0)</f>
        <v>-751.4057881286105</v>
      </c>
      <c r="AA49" s="171">
        <f>+AA25-AA48</f>
        <v>-45284096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19474278</v>
      </c>
      <c r="D5" s="155">
        <v>0</v>
      </c>
      <c r="E5" s="156">
        <v>16040108</v>
      </c>
      <c r="F5" s="60">
        <v>16449348</v>
      </c>
      <c r="G5" s="60">
        <v>1780741</v>
      </c>
      <c r="H5" s="60">
        <v>1779197</v>
      </c>
      <c r="I5" s="60">
        <v>1778702</v>
      </c>
      <c r="J5" s="60">
        <v>5338640</v>
      </c>
      <c r="K5" s="60">
        <v>1778702</v>
      </c>
      <c r="L5" s="60">
        <v>1778702</v>
      </c>
      <c r="M5" s="60">
        <v>1778702</v>
      </c>
      <c r="N5" s="60">
        <v>5336106</v>
      </c>
      <c r="O5" s="60">
        <v>1778702</v>
      </c>
      <c r="P5" s="60">
        <v>1778270</v>
      </c>
      <c r="Q5" s="60">
        <v>1750732</v>
      </c>
      <c r="R5" s="60">
        <v>5307704</v>
      </c>
      <c r="S5" s="60">
        <v>0</v>
      </c>
      <c r="T5" s="60">
        <v>0</v>
      </c>
      <c r="U5" s="60">
        <v>0</v>
      </c>
      <c r="V5" s="60">
        <v>0</v>
      </c>
      <c r="W5" s="60">
        <v>15982450</v>
      </c>
      <c r="X5" s="60">
        <v>12059003</v>
      </c>
      <c r="Y5" s="60">
        <v>3923447</v>
      </c>
      <c r="Z5" s="140">
        <v>32.54</v>
      </c>
      <c r="AA5" s="155">
        <v>16449348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16031653</v>
      </c>
      <c r="F8" s="60">
        <v>13904866</v>
      </c>
      <c r="G8" s="60">
        <v>2870352</v>
      </c>
      <c r="H8" s="60">
        <v>0</v>
      </c>
      <c r="I8" s="60">
        <v>1953234</v>
      </c>
      <c r="J8" s="60">
        <v>4823586</v>
      </c>
      <c r="K8" s="60">
        <v>3142563</v>
      </c>
      <c r="L8" s="60">
        <v>2995102</v>
      </c>
      <c r="M8" s="60">
        <v>2397365</v>
      </c>
      <c r="N8" s="60">
        <v>8535030</v>
      </c>
      <c r="O8" s="60">
        <v>2772461</v>
      </c>
      <c r="P8" s="60">
        <v>2649259</v>
      </c>
      <c r="Q8" s="60">
        <v>2611608</v>
      </c>
      <c r="R8" s="60">
        <v>8033328</v>
      </c>
      <c r="S8" s="60">
        <v>0</v>
      </c>
      <c r="T8" s="60">
        <v>0</v>
      </c>
      <c r="U8" s="60">
        <v>0</v>
      </c>
      <c r="V8" s="60">
        <v>0</v>
      </c>
      <c r="W8" s="60">
        <v>21391944</v>
      </c>
      <c r="X8" s="60">
        <v>11404693</v>
      </c>
      <c r="Y8" s="60">
        <v>9987251</v>
      </c>
      <c r="Z8" s="140">
        <v>87.57</v>
      </c>
      <c r="AA8" s="155">
        <v>13904866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13328042</v>
      </c>
      <c r="F9" s="60">
        <v>11559903</v>
      </c>
      <c r="G9" s="60">
        <v>1384905</v>
      </c>
      <c r="H9" s="60">
        <v>0</v>
      </c>
      <c r="I9" s="60">
        <v>1385524</v>
      </c>
      <c r="J9" s="60">
        <v>2770429</v>
      </c>
      <c r="K9" s="60">
        <v>1385834</v>
      </c>
      <c r="L9" s="60">
        <v>1385920</v>
      </c>
      <c r="M9" s="60">
        <v>1386692</v>
      </c>
      <c r="N9" s="60">
        <v>4158446</v>
      </c>
      <c r="O9" s="60">
        <v>1396445</v>
      </c>
      <c r="P9" s="60">
        <v>1397496</v>
      </c>
      <c r="Q9" s="60">
        <v>1397925</v>
      </c>
      <c r="R9" s="60">
        <v>4191866</v>
      </c>
      <c r="S9" s="60">
        <v>0</v>
      </c>
      <c r="T9" s="60">
        <v>0</v>
      </c>
      <c r="U9" s="60">
        <v>0</v>
      </c>
      <c r="V9" s="60">
        <v>0</v>
      </c>
      <c r="W9" s="60">
        <v>11120741</v>
      </c>
      <c r="X9" s="60">
        <v>9326520</v>
      </c>
      <c r="Y9" s="60">
        <v>1794221</v>
      </c>
      <c r="Z9" s="140">
        <v>19.24</v>
      </c>
      <c r="AA9" s="155">
        <v>11559903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15867816</v>
      </c>
      <c r="F10" s="54">
        <v>13762742</v>
      </c>
      <c r="G10" s="54">
        <v>1005180</v>
      </c>
      <c r="H10" s="54">
        <v>0</v>
      </c>
      <c r="I10" s="54">
        <v>1005689</v>
      </c>
      <c r="J10" s="54">
        <v>2010869</v>
      </c>
      <c r="K10" s="54">
        <v>1005933</v>
      </c>
      <c r="L10" s="54">
        <v>1005996</v>
      </c>
      <c r="M10" s="54">
        <v>1006569</v>
      </c>
      <c r="N10" s="54">
        <v>3018498</v>
      </c>
      <c r="O10" s="54">
        <v>1013891</v>
      </c>
      <c r="P10" s="54">
        <v>1014688</v>
      </c>
      <c r="Q10" s="54">
        <v>1016280</v>
      </c>
      <c r="R10" s="54">
        <v>3044859</v>
      </c>
      <c r="S10" s="54">
        <v>0</v>
      </c>
      <c r="T10" s="54">
        <v>0</v>
      </c>
      <c r="U10" s="54">
        <v>0</v>
      </c>
      <c r="V10" s="54">
        <v>0</v>
      </c>
      <c r="W10" s="54">
        <v>8074226</v>
      </c>
      <c r="X10" s="54">
        <v>10399239</v>
      </c>
      <c r="Y10" s="54">
        <v>-2325013</v>
      </c>
      <c r="Z10" s="184">
        <v>-22.36</v>
      </c>
      <c r="AA10" s="130">
        <v>13762742</v>
      </c>
    </row>
    <row r="11" spans="1:27" ht="13.5">
      <c r="A11" s="183" t="s">
        <v>107</v>
      </c>
      <c r="B11" s="185"/>
      <c r="C11" s="155">
        <v>47117457</v>
      </c>
      <c r="D11" s="155">
        <v>0</v>
      </c>
      <c r="E11" s="156">
        <v>0</v>
      </c>
      <c r="F11" s="60">
        <v>0</v>
      </c>
      <c r="G11" s="60">
        <v>753321</v>
      </c>
      <c r="H11" s="60">
        <v>6568787</v>
      </c>
      <c r="I11" s="60">
        <v>0</v>
      </c>
      <c r="J11" s="60">
        <v>7322108</v>
      </c>
      <c r="K11" s="60">
        <v>912743</v>
      </c>
      <c r="L11" s="60">
        <v>0</v>
      </c>
      <c r="M11" s="60">
        <v>0</v>
      </c>
      <c r="N11" s="60">
        <v>912743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8234851</v>
      </c>
      <c r="X11" s="60">
        <v>709402</v>
      </c>
      <c r="Y11" s="60">
        <v>7525449</v>
      </c>
      <c r="Z11" s="140">
        <v>1060.82</v>
      </c>
      <c r="AA11" s="155">
        <v>0</v>
      </c>
    </row>
    <row r="12" spans="1:27" ht="13.5">
      <c r="A12" s="183" t="s">
        <v>108</v>
      </c>
      <c r="B12" s="185"/>
      <c r="C12" s="155">
        <v>543056</v>
      </c>
      <c r="D12" s="155">
        <v>0</v>
      </c>
      <c r="E12" s="156">
        <v>0</v>
      </c>
      <c r="F12" s="60">
        <v>211901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202920</v>
      </c>
      <c r="Y12" s="60">
        <v>-202920</v>
      </c>
      <c r="Z12" s="140">
        <v>-100</v>
      </c>
      <c r="AA12" s="155">
        <v>211901</v>
      </c>
    </row>
    <row r="13" spans="1:27" ht="13.5">
      <c r="A13" s="181" t="s">
        <v>109</v>
      </c>
      <c r="B13" s="185"/>
      <c r="C13" s="155">
        <v>12998767</v>
      </c>
      <c r="D13" s="155">
        <v>0</v>
      </c>
      <c r="E13" s="156">
        <v>450000</v>
      </c>
      <c r="F13" s="60">
        <v>545830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409374</v>
      </c>
      <c r="Y13" s="60">
        <v>-409374</v>
      </c>
      <c r="Z13" s="140">
        <v>-100</v>
      </c>
      <c r="AA13" s="155">
        <v>545830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2851294</v>
      </c>
      <c r="F14" s="60">
        <v>17624974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2169045</v>
      </c>
      <c r="Y14" s="60">
        <v>-2169045</v>
      </c>
      <c r="Z14" s="140">
        <v>-100</v>
      </c>
      <c r="AA14" s="155">
        <v>17624974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73870</v>
      </c>
      <c r="D16" s="155">
        <v>0</v>
      </c>
      <c r="E16" s="156">
        <v>3180000</v>
      </c>
      <c r="F16" s="60">
        <v>3180000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2596540</v>
      </c>
      <c r="Y16" s="60">
        <v>-2596540</v>
      </c>
      <c r="Z16" s="140">
        <v>-100</v>
      </c>
      <c r="AA16" s="155">
        <v>3180000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77001187</v>
      </c>
      <c r="D19" s="155">
        <v>0</v>
      </c>
      <c r="E19" s="156">
        <v>79412000</v>
      </c>
      <c r="F19" s="60">
        <v>80239290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79412000</v>
      </c>
      <c r="Y19" s="60">
        <v>-79412000</v>
      </c>
      <c r="Z19" s="140">
        <v>-100</v>
      </c>
      <c r="AA19" s="155">
        <v>80239290</v>
      </c>
    </row>
    <row r="20" spans="1:27" ht="13.5">
      <c r="A20" s="181" t="s">
        <v>35</v>
      </c>
      <c r="B20" s="185"/>
      <c r="C20" s="155">
        <v>2929426</v>
      </c>
      <c r="D20" s="155">
        <v>0</v>
      </c>
      <c r="E20" s="156">
        <v>7092193</v>
      </c>
      <c r="F20" s="54">
        <v>5142113</v>
      </c>
      <c r="G20" s="54">
        <v>121070</v>
      </c>
      <c r="H20" s="54">
        <v>121261</v>
      </c>
      <c r="I20" s="54">
        <v>746369</v>
      </c>
      <c r="J20" s="54">
        <v>988700</v>
      </c>
      <c r="K20" s="54">
        <v>0</v>
      </c>
      <c r="L20" s="54">
        <v>892748</v>
      </c>
      <c r="M20" s="54">
        <v>809253</v>
      </c>
      <c r="N20" s="54">
        <v>1702001</v>
      </c>
      <c r="O20" s="54">
        <v>864157</v>
      </c>
      <c r="P20" s="54">
        <v>847604</v>
      </c>
      <c r="Q20" s="54">
        <v>842708</v>
      </c>
      <c r="R20" s="54">
        <v>2554469</v>
      </c>
      <c r="S20" s="54">
        <v>0</v>
      </c>
      <c r="T20" s="54">
        <v>0</v>
      </c>
      <c r="U20" s="54">
        <v>0</v>
      </c>
      <c r="V20" s="54">
        <v>0</v>
      </c>
      <c r="W20" s="54">
        <v>5245170</v>
      </c>
      <c r="X20" s="54">
        <v>25795251</v>
      </c>
      <c r="Y20" s="54">
        <v>-20550081</v>
      </c>
      <c r="Z20" s="184">
        <v>-79.67</v>
      </c>
      <c r="AA20" s="130">
        <v>5142113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160138041</v>
      </c>
      <c r="D22" s="188">
        <f>SUM(D5:D21)</f>
        <v>0</v>
      </c>
      <c r="E22" s="189">
        <f t="shared" si="0"/>
        <v>154253106</v>
      </c>
      <c r="F22" s="190">
        <f t="shared" si="0"/>
        <v>162620967</v>
      </c>
      <c r="G22" s="190">
        <f t="shared" si="0"/>
        <v>7915569</v>
      </c>
      <c r="H22" s="190">
        <f t="shared" si="0"/>
        <v>8469245</v>
      </c>
      <c r="I22" s="190">
        <f t="shared" si="0"/>
        <v>6869518</v>
      </c>
      <c r="J22" s="190">
        <f t="shared" si="0"/>
        <v>23254332</v>
      </c>
      <c r="K22" s="190">
        <f t="shared" si="0"/>
        <v>8225775</v>
      </c>
      <c r="L22" s="190">
        <f t="shared" si="0"/>
        <v>8058468</v>
      </c>
      <c r="M22" s="190">
        <f t="shared" si="0"/>
        <v>7378581</v>
      </c>
      <c r="N22" s="190">
        <f t="shared" si="0"/>
        <v>23662824</v>
      </c>
      <c r="O22" s="190">
        <f t="shared" si="0"/>
        <v>7825656</v>
      </c>
      <c r="P22" s="190">
        <f t="shared" si="0"/>
        <v>7687317</v>
      </c>
      <c r="Q22" s="190">
        <f t="shared" si="0"/>
        <v>7619253</v>
      </c>
      <c r="R22" s="190">
        <f t="shared" si="0"/>
        <v>23132226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70049382</v>
      </c>
      <c r="X22" s="190">
        <f t="shared" si="0"/>
        <v>154483987</v>
      </c>
      <c r="Y22" s="190">
        <f t="shared" si="0"/>
        <v>-84434605</v>
      </c>
      <c r="Z22" s="191">
        <f>+IF(X22&lt;&gt;0,+(Y22/X22)*100,0)</f>
        <v>-54.65589452970294</v>
      </c>
      <c r="AA22" s="188">
        <f>SUM(AA5:AA21)</f>
        <v>162620967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69615960</v>
      </c>
      <c r="D25" s="155">
        <v>0</v>
      </c>
      <c r="E25" s="156">
        <v>72819584</v>
      </c>
      <c r="F25" s="60">
        <v>74134560</v>
      </c>
      <c r="G25" s="60">
        <v>2341766</v>
      </c>
      <c r="H25" s="60">
        <v>2428862</v>
      </c>
      <c r="I25" s="60">
        <v>2510482</v>
      </c>
      <c r="J25" s="60">
        <v>7281110</v>
      </c>
      <c r="K25" s="60">
        <v>1911625</v>
      </c>
      <c r="L25" s="60">
        <v>2536742</v>
      </c>
      <c r="M25" s="60">
        <v>2696145</v>
      </c>
      <c r="N25" s="60">
        <v>7144512</v>
      </c>
      <c r="O25" s="60">
        <v>2720327</v>
      </c>
      <c r="P25" s="60">
        <v>2208917</v>
      </c>
      <c r="Q25" s="60">
        <v>2772976</v>
      </c>
      <c r="R25" s="60">
        <v>7702220</v>
      </c>
      <c r="S25" s="60">
        <v>0</v>
      </c>
      <c r="T25" s="60">
        <v>0</v>
      </c>
      <c r="U25" s="60">
        <v>0</v>
      </c>
      <c r="V25" s="60">
        <v>0</v>
      </c>
      <c r="W25" s="60">
        <v>22127842</v>
      </c>
      <c r="X25" s="60">
        <v>54614682</v>
      </c>
      <c r="Y25" s="60">
        <v>-32486840</v>
      </c>
      <c r="Z25" s="140">
        <v>-59.48</v>
      </c>
      <c r="AA25" s="155">
        <v>74134560</v>
      </c>
    </row>
    <row r="26" spans="1:27" ht="13.5">
      <c r="A26" s="183" t="s">
        <v>38</v>
      </c>
      <c r="B26" s="182"/>
      <c r="C26" s="155">
        <v>5235182</v>
      </c>
      <c r="D26" s="155">
        <v>0</v>
      </c>
      <c r="E26" s="156">
        <v>4926142</v>
      </c>
      <c r="F26" s="60">
        <v>4926142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3694608</v>
      </c>
      <c r="Y26" s="60">
        <v>-3694608</v>
      </c>
      <c r="Z26" s="140">
        <v>-100</v>
      </c>
      <c r="AA26" s="155">
        <v>4926142</v>
      </c>
    </row>
    <row r="27" spans="1:27" ht="13.5">
      <c r="A27" s="183" t="s">
        <v>118</v>
      </c>
      <c r="B27" s="182"/>
      <c r="C27" s="155">
        <v>37976426</v>
      </c>
      <c r="D27" s="155">
        <v>0</v>
      </c>
      <c r="E27" s="156">
        <v>3307500</v>
      </c>
      <c r="F27" s="60">
        <v>3307500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179543</v>
      </c>
      <c r="Y27" s="60">
        <v>-179543</v>
      </c>
      <c r="Z27" s="140">
        <v>-100</v>
      </c>
      <c r="AA27" s="155">
        <v>3307500</v>
      </c>
    </row>
    <row r="28" spans="1:27" ht="13.5">
      <c r="A28" s="183" t="s">
        <v>39</v>
      </c>
      <c r="B28" s="182"/>
      <c r="C28" s="155">
        <v>122993232</v>
      </c>
      <c r="D28" s="155">
        <v>0</v>
      </c>
      <c r="E28" s="156">
        <v>1201200</v>
      </c>
      <c r="F28" s="60">
        <v>1201200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5943000</v>
      </c>
      <c r="Y28" s="60">
        <v>-5943000</v>
      </c>
      <c r="Z28" s="140">
        <v>-100</v>
      </c>
      <c r="AA28" s="155">
        <v>1201200</v>
      </c>
    </row>
    <row r="29" spans="1:27" ht="13.5">
      <c r="A29" s="183" t="s">
        <v>40</v>
      </c>
      <c r="B29" s="182"/>
      <c r="C29" s="155">
        <v>6566642</v>
      </c>
      <c r="D29" s="155">
        <v>0</v>
      </c>
      <c r="E29" s="156">
        <v>254597</v>
      </c>
      <c r="F29" s="60">
        <v>5989516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5989516</v>
      </c>
    </row>
    <row r="30" spans="1:27" ht="13.5">
      <c r="A30" s="183" t="s">
        <v>119</v>
      </c>
      <c r="B30" s="182"/>
      <c r="C30" s="155">
        <v>27714956</v>
      </c>
      <c r="D30" s="155">
        <v>0</v>
      </c>
      <c r="E30" s="156">
        <v>12443300</v>
      </c>
      <c r="F30" s="60">
        <v>5000000</v>
      </c>
      <c r="G30" s="60">
        <v>1052001</v>
      </c>
      <c r="H30" s="60">
        <v>1052001</v>
      </c>
      <c r="I30" s="60">
        <v>1040805</v>
      </c>
      <c r="J30" s="60">
        <v>3144807</v>
      </c>
      <c r="K30" s="60">
        <v>1391317</v>
      </c>
      <c r="L30" s="60">
        <v>1479768</v>
      </c>
      <c r="M30" s="60">
        <v>1479768</v>
      </c>
      <c r="N30" s="60">
        <v>4350853</v>
      </c>
      <c r="O30" s="60">
        <v>1477320</v>
      </c>
      <c r="P30" s="60">
        <v>1456034</v>
      </c>
      <c r="Q30" s="60">
        <v>1322074</v>
      </c>
      <c r="R30" s="60">
        <v>4255428</v>
      </c>
      <c r="S30" s="60">
        <v>0</v>
      </c>
      <c r="T30" s="60">
        <v>0</v>
      </c>
      <c r="U30" s="60">
        <v>0</v>
      </c>
      <c r="V30" s="60">
        <v>0</v>
      </c>
      <c r="W30" s="60">
        <v>11751088</v>
      </c>
      <c r="X30" s="60">
        <v>11843100</v>
      </c>
      <c r="Y30" s="60">
        <v>-92012</v>
      </c>
      <c r="Z30" s="140">
        <v>-0.78</v>
      </c>
      <c r="AA30" s="155">
        <v>5000000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2450736</v>
      </c>
      <c r="Y31" s="60">
        <v>-2450736</v>
      </c>
      <c r="Z31" s="140">
        <v>-100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2716575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6746501</v>
      </c>
      <c r="D33" s="155">
        <v>0</v>
      </c>
      <c r="E33" s="156">
        <v>15000000</v>
      </c>
      <c r="F33" s="60">
        <v>8500000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5249997</v>
      </c>
      <c r="Y33" s="60">
        <v>-5249997</v>
      </c>
      <c r="Z33" s="140">
        <v>-100</v>
      </c>
      <c r="AA33" s="155">
        <v>8500000</v>
      </c>
    </row>
    <row r="34" spans="1:27" ht="13.5">
      <c r="A34" s="183" t="s">
        <v>43</v>
      </c>
      <c r="B34" s="182"/>
      <c r="C34" s="155">
        <v>35647617</v>
      </c>
      <c r="D34" s="155">
        <v>0</v>
      </c>
      <c r="E34" s="156">
        <v>50062411</v>
      </c>
      <c r="F34" s="60">
        <v>94676670</v>
      </c>
      <c r="G34" s="60">
        <v>2870475</v>
      </c>
      <c r="H34" s="60">
        <v>1433180</v>
      </c>
      <c r="I34" s="60">
        <v>4311390</v>
      </c>
      <c r="J34" s="60">
        <v>8615045</v>
      </c>
      <c r="K34" s="60">
        <v>2045793</v>
      </c>
      <c r="L34" s="60">
        <v>2893667</v>
      </c>
      <c r="M34" s="60">
        <v>2450056</v>
      </c>
      <c r="N34" s="60">
        <v>7389516</v>
      </c>
      <c r="O34" s="60">
        <v>4786225</v>
      </c>
      <c r="P34" s="60">
        <v>5083604</v>
      </c>
      <c r="Q34" s="60">
        <v>3299345</v>
      </c>
      <c r="R34" s="60">
        <v>13169174</v>
      </c>
      <c r="S34" s="60">
        <v>0</v>
      </c>
      <c r="T34" s="60">
        <v>0</v>
      </c>
      <c r="U34" s="60">
        <v>0</v>
      </c>
      <c r="V34" s="60">
        <v>0</v>
      </c>
      <c r="W34" s="60">
        <v>29173735</v>
      </c>
      <c r="X34" s="60">
        <v>61536969</v>
      </c>
      <c r="Y34" s="60">
        <v>-32363234</v>
      </c>
      <c r="Z34" s="140">
        <v>-52.59</v>
      </c>
      <c r="AA34" s="155">
        <v>94676670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10169475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10169475</v>
      </c>
    </row>
    <row r="36" spans="1:27" ht="12.75">
      <c r="A36" s="193" t="s">
        <v>44</v>
      </c>
      <c r="B36" s="187"/>
      <c r="C36" s="188">
        <f aca="true" t="shared" si="1" ref="C36:Y36">SUM(C25:C35)</f>
        <v>312496516</v>
      </c>
      <c r="D36" s="188">
        <f>SUM(D25:D35)</f>
        <v>0</v>
      </c>
      <c r="E36" s="189">
        <f t="shared" si="1"/>
        <v>162731309</v>
      </c>
      <c r="F36" s="190">
        <f t="shared" si="1"/>
        <v>207905063</v>
      </c>
      <c r="G36" s="190">
        <f t="shared" si="1"/>
        <v>6264242</v>
      </c>
      <c r="H36" s="190">
        <f t="shared" si="1"/>
        <v>4914043</v>
      </c>
      <c r="I36" s="190">
        <f t="shared" si="1"/>
        <v>7862677</v>
      </c>
      <c r="J36" s="190">
        <f t="shared" si="1"/>
        <v>19040962</v>
      </c>
      <c r="K36" s="190">
        <f t="shared" si="1"/>
        <v>5348735</v>
      </c>
      <c r="L36" s="190">
        <f t="shared" si="1"/>
        <v>6910177</v>
      </c>
      <c r="M36" s="190">
        <f t="shared" si="1"/>
        <v>6625969</v>
      </c>
      <c r="N36" s="190">
        <f t="shared" si="1"/>
        <v>18884881</v>
      </c>
      <c r="O36" s="190">
        <f t="shared" si="1"/>
        <v>8983872</v>
      </c>
      <c r="P36" s="190">
        <f t="shared" si="1"/>
        <v>8748555</v>
      </c>
      <c r="Q36" s="190">
        <f t="shared" si="1"/>
        <v>7394395</v>
      </c>
      <c r="R36" s="190">
        <f t="shared" si="1"/>
        <v>25126822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63052665</v>
      </c>
      <c r="X36" s="190">
        <f t="shared" si="1"/>
        <v>145512635</v>
      </c>
      <c r="Y36" s="190">
        <f t="shared" si="1"/>
        <v>-82459970</v>
      </c>
      <c r="Z36" s="191">
        <f>+IF(X36&lt;&gt;0,+(Y36/X36)*100,0)</f>
        <v>-56.66859788498779</v>
      </c>
      <c r="AA36" s="188">
        <f>SUM(AA25:AA35)</f>
        <v>207905063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-152358475</v>
      </c>
      <c r="D38" s="199">
        <f>+D22-D36</f>
        <v>0</v>
      </c>
      <c r="E38" s="200">
        <f t="shared" si="2"/>
        <v>-8478203</v>
      </c>
      <c r="F38" s="106">
        <f t="shared" si="2"/>
        <v>-45284096</v>
      </c>
      <c r="G38" s="106">
        <f t="shared" si="2"/>
        <v>1651327</v>
      </c>
      <c r="H38" s="106">
        <f t="shared" si="2"/>
        <v>3555202</v>
      </c>
      <c r="I38" s="106">
        <f t="shared" si="2"/>
        <v>-993159</v>
      </c>
      <c r="J38" s="106">
        <f t="shared" si="2"/>
        <v>4213370</v>
      </c>
      <c r="K38" s="106">
        <f t="shared" si="2"/>
        <v>2877040</v>
      </c>
      <c r="L38" s="106">
        <f t="shared" si="2"/>
        <v>1148291</v>
      </c>
      <c r="M38" s="106">
        <f t="shared" si="2"/>
        <v>752612</v>
      </c>
      <c r="N38" s="106">
        <f t="shared" si="2"/>
        <v>4777943</v>
      </c>
      <c r="O38" s="106">
        <f t="shared" si="2"/>
        <v>-1158216</v>
      </c>
      <c r="P38" s="106">
        <f t="shared" si="2"/>
        <v>-1061238</v>
      </c>
      <c r="Q38" s="106">
        <f t="shared" si="2"/>
        <v>224858</v>
      </c>
      <c r="R38" s="106">
        <f t="shared" si="2"/>
        <v>-1994596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6996717</v>
      </c>
      <c r="X38" s="106">
        <f>IF(F22=F36,0,X22-X36)</f>
        <v>8971352</v>
      </c>
      <c r="Y38" s="106">
        <f t="shared" si="2"/>
        <v>-1974635</v>
      </c>
      <c r="Z38" s="201">
        <f>+IF(X38&lt;&gt;0,+(Y38/X38)*100,0)</f>
        <v>-22.010450598750335</v>
      </c>
      <c r="AA38" s="199">
        <f>+AA22-AA36</f>
        <v>-45284096</v>
      </c>
    </row>
    <row r="39" spans="1:27" ht="13.5">
      <c r="A39" s="181" t="s">
        <v>46</v>
      </c>
      <c r="B39" s="185"/>
      <c r="C39" s="155">
        <v>19173495</v>
      </c>
      <c r="D39" s="155">
        <v>0</v>
      </c>
      <c r="E39" s="156">
        <v>51718000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31400000</v>
      </c>
      <c r="Y39" s="60">
        <v>-31400000</v>
      </c>
      <c r="Z39" s="140">
        <v>-100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-133184980</v>
      </c>
      <c r="D42" s="206">
        <f>SUM(D38:D41)</f>
        <v>0</v>
      </c>
      <c r="E42" s="207">
        <f t="shared" si="3"/>
        <v>43239797</v>
      </c>
      <c r="F42" s="88">
        <f t="shared" si="3"/>
        <v>-45284096</v>
      </c>
      <c r="G42" s="88">
        <f t="shared" si="3"/>
        <v>1651327</v>
      </c>
      <c r="H42" s="88">
        <f t="shared" si="3"/>
        <v>3555202</v>
      </c>
      <c r="I42" s="88">
        <f t="shared" si="3"/>
        <v>-993159</v>
      </c>
      <c r="J42" s="88">
        <f t="shared" si="3"/>
        <v>4213370</v>
      </c>
      <c r="K42" s="88">
        <f t="shared" si="3"/>
        <v>2877040</v>
      </c>
      <c r="L42" s="88">
        <f t="shared" si="3"/>
        <v>1148291</v>
      </c>
      <c r="M42" s="88">
        <f t="shared" si="3"/>
        <v>752612</v>
      </c>
      <c r="N42" s="88">
        <f t="shared" si="3"/>
        <v>4777943</v>
      </c>
      <c r="O42" s="88">
        <f t="shared" si="3"/>
        <v>-1158216</v>
      </c>
      <c r="P42" s="88">
        <f t="shared" si="3"/>
        <v>-1061238</v>
      </c>
      <c r="Q42" s="88">
        <f t="shared" si="3"/>
        <v>224858</v>
      </c>
      <c r="R42" s="88">
        <f t="shared" si="3"/>
        <v>-1994596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6996717</v>
      </c>
      <c r="X42" s="88">
        <f t="shared" si="3"/>
        <v>40371352</v>
      </c>
      <c r="Y42" s="88">
        <f t="shared" si="3"/>
        <v>-33374635</v>
      </c>
      <c r="Z42" s="208">
        <f>+IF(X42&lt;&gt;0,+(Y42/X42)*100,0)</f>
        <v>-82.6691040716199</v>
      </c>
      <c r="AA42" s="206">
        <f>SUM(AA38:AA41)</f>
        <v>-45284096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-133184980</v>
      </c>
      <c r="D44" s="210">
        <f>+D42-D43</f>
        <v>0</v>
      </c>
      <c r="E44" s="211">
        <f t="shared" si="4"/>
        <v>43239797</v>
      </c>
      <c r="F44" s="77">
        <f t="shared" si="4"/>
        <v>-45284096</v>
      </c>
      <c r="G44" s="77">
        <f t="shared" si="4"/>
        <v>1651327</v>
      </c>
      <c r="H44" s="77">
        <f t="shared" si="4"/>
        <v>3555202</v>
      </c>
      <c r="I44" s="77">
        <f t="shared" si="4"/>
        <v>-993159</v>
      </c>
      <c r="J44" s="77">
        <f t="shared" si="4"/>
        <v>4213370</v>
      </c>
      <c r="K44" s="77">
        <f t="shared" si="4"/>
        <v>2877040</v>
      </c>
      <c r="L44" s="77">
        <f t="shared" si="4"/>
        <v>1148291</v>
      </c>
      <c r="M44" s="77">
        <f t="shared" si="4"/>
        <v>752612</v>
      </c>
      <c r="N44" s="77">
        <f t="shared" si="4"/>
        <v>4777943</v>
      </c>
      <c r="O44" s="77">
        <f t="shared" si="4"/>
        <v>-1158216</v>
      </c>
      <c r="P44" s="77">
        <f t="shared" si="4"/>
        <v>-1061238</v>
      </c>
      <c r="Q44" s="77">
        <f t="shared" si="4"/>
        <v>224858</v>
      </c>
      <c r="R44" s="77">
        <f t="shared" si="4"/>
        <v>-1994596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6996717</v>
      </c>
      <c r="X44" s="77">
        <f t="shared" si="4"/>
        <v>40371352</v>
      </c>
      <c r="Y44" s="77">
        <f t="shared" si="4"/>
        <v>-33374635</v>
      </c>
      <c r="Z44" s="212">
        <f>+IF(X44&lt;&gt;0,+(Y44/X44)*100,0)</f>
        <v>-82.6691040716199</v>
      </c>
      <c r="AA44" s="210">
        <f>+AA42-AA43</f>
        <v>-45284096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-133184980</v>
      </c>
      <c r="D46" s="206">
        <f>SUM(D44:D45)</f>
        <v>0</v>
      </c>
      <c r="E46" s="207">
        <f t="shared" si="5"/>
        <v>43239797</v>
      </c>
      <c r="F46" s="88">
        <f t="shared" si="5"/>
        <v>-45284096</v>
      </c>
      <c r="G46" s="88">
        <f t="shared" si="5"/>
        <v>1651327</v>
      </c>
      <c r="H46" s="88">
        <f t="shared" si="5"/>
        <v>3555202</v>
      </c>
      <c r="I46" s="88">
        <f t="shared" si="5"/>
        <v>-993159</v>
      </c>
      <c r="J46" s="88">
        <f t="shared" si="5"/>
        <v>4213370</v>
      </c>
      <c r="K46" s="88">
        <f t="shared" si="5"/>
        <v>2877040</v>
      </c>
      <c r="L46" s="88">
        <f t="shared" si="5"/>
        <v>1148291</v>
      </c>
      <c r="M46" s="88">
        <f t="shared" si="5"/>
        <v>752612</v>
      </c>
      <c r="N46" s="88">
        <f t="shared" si="5"/>
        <v>4777943</v>
      </c>
      <c r="O46" s="88">
        <f t="shared" si="5"/>
        <v>-1158216</v>
      </c>
      <c r="P46" s="88">
        <f t="shared" si="5"/>
        <v>-1061238</v>
      </c>
      <c r="Q46" s="88">
        <f t="shared" si="5"/>
        <v>224858</v>
      </c>
      <c r="R46" s="88">
        <f t="shared" si="5"/>
        <v>-1994596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6996717</v>
      </c>
      <c r="X46" s="88">
        <f t="shared" si="5"/>
        <v>40371352</v>
      </c>
      <c r="Y46" s="88">
        <f t="shared" si="5"/>
        <v>-33374635</v>
      </c>
      <c r="Z46" s="208">
        <f>+IF(X46&lt;&gt;0,+(Y46/X46)*100,0)</f>
        <v>-82.6691040716199</v>
      </c>
      <c r="AA46" s="206">
        <f>SUM(AA44:AA45)</f>
        <v>-45284096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-133184980</v>
      </c>
      <c r="D48" s="217">
        <f>SUM(D46:D47)</f>
        <v>0</v>
      </c>
      <c r="E48" s="218">
        <f t="shared" si="6"/>
        <v>43239797</v>
      </c>
      <c r="F48" s="219">
        <f t="shared" si="6"/>
        <v>-45284096</v>
      </c>
      <c r="G48" s="219">
        <f t="shared" si="6"/>
        <v>1651327</v>
      </c>
      <c r="H48" s="220">
        <f t="shared" si="6"/>
        <v>3555202</v>
      </c>
      <c r="I48" s="220">
        <f t="shared" si="6"/>
        <v>-993159</v>
      </c>
      <c r="J48" s="220">
        <f t="shared" si="6"/>
        <v>4213370</v>
      </c>
      <c r="K48" s="220">
        <f t="shared" si="6"/>
        <v>2877040</v>
      </c>
      <c r="L48" s="220">
        <f t="shared" si="6"/>
        <v>1148291</v>
      </c>
      <c r="M48" s="219">
        <f t="shared" si="6"/>
        <v>752612</v>
      </c>
      <c r="N48" s="219">
        <f t="shared" si="6"/>
        <v>4777943</v>
      </c>
      <c r="O48" s="220">
        <f t="shared" si="6"/>
        <v>-1158216</v>
      </c>
      <c r="P48" s="220">
        <f t="shared" si="6"/>
        <v>-1061238</v>
      </c>
      <c r="Q48" s="220">
        <f t="shared" si="6"/>
        <v>224858</v>
      </c>
      <c r="R48" s="220">
        <f t="shared" si="6"/>
        <v>-1994596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6996717</v>
      </c>
      <c r="X48" s="220">
        <f t="shared" si="6"/>
        <v>40371352</v>
      </c>
      <c r="Y48" s="220">
        <f t="shared" si="6"/>
        <v>-33374635</v>
      </c>
      <c r="Z48" s="221">
        <f>+IF(X48&lt;&gt;0,+(Y48/X48)*100,0)</f>
        <v>-82.6691040716199</v>
      </c>
      <c r="AA48" s="222">
        <f>SUM(AA46:AA47)</f>
        <v>-45284096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25642024</v>
      </c>
      <c r="D5" s="153">
        <f>SUM(D6:D8)</f>
        <v>0</v>
      </c>
      <c r="E5" s="154">
        <f t="shared" si="0"/>
        <v>6457175</v>
      </c>
      <c r="F5" s="100">
        <f t="shared" si="0"/>
        <v>9378500</v>
      </c>
      <c r="G5" s="100">
        <f t="shared" si="0"/>
        <v>185087</v>
      </c>
      <c r="H5" s="100">
        <f t="shared" si="0"/>
        <v>0</v>
      </c>
      <c r="I5" s="100">
        <f t="shared" si="0"/>
        <v>2600</v>
      </c>
      <c r="J5" s="100">
        <f t="shared" si="0"/>
        <v>187687</v>
      </c>
      <c r="K5" s="100">
        <f t="shared" si="0"/>
        <v>0</v>
      </c>
      <c r="L5" s="100">
        <f t="shared" si="0"/>
        <v>0</v>
      </c>
      <c r="M5" s="100">
        <f t="shared" si="0"/>
        <v>463599</v>
      </c>
      <c r="N5" s="100">
        <f t="shared" si="0"/>
        <v>463599</v>
      </c>
      <c r="O5" s="100">
        <f t="shared" si="0"/>
        <v>0</v>
      </c>
      <c r="P5" s="100">
        <f t="shared" si="0"/>
        <v>749623</v>
      </c>
      <c r="Q5" s="100">
        <f t="shared" si="0"/>
        <v>0</v>
      </c>
      <c r="R5" s="100">
        <f t="shared" si="0"/>
        <v>749623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1400909</v>
      </c>
      <c r="X5" s="100">
        <f t="shared" si="0"/>
        <v>6152050</v>
      </c>
      <c r="Y5" s="100">
        <f t="shared" si="0"/>
        <v>-4751141</v>
      </c>
      <c r="Z5" s="137">
        <f>+IF(X5&lt;&gt;0,+(Y5/X5)*100,0)</f>
        <v>-77.22858234247121</v>
      </c>
      <c r="AA5" s="153">
        <f>SUM(AA6:AA8)</f>
        <v>9378500</v>
      </c>
    </row>
    <row r="6" spans="1:27" ht="13.5">
      <c r="A6" s="138" t="s">
        <v>75</v>
      </c>
      <c r="B6" s="136"/>
      <c r="C6" s="155">
        <v>25642024</v>
      </c>
      <c r="D6" s="155"/>
      <c r="E6" s="156">
        <v>2255000</v>
      </c>
      <c r="F6" s="60">
        <v>2793000</v>
      </c>
      <c r="G6" s="60">
        <v>185087</v>
      </c>
      <c r="H6" s="60"/>
      <c r="I6" s="60"/>
      <c r="J6" s="60">
        <v>185087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185087</v>
      </c>
      <c r="X6" s="60">
        <v>1950050</v>
      </c>
      <c r="Y6" s="60">
        <v>-1764963</v>
      </c>
      <c r="Z6" s="140">
        <v>-90.51</v>
      </c>
      <c r="AA6" s="62">
        <v>2793000</v>
      </c>
    </row>
    <row r="7" spans="1:27" ht="13.5">
      <c r="A7" s="138" t="s">
        <v>76</v>
      </c>
      <c r="B7" s="136"/>
      <c r="C7" s="157"/>
      <c r="D7" s="157"/>
      <c r="E7" s="158">
        <v>177175</v>
      </c>
      <c r="F7" s="159">
        <v>108000</v>
      </c>
      <c r="G7" s="159"/>
      <c r="H7" s="159"/>
      <c r="I7" s="159">
        <v>2600</v>
      </c>
      <c r="J7" s="159">
        <v>2600</v>
      </c>
      <c r="K7" s="159"/>
      <c r="L7" s="159"/>
      <c r="M7" s="159">
        <v>463599</v>
      </c>
      <c r="N7" s="159">
        <v>463599</v>
      </c>
      <c r="O7" s="159"/>
      <c r="P7" s="159"/>
      <c r="Q7" s="159"/>
      <c r="R7" s="159"/>
      <c r="S7" s="159"/>
      <c r="T7" s="159"/>
      <c r="U7" s="159"/>
      <c r="V7" s="159"/>
      <c r="W7" s="159">
        <v>466199</v>
      </c>
      <c r="X7" s="159">
        <v>177000</v>
      </c>
      <c r="Y7" s="159">
        <v>289199</v>
      </c>
      <c r="Z7" s="141">
        <v>163.39</v>
      </c>
      <c r="AA7" s="225">
        <v>108000</v>
      </c>
    </row>
    <row r="8" spans="1:27" ht="13.5">
      <c r="A8" s="138" t="s">
        <v>77</v>
      </c>
      <c r="B8" s="136"/>
      <c r="C8" s="155"/>
      <c r="D8" s="155"/>
      <c r="E8" s="156">
        <v>4025000</v>
      </c>
      <c r="F8" s="60">
        <v>6477500</v>
      </c>
      <c r="G8" s="60"/>
      <c r="H8" s="60"/>
      <c r="I8" s="60"/>
      <c r="J8" s="60"/>
      <c r="K8" s="60"/>
      <c r="L8" s="60"/>
      <c r="M8" s="60"/>
      <c r="N8" s="60"/>
      <c r="O8" s="60"/>
      <c r="P8" s="60">
        <v>749623</v>
      </c>
      <c r="Q8" s="60"/>
      <c r="R8" s="60">
        <v>749623</v>
      </c>
      <c r="S8" s="60"/>
      <c r="T8" s="60"/>
      <c r="U8" s="60"/>
      <c r="V8" s="60"/>
      <c r="W8" s="60">
        <v>749623</v>
      </c>
      <c r="X8" s="60">
        <v>4025000</v>
      </c>
      <c r="Y8" s="60">
        <v>-3275377</v>
      </c>
      <c r="Z8" s="140">
        <v>-81.38</v>
      </c>
      <c r="AA8" s="62">
        <v>6477500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26365956</v>
      </c>
      <c r="F9" s="100">
        <f t="shared" si="1"/>
        <v>5955650</v>
      </c>
      <c r="G9" s="100">
        <f t="shared" si="1"/>
        <v>2780296</v>
      </c>
      <c r="H9" s="100">
        <f t="shared" si="1"/>
        <v>354207</v>
      </c>
      <c r="I9" s="100">
        <f t="shared" si="1"/>
        <v>0</v>
      </c>
      <c r="J9" s="100">
        <f t="shared" si="1"/>
        <v>3134503</v>
      </c>
      <c r="K9" s="100">
        <f t="shared" si="1"/>
        <v>34500</v>
      </c>
      <c r="L9" s="100">
        <f t="shared" si="1"/>
        <v>0</v>
      </c>
      <c r="M9" s="100">
        <f t="shared" si="1"/>
        <v>585530</v>
      </c>
      <c r="N9" s="100">
        <f t="shared" si="1"/>
        <v>620030</v>
      </c>
      <c r="O9" s="100">
        <f t="shared" si="1"/>
        <v>0</v>
      </c>
      <c r="P9" s="100">
        <f t="shared" si="1"/>
        <v>231064</v>
      </c>
      <c r="Q9" s="100">
        <f t="shared" si="1"/>
        <v>0</v>
      </c>
      <c r="R9" s="100">
        <f t="shared" si="1"/>
        <v>231064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3985597</v>
      </c>
      <c r="X9" s="100">
        <f t="shared" si="1"/>
        <v>7868293</v>
      </c>
      <c r="Y9" s="100">
        <f t="shared" si="1"/>
        <v>-3882696</v>
      </c>
      <c r="Z9" s="137">
        <f>+IF(X9&lt;&gt;0,+(Y9/X9)*100,0)</f>
        <v>-49.34610340514772</v>
      </c>
      <c r="AA9" s="102">
        <f>SUM(AA10:AA14)</f>
        <v>5955650</v>
      </c>
    </row>
    <row r="10" spans="1:27" ht="13.5">
      <c r="A10" s="138" t="s">
        <v>79</v>
      </c>
      <c r="B10" s="136"/>
      <c r="C10" s="155"/>
      <c r="D10" s="155"/>
      <c r="E10" s="156">
        <v>9666142</v>
      </c>
      <c r="F10" s="60">
        <v>1195000</v>
      </c>
      <c r="G10" s="60"/>
      <c r="H10" s="60">
        <v>354207</v>
      </c>
      <c r="I10" s="60"/>
      <c r="J10" s="60">
        <v>354207</v>
      </c>
      <c r="K10" s="60">
        <v>34500</v>
      </c>
      <c r="L10" s="60"/>
      <c r="M10" s="60"/>
      <c r="N10" s="60">
        <v>34500</v>
      </c>
      <c r="O10" s="60"/>
      <c r="P10" s="60">
        <v>231064</v>
      </c>
      <c r="Q10" s="60"/>
      <c r="R10" s="60">
        <v>231064</v>
      </c>
      <c r="S10" s="60"/>
      <c r="T10" s="60"/>
      <c r="U10" s="60"/>
      <c r="V10" s="60"/>
      <c r="W10" s="60">
        <v>619771</v>
      </c>
      <c r="X10" s="60">
        <v>4700000</v>
      </c>
      <c r="Y10" s="60">
        <v>-4080229</v>
      </c>
      <c r="Z10" s="140">
        <v>-86.81</v>
      </c>
      <c r="AA10" s="62">
        <v>1195000</v>
      </c>
    </row>
    <row r="11" spans="1:27" ht="13.5">
      <c r="A11" s="138" t="s">
        <v>80</v>
      </c>
      <c r="B11" s="136"/>
      <c r="C11" s="155"/>
      <c r="D11" s="155"/>
      <c r="E11" s="156"/>
      <c r="F11" s="60">
        <v>3211650</v>
      </c>
      <c r="G11" s="60">
        <v>1473309</v>
      </c>
      <c r="H11" s="60"/>
      <c r="I11" s="60"/>
      <c r="J11" s="60">
        <v>1473309</v>
      </c>
      <c r="K11" s="60"/>
      <c r="L11" s="60"/>
      <c r="M11" s="60">
        <v>585530</v>
      </c>
      <c r="N11" s="60">
        <v>585530</v>
      </c>
      <c r="O11" s="60"/>
      <c r="P11" s="60"/>
      <c r="Q11" s="60"/>
      <c r="R11" s="60"/>
      <c r="S11" s="60"/>
      <c r="T11" s="60"/>
      <c r="U11" s="60"/>
      <c r="V11" s="60"/>
      <c r="W11" s="60">
        <v>2058839</v>
      </c>
      <c r="X11" s="60">
        <v>2252293</v>
      </c>
      <c r="Y11" s="60">
        <v>-193454</v>
      </c>
      <c r="Z11" s="140">
        <v>-8.59</v>
      </c>
      <c r="AA11" s="62">
        <v>3211650</v>
      </c>
    </row>
    <row r="12" spans="1:27" ht="13.5">
      <c r="A12" s="138" t="s">
        <v>81</v>
      </c>
      <c r="B12" s="136"/>
      <c r="C12" s="155"/>
      <c r="D12" s="155"/>
      <c r="E12" s="156">
        <v>16699814</v>
      </c>
      <c r="F12" s="60">
        <v>1549000</v>
      </c>
      <c r="G12" s="60">
        <v>1306987</v>
      </c>
      <c r="H12" s="60"/>
      <c r="I12" s="60"/>
      <c r="J12" s="60">
        <v>1306987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1306987</v>
      </c>
      <c r="X12" s="60">
        <v>916000</v>
      </c>
      <c r="Y12" s="60">
        <v>390987</v>
      </c>
      <c r="Z12" s="140">
        <v>42.68</v>
      </c>
      <c r="AA12" s="62">
        <v>1549000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5519045</v>
      </c>
      <c r="F15" s="100">
        <f t="shared" si="2"/>
        <v>6182457</v>
      </c>
      <c r="G15" s="100">
        <f t="shared" si="2"/>
        <v>1036538</v>
      </c>
      <c r="H15" s="100">
        <f t="shared" si="2"/>
        <v>0</v>
      </c>
      <c r="I15" s="100">
        <f t="shared" si="2"/>
        <v>250806</v>
      </c>
      <c r="J15" s="100">
        <f t="shared" si="2"/>
        <v>1287344</v>
      </c>
      <c r="K15" s="100">
        <f t="shared" si="2"/>
        <v>0</v>
      </c>
      <c r="L15" s="100">
        <f t="shared" si="2"/>
        <v>0</v>
      </c>
      <c r="M15" s="100">
        <f t="shared" si="2"/>
        <v>135087</v>
      </c>
      <c r="N15" s="100">
        <f t="shared" si="2"/>
        <v>135087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1422431</v>
      </c>
      <c r="X15" s="100">
        <f t="shared" si="2"/>
        <v>5559044</v>
      </c>
      <c r="Y15" s="100">
        <f t="shared" si="2"/>
        <v>-4136613</v>
      </c>
      <c r="Z15" s="137">
        <f>+IF(X15&lt;&gt;0,+(Y15/X15)*100,0)</f>
        <v>-74.41230902291834</v>
      </c>
      <c r="AA15" s="102">
        <f>SUM(AA16:AA18)</f>
        <v>6182457</v>
      </c>
    </row>
    <row r="16" spans="1:27" ht="13.5">
      <c r="A16" s="138" t="s">
        <v>85</v>
      </c>
      <c r="B16" s="136"/>
      <c r="C16" s="155"/>
      <c r="D16" s="155"/>
      <c r="E16" s="156"/>
      <c r="F16" s="60">
        <v>10000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40000</v>
      </c>
      <c r="Y16" s="60">
        <v>-40000</v>
      </c>
      <c r="Z16" s="140">
        <v>-100</v>
      </c>
      <c r="AA16" s="62">
        <v>10000</v>
      </c>
    </row>
    <row r="17" spans="1:27" ht="13.5">
      <c r="A17" s="138" t="s">
        <v>86</v>
      </c>
      <c r="B17" s="136"/>
      <c r="C17" s="155"/>
      <c r="D17" s="155"/>
      <c r="E17" s="156">
        <v>5519045</v>
      </c>
      <c r="F17" s="60">
        <v>5891918</v>
      </c>
      <c r="G17" s="60">
        <v>1036538</v>
      </c>
      <c r="H17" s="60"/>
      <c r="I17" s="60">
        <v>250806</v>
      </c>
      <c r="J17" s="60">
        <v>1287344</v>
      </c>
      <c r="K17" s="60"/>
      <c r="L17" s="60"/>
      <c r="M17" s="60">
        <v>135087</v>
      </c>
      <c r="N17" s="60">
        <v>135087</v>
      </c>
      <c r="O17" s="60"/>
      <c r="P17" s="60"/>
      <c r="Q17" s="60"/>
      <c r="R17" s="60"/>
      <c r="S17" s="60"/>
      <c r="T17" s="60"/>
      <c r="U17" s="60"/>
      <c r="V17" s="60"/>
      <c r="W17" s="60">
        <v>1422431</v>
      </c>
      <c r="X17" s="60">
        <v>5519044</v>
      </c>
      <c r="Y17" s="60">
        <v>-4096613</v>
      </c>
      <c r="Z17" s="140">
        <v>-74.23</v>
      </c>
      <c r="AA17" s="62">
        <v>5891918</v>
      </c>
    </row>
    <row r="18" spans="1:27" ht="13.5">
      <c r="A18" s="138" t="s">
        <v>87</v>
      </c>
      <c r="B18" s="136"/>
      <c r="C18" s="155"/>
      <c r="D18" s="155"/>
      <c r="E18" s="156"/>
      <c r="F18" s="60">
        <v>280539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>
        <v>280539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4675000</v>
      </c>
      <c r="F19" s="100">
        <f t="shared" si="3"/>
        <v>16782815</v>
      </c>
      <c r="G19" s="100">
        <f t="shared" si="3"/>
        <v>6413646</v>
      </c>
      <c r="H19" s="100">
        <f t="shared" si="3"/>
        <v>860418</v>
      </c>
      <c r="I19" s="100">
        <f t="shared" si="3"/>
        <v>0</v>
      </c>
      <c r="J19" s="100">
        <f t="shared" si="3"/>
        <v>7274064</v>
      </c>
      <c r="K19" s="100">
        <f t="shared" si="3"/>
        <v>23999</v>
      </c>
      <c r="L19" s="100">
        <f t="shared" si="3"/>
        <v>204250</v>
      </c>
      <c r="M19" s="100">
        <f t="shared" si="3"/>
        <v>1453081</v>
      </c>
      <c r="N19" s="100">
        <f t="shared" si="3"/>
        <v>1681330</v>
      </c>
      <c r="O19" s="100">
        <f t="shared" si="3"/>
        <v>0</v>
      </c>
      <c r="P19" s="100">
        <f t="shared" si="3"/>
        <v>2021742</v>
      </c>
      <c r="Q19" s="100">
        <f t="shared" si="3"/>
        <v>0</v>
      </c>
      <c r="R19" s="100">
        <f t="shared" si="3"/>
        <v>2021742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10977136</v>
      </c>
      <c r="X19" s="100">
        <f t="shared" si="3"/>
        <v>20988657</v>
      </c>
      <c r="Y19" s="100">
        <f t="shared" si="3"/>
        <v>-10011521</v>
      </c>
      <c r="Z19" s="137">
        <f>+IF(X19&lt;&gt;0,+(Y19/X19)*100,0)</f>
        <v>-47.69967416209622</v>
      </c>
      <c r="AA19" s="102">
        <f>SUM(AA20:AA23)</f>
        <v>16782815</v>
      </c>
    </row>
    <row r="20" spans="1:27" ht="13.5">
      <c r="A20" s="138" t="s">
        <v>89</v>
      </c>
      <c r="B20" s="136"/>
      <c r="C20" s="155"/>
      <c r="D20" s="155"/>
      <c r="E20" s="156">
        <v>3000000</v>
      </c>
      <c r="F20" s="60">
        <v>4270000</v>
      </c>
      <c r="G20" s="60">
        <v>1850091</v>
      </c>
      <c r="H20" s="60">
        <v>860418</v>
      </c>
      <c r="I20" s="60"/>
      <c r="J20" s="60">
        <v>2710509</v>
      </c>
      <c r="K20" s="60">
        <v>23999</v>
      </c>
      <c r="L20" s="60">
        <v>204250</v>
      </c>
      <c r="M20" s="60">
        <v>468269</v>
      </c>
      <c r="N20" s="60">
        <v>696518</v>
      </c>
      <c r="O20" s="60"/>
      <c r="P20" s="60">
        <v>432861</v>
      </c>
      <c r="Q20" s="60"/>
      <c r="R20" s="60">
        <v>432861</v>
      </c>
      <c r="S20" s="60"/>
      <c r="T20" s="60"/>
      <c r="U20" s="60"/>
      <c r="V20" s="60"/>
      <c r="W20" s="60">
        <v>3839888</v>
      </c>
      <c r="X20" s="60">
        <v>3292000</v>
      </c>
      <c r="Y20" s="60">
        <v>547888</v>
      </c>
      <c r="Z20" s="140">
        <v>16.64</v>
      </c>
      <c r="AA20" s="62">
        <v>4270000</v>
      </c>
    </row>
    <row r="21" spans="1:27" ht="13.5">
      <c r="A21" s="138" t="s">
        <v>90</v>
      </c>
      <c r="B21" s="136"/>
      <c r="C21" s="155"/>
      <c r="D21" s="155"/>
      <c r="E21" s="156">
        <v>1675000</v>
      </c>
      <c r="F21" s="60">
        <v>2641526</v>
      </c>
      <c r="G21" s="60">
        <v>1160917</v>
      </c>
      <c r="H21" s="60"/>
      <c r="I21" s="60"/>
      <c r="J21" s="60">
        <v>1160917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1160917</v>
      </c>
      <c r="X21" s="60">
        <v>1347000</v>
      </c>
      <c r="Y21" s="60">
        <v>-186083</v>
      </c>
      <c r="Z21" s="140">
        <v>-13.81</v>
      </c>
      <c r="AA21" s="62">
        <v>2641526</v>
      </c>
    </row>
    <row r="22" spans="1:27" ht="13.5">
      <c r="A22" s="138" t="s">
        <v>91</v>
      </c>
      <c r="B22" s="136"/>
      <c r="C22" s="157"/>
      <c r="D22" s="157"/>
      <c r="E22" s="158"/>
      <c r="F22" s="159">
        <v>9871289</v>
      </c>
      <c r="G22" s="159">
        <v>3402638</v>
      </c>
      <c r="H22" s="159"/>
      <c r="I22" s="159"/>
      <c r="J22" s="159">
        <v>3402638</v>
      </c>
      <c r="K22" s="159"/>
      <c r="L22" s="159"/>
      <c r="M22" s="159">
        <v>984812</v>
      </c>
      <c r="N22" s="159">
        <v>984812</v>
      </c>
      <c r="O22" s="159"/>
      <c r="P22" s="159">
        <v>1588881</v>
      </c>
      <c r="Q22" s="159"/>
      <c r="R22" s="159">
        <v>1588881</v>
      </c>
      <c r="S22" s="159"/>
      <c r="T22" s="159"/>
      <c r="U22" s="159"/>
      <c r="V22" s="159"/>
      <c r="W22" s="159">
        <v>5976331</v>
      </c>
      <c r="X22" s="159">
        <v>10349657</v>
      </c>
      <c r="Y22" s="159">
        <v>-4373326</v>
      </c>
      <c r="Z22" s="141">
        <v>-42.26</v>
      </c>
      <c r="AA22" s="225">
        <v>9871289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6000000</v>
      </c>
      <c r="Y23" s="60">
        <v>-6000000</v>
      </c>
      <c r="Z23" s="140">
        <v>-100</v>
      </c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877400</v>
      </c>
      <c r="Y24" s="100">
        <v>-877400</v>
      </c>
      <c r="Z24" s="137">
        <v>-100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25642024</v>
      </c>
      <c r="D25" s="217">
        <f>+D5+D9+D15+D19+D24</f>
        <v>0</v>
      </c>
      <c r="E25" s="230">
        <f t="shared" si="4"/>
        <v>43017176</v>
      </c>
      <c r="F25" s="219">
        <f t="shared" si="4"/>
        <v>38299422</v>
      </c>
      <c r="G25" s="219">
        <f t="shared" si="4"/>
        <v>10415567</v>
      </c>
      <c r="H25" s="219">
        <f t="shared" si="4"/>
        <v>1214625</v>
      </c>
      <c r="I25" s="219">
        <f t="shared" si="4"/>
        <v>253406</v>
      </c>
      <c r="J25" s="219">
        <f t="shared" si="4"/>
        <v>11883598</v>
      </c>
      <c r="K25" s="219">
        <f t="shared" si="4"/>
        <v>58499</v>
      </c>
      <c r="L25" s="219">
        <f t="shared" si="4"/>
        <v>204250</v>
      </c>
      <c r="M25" s="219">
        <f t="shared" si="4"/>
        <v>2637297</v>
      </c>
      <c r="N25" s="219">
        <f t="shared" si="4"/>
        <v>2900046</v>
      </c>
      <c r="O25" s="219">
        <f t="shared" si="4"/>
        <v>0</v>
      </c>
      <c r="P25" s="219">
        <f t="shared" si="4"/>
        <v>3002429</v>
      </c>
      <c r="Q25" s="219">
        <f t="shared" si="4"/>
        <v>0</v>
      </c>
      <c r="R25" s="219">
        <f t="shared" si="4"/>
        <v>3002429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17786073</v>
      </c>
      <c r="X25" s="219">
        <f t="shared" si="4"/>
        <v>41445444</v>
      </c>
      <c r="Y25" s="219">
        <f t="shared" si="4"/>
        <v>-23659371</v>
      </c>
      <c r="Z25" s="231">
        <f>+IF(X25&lt;&gt;0,+(Y25/X25)*100,0)</f>
        <v>-57.08557736768365</v>
      </c>
      <c r="AA25" s="232">
        <f>+AA5+AA9+AA15+AA19+AA24</f>
        <v>38299422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23323464</v>
      </c>
      <c r="D28" s="155"/>
      <c r="E28" s="156">
        <v>30400001</v>
      </c>
      <c r="F28" s="60">
        <v>25771922</v>
      </c>
      <c r="G28" s="60">
        <v>8923493</v>
      </c>
      <c r="H28" s="60">
        <v>1186625</v>
      </c>
      <c r="I28" s="60">
        <v>250806</v>
      </c>
      <c r="J28" s="60">
        <v>10360924</v>
      </c>
      <c r="K28" s="60">
        <v>58499</v>
      </c>
      <c r="L28" s="60">
        <v>204250</v>
      </c>
      <c r="M28" s="60">
        <v>2173698</v>
      </c>
      <c r="N28" s="60">
        <v>2436447</v>
      </c>
      <c r="O28" s="60"/>
      <c r="P28" s="60">
        <v>2252806</v>
      </c>
      <c r="Q28" s="60"/>
      <c r="R28" s="60">
        <v>2252806</v>
      </c>
      <c r="S28" s="60"/>
      <c r="T28" s="60"/>
      <c r="U28" s="60"/>
      <c r="V28" s="60"/>
      <c r="W28" s="60">
        <v>15050177</v>
      </c>
      <c r="X28" s="60">
        <v>31400000</v>
      </c>
      <c r="Y28" s="60">
        <v>-16349823</v>
      </c>
      <c r="Z28" s="140">
        <v>-52.07</v>
      </c>
      <c r="AA28" s="155">
        <v>25771922</v>
      </c>
    </row>
    <row r="29" spans="1:27" ht="13.5">
      <c r="A29" s="234" t="s">
        <v>134</v>
      </c>
      <c r="B29" s="136"/>
      <c r="C29" s="155"/>
      <c r="D29" s="155"/>
      <c r="E29" s="156">
        <v>1000000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23323464</v>
      </c>
      <c r="D32" s="210">
        <f>SUM(D28:D31)</f>
        <v>0</v>
      </c>
      <c r="E32" s="211">
        <f t="shared" si="5"/>
        <v>31400001</v>
      </c>
      <c r="F32" s="77">
        <f t="shared" si="5"/>
        <v>25771922</v>
      </c>
      <c r="G32" s="77">
        <f t="shared" si="5"/>
        <v>8923493</v>
      </c>
      <c r="H32" s="77">
        <f t="shared" si="5"/>
        <v>1186625</v>
      </c>
      <c r="I32" s="77">
        <f t="shared" si="5"/>
        <v>250806</v>
      </c>
      <c r="J32" s="77">
        <f t="shared" si="5"/>
        <v>10360924</v>
      </c>
      <c r="K32" s="77">
        <f t="shared" si="5"/>
        <v>58499</v>
      </c>
      <c r="L32" s="77">
        <f t="shared" si="5"/>
        <v>204250</v>
      </c>
      <c r="M32" s="77">
        <f t="shared" si="5"/>
        <v>2173698</v>
      </c>
      <c r="N32" s="77">
        <f t="shared" si="5"/>
        <v>2436447</v>
      </c>
      <c r="O32" s="77">
        <f t="shared" si="5"/>
        <v>0</v>
      </c>
      <c r="P32" s="77">
        <f t="shared" si="5"/>
        <v>2252806</v>
      </c>
      <c r="Q32" s="77">
        <f t="shared" si="5"/>
        <v>0</v>
      </c>
      <c r="R32" s="77">
        <f t="shared" si="5"/>
        <v>2252806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15050177</v>
      </c>
      <c r="X32" s="77">
        <f t="shared" si="5"/>
        <v>31400000</v>
      </c>
      <c r="Y32" s="77">
        <f t="shared" si="5"/>
        <v>-16349823</v>
      </c>
      <c r="Z32" s="212">
        <f>+IF(X32&lt;&gt;0,+(Y32/X32)*100,0)</f>
        <v>-52.069500000000005</v>
      </c>
      <c r="AA32" s="79">
        <f>SUM(AA28:AA31)</f>
        <v>25771922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2318560</v>
      </c>
      <c r="D35" s="155"/>
      <c r="E35" s="156">
        <v>11617175</v>
      </c>
      <c r="F35" s="60">
        <v>12527500</v>
      </c>
      <c r="G35" s="60">
        <v>1492074</v>
      </c>
      <c r="H35" s="60">
        <v>28000</v>
      </c>
      <c r="I35" s="60">
        <v>2600</v>
      </c>
      <c r="J35" s="60">
        <v>1522674</v>
      </c>
      <c r="K35" s="60"/>
      <c r="L35" s="60"/>
      <c r="M35" s="60">
        <v>463599</v>
      </c>
      <c r="N35" s="60">
        <v>463599</v>
      </c>
      <c r="O35" s="60"/>
      <c r="P35" s="60">
        <v>749623</v>
      </c>
      <c r="Q35" s="60"/>
      <c r="R35" s="60">
        <v>749623</v>
      </c>
      <c r="S35" s="60"/>
      <c r="T35" s="60"/>
      <c r="U35" s="60"/>
      <c r="V35" s="60"/>
      <c r="W35" s="60">
        <v>2735896</v>
      </c>
      <c r="X35" s="60">
        <v>10170965</v>
      </c>
      <c r="Y35" s="60">
        <v>-7435069</v>
      </c>
      <c r="Z35" s="140">
        <v>-73.1</v>
      </c>
      <c r="AA35" s="62">
        <v>12527500</v>
      </c>
    </row>
    <row r="36" spans="1:27" ht="13.5">
      <c r="A36" s="238" t="s">
        <v>139</v>
      </c>
      <c r="B36" s="149"/>
      <c r="C36" s="222">
        <f aca="true" t="shared" si="6" ref="C36:Y36">SUM(C32:C35)</f>
        <v>25642024</v>
      </c>
      <c r="D36" s="222">
        <f>SUM(D32:D35)</f>
        <v>0</v>
      </c>
      <c r="E36" s="218">
        <f t="shared" si="6"/>
        <v>43017176</v>
      </c>
      <c r="F36" s="220">
        <f t="shared" si="6"/>
        <v>38299422</v>
      </c>
      <c r="G36" s="220">
        <f t="shared" si="6"/>
        <v>10415567</v>
      </c>
      <c r="H36" s="220">
        <f t="shared" si="6"/>
        <v>1214625</v>
      </c>
      <c r="I36" s="220">
        <f t="shared" si="6"/>
        <v>253406</v>
      </c>
      <c r="J36" s="220">
        <f t="shared" si="6"/>
        <v>11883598</v>
      </c>
      <c r="K36" s="220">
        <f t="shared" si="6"/>
        <v>58499</v>
      </c>
      <c r="L36" s="220">
        <f t="shared" si="6"/>
        <v>204250</v>
      </c>
      <c r="M36" s="220">
        <f t="shared" si="6"/>
        <v>2637297</v>
      </c>
      <c r="N36" s="220">
        <f t="shared" si="6"/>
        <v>2900046</v>
      </c>
      <c r="O36" s="220">
        <f t="shared" si="6"/>
        <v>0</v>
      </c>
      <c r="P36" s="220">
        <f t="shared" si="6"/>
        <v>3002429</v>
      </c>
      <c r="Q36" s="220">
        <f t="shared" si="6"/>
        <v>0</v>
      </c>
      <c r="R36" s="220">
        <f t="shared" si="6"/>
        <v>3002429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17786073</v>
      </c>
      <c r="X36" s="220">
        <f t="shared" si="6"/>
        <v>41570965</v>
      </c>
      <c r="Y36" s="220">
        <f t="shared" si="6"/>
        <v>-23784892</v>
      </c>
      <c r="Z36" s="221">
        <f>+IF(X36&lt;&gt;0,+(Y36/X36)*100,0)</f>
        <v>-57.2151548562801</v>
      </c>
      <c r="AA36" s="239">
        <f>SUM(AA32:AA35)</f>
        <v>38299422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28957</v>
      </c>
      <c r="D6" s="155"/>
      <c r="E6" s="59">
        <v>201920</v>
      </c>
      <c r="F6" s="60">
        <v>202000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151500</v>
      </c>
      <c r="Y6" s="60">
        <v>-151500</v>
      </c>
      <c r="Z6" s="140">
        <v>-100</v>
      </c>
      <c r="AA6" s="62">
        <v>202000</v>
      </c>
    </row>
    <row r="7" spans="1:27" ht="13.5">
      <c r="A7" s="249" t="s">
        <v>144</v>
      </c>
      <c r="B7" s="182"/>
      <c r="C7" s="155">
        <v>35410</v>
      </c>
      <c r="D7" s="155"/>
      <c r="E7" s="59">
        <v>165000</v>
      </c>
      <c r="F7" s="60">
        <v>165000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123750</v>
      </c>
      <c r="Y7" s="60">
        <v>-123750</v>
      </c>
      <c r="Z7" s="140">
        <v>-100</v>
      </c>
      <c r="AA7" s="62">
        <v>165000</v>
      </c>
    </row>
    <row r="8" spans="1:27" ht="13.5">
      <c r="A8" s="249" t="s">
        <v>145</v>
      </c>
      <c r="B8" s="182"/>
      <c r="C8" s="155">
        <v>35926954</v>
      </c>
      <c r="D8" s="155"/>
      <c r="E8" s="59">
        <v>77787780</v>
      </c>
      <c r="F8" s="60">
        <v>454078000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340558500</v>
      </c>
      <c r="Y8" s="60">
        <v>-340558500</v>
      </c>
      <c r="Z8" s="140">
        <v>-100</v>
      </c>
      <c r="AA8" s="62">
        <v>454078000</v>
      </c>
    </row>
    <row r="9" spans="1:27" ht="13.5">
      <c r="A9" s="249" t="s">
        <v>146</v>
      </c>
      <c r="B9" s="182"/>
      <c r="C9" s="155">
        <v>5637730</v>
      </c>
      <c r="D9" s="155"/>
      <c r="E9" s="59">
        <v>2453643</v>
      </c>
      <c r="F9" s="60">
        <v>2454000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1840500</v>
      </c>
      <c r="Y9" s="60">
        <v>-1840500</v>
      </c>
      <c r="Z9" s="140">
        <v>-100</v>
      </c>
      <c r="AA9" s="62">
        <v>2454000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370635</v>
      </c>
      <c r="D11" s="155"/>
      <c r="E11" s="59">
        <v>621908</v>
      </c>
      <c r="F11" s="60">
        <v>622000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466500</v>
      </c>
      <c r="Y11" s="60">
        <v>-466500</v>
      </c>
      <c r="Z11" s="140">
        <v>-100</v>
      </c>
      <c r="AA11" s="62">
        <v>622000</v>
      </c>
    </row>
    <row r="12" spans="1:27" ht="13.5">
      <c r="A12" s="250" t="s">
        <v>56</v>
      </c>
      <c r="B12" s="251"/>
      <c r="C12" s="168">
        <f aca="true" t="shared" si="0" ref="C12:Y12">SUM(C6:C11)</f>
        <v>41999686</v>
      </c>
      <c r="D12" s="168">
        <f>SUM(D6:D11)</f>
        <v>0</v>
      </c>
      <c r="E12" s="72">
        <f t="shared" si="0"/>
        <v>81230251</v>
      </c>
      <c r="F12" s="73">
        <f t="shared" si="0"/>
        <v>457521000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343140750</v>
      </c>
      <c r="Y12" s="73">
        <f t="shared" si="0"/>
        <v>-343140750</v>
      </c>
      <c r="Z12" s="170">
        <f>+IF(X12&lt;&gt;0,+(Y12/X12)*100,0)</f>
        <v>-100</v>
      </c>
      <c r="AA12" s="74">
        <f>SUM(AA6:AA11)</f>
        <v>457521000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324030</v>
      </c>
      <c r="F16" s="60">
        <v>324000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243000</v>
      </c>
      <c r="Y16" s="159">
        <v>-243000</v>
      </c>
      <c r="Z16" s="141">
        <v>-100</v>
      </c>
      <c r="AA16" s="225">
        <v>324000</v>
      </c>
    </row>
    <row r="17" spans="1:27" ht="13.5">
      <c r="A17" s="249" t="s">
        <v>152</v>
      </c>
      <c r="B17" s="182"/>
      <c r="C17" s="155">
        <v>44487936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1584659877</v>
      </c>
      <c r="D19" s="155"/>
      <c r="E19" s="59">
        <v>1188895884</v>
      </c>
      <c r="F19" s="60">
        <v>1188896000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891672000</v>
      </c>
      <c r="Y19" s="60">
        <v>-891672000</v>
      </c>
      <c r="Z19" s="140">
        <v>-100</v>
      </c>
      <c r="AA19" s="62">
        <v>1188896000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166008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323705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1629637526</v>
      </c>
      <c r="D24" s="168">
        <f>SUM(D15:D23)</f>
        <v>0</v>
      </c>
      <c r="E24" s="76">
        <f t="shared" si="1"/>
        <v>1189219914</v>
      </c>
      <c r="F24" s="77">
        <f t="shared" si="1"/>
        <v>1189220000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891915000</v>
      </c>
      <c r="Y24" s="77">
        <f t="shared" si="1"/>
        <v>-891915000</v>
      </c>
      <c r="Z24" s="212">
        <f>+IF(X24&lt;&gt;0,+(Y24/X24)*100,0)</f>
        <v>-100</v>
      </c>
      <c r="AA24" s="79">
        <f>SUM(AA15:AA23)</f>
        <v>1189220000</v>
      </c>
    </row>
    <row r="25" spans="1:27" ht="13.5">
      <c r="A25" s="250" t="s">
        <v>159</v>
      </c>
      <c r="B25" s="251"/>
      <c r="C25" s="168">
        <f aca="true" t="shared" si="2" ref="C25:Y25">+C12+C24</f>
        <v>1671637212</v>
      </c>
      <c r="D25" s="168">
        <f>+D12+D24</f>
        <v>0</v>
      </c>
      <c r="E25" s="72">
        <f t="shared" si="2"/>
        <v>1270450165</v>
      </c>
      <c r="F25" s="73">
        <f t="shared" si="2"/>
        <v>1646741000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1235055750</v>
      </c>
      <c r="Y25" s="73">
        <f t="shared" si="2"/>
        <v>-1235055750</v>
      </c>
      <c r="Z25" s="170">
        <f>+IF(X25&lt;&gt;0,+(Y25/X25)*100,0)</f>
        <v>-100</v>
      </c>
      <c r="AA25" s="74">
        <f>+AA12+AA24</f>
        <v>1646741000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263581</v>
      </c>
      <c r="D30" s="155"/>
      <c r="E30" s="59">
        <v>700000</v>
      </c>
      <c r="F30" s="60">
        <v>3987000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2990250</v>
      </c>
      <c r="Y30" s="60">
        <v>-2990250</v>
      </c>
      <c r="Z30" s="140">
        <v>-100</v>
      </c>
      <c r="AA30" s="62">
        <v>3987000</v>
      </c>
    </row>
    <row r="31" spans="1:27" ht="13.5">
      <c r="A31" s="249" t="s">
        <v>163</v>
      </c>
      <c r="B31" s="182"/>
      <c r="C31" s="155">
        <v>786920</v>
      </c>
      <c r="D31" s="155"/>
      <c r="E31" s="59">
        <v>1302032</v>
      </c>
      <c r="F31" s="60">
        <v>1302000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976500</v>
      </c>
      <c r="Y31" s="60">
        <v>-976500</v>
      </c>
      <c r="Z31" s="140">
        <v>-100</v>
      </c>
      <c r="AA31" s="62">
        <v>1302000</v>
      </c>
    </row>
    <row r="32" spans="1:27" ht="13.5">
      <c r="A32" s="249" t="s">
        <v>164</v>
      </c>
      <c r="B32" s="182"/>
      <c r="C32" s="155">
        <v>206877967</v>
      </c>
      <c r="D32" s="155"/>
      <c r="E32" s="59">
        <v>149952501</v>
      </c>
      <c r="F32" s="60">
        <v>149953000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112464750</v>
      </c>
      <c r="Y32" s="60">
        <v>-112464750</v>
      </c>
      <c r="Z32" s="140">
        <v>-100</v>
      </c>
      <c r="AA32" s="62">
        <v>149953000</v>
      </c>
    </row>
    <row r="33" spans="1:27" ht="13.5">
      <c r="A33" s="249" t="s">
        <v>165</v>
      </c>
      <c r="B33" s="182"/>
      <c r="C33" s="155"/>
      <c r="D33" s="155"/>
      <c r="E33" s="59"/>
      <c r="F33" s="60">
        <v>18032000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13524000</v>
      </c>
      <c r="Y33" s="60">
        <v>-13524000</v>
      </c>
      <c r="Z33" s="140">
        <v>-100</v>
      </c>
      <c r="AA33" s="62">
        <v>18032000</v>
      </c>
    </row>
    <row r="34" spans="1:27" ht="13.5">
      <c r="A34" s="250" t="s">
        <v>58</v>
      </c>
      <c r="B34" s="251"/>
      <c r="C34" s="168">
        <f aca="true" t="shared" si="3" ref="C34:Y34">SUM(C29:C33)</f>
        <v>207928468</v>
      </c>
      <c r="D34" s="168">
        <f>SUM(D29:D33)</f>
        <v>0</v>
      </c>
      <c r="E34" s="72">
        <f t="shared" si="3"/>
        <v>151954533</v>
      </c>
      <c r="F34" s="73">
        <f t="shared" si="3"/>
        <v>173274000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129955500</v>
      </c>
      <c r="Y34" s="73">
        <f t="shared" si="3"/>
        <v>-129955500</v>
      </c>
      <c r="Z34" s="170">
        <f>+IF(X34&lt;&gt;0,+(Y34/X34)*100,0)</f>
        <v>-100</v>
      </c>
      <c r="AA34" s="74">
        <f>SUM(AA29:AA33)</f>
        <v>173274000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1823689</v>
      </c>
      <c r="D37" s="155"/>
      <c r="E37" s="59">
        <v>3986857</v>
      </c>
      <c r="F37" s="60">
        <v>700000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525000</v>
      </c>
      <c r="Y37" s="60">
        <v>-525000</v>
      </c>
      <c r="Z37" s="140">
        <v>-100</v>
      </c>
      <c r="AA37" s="62">
        <v>700000</v>
      </c>
    </row>
    <row r="38" spans="1:27" ht="13.5">
      <c r="A38" s="249" t="s">
        <v>165</v>
      </c>
      <c r="B38" s="182"/>
      <c r="C38" s="155">
        <v>14931368</v>
      </c>
      <c r="D38" s="155"/>
      <c r="E38" s="59">
        <v>18032432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16755057</v>
      </c>
      <c r="D39" s="168">
        <f>SUM(D37:D38)</f>
        <v>0</v>
      </c>
      <c r="E39" s="76">
        <f t="shared" si="4"/>
        <v>22019289</v>
      </c>
      <c r="F39" s="77">
        <f t="shared" si="4"/>
        <v>700000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525000</v>
      </c>
      <c r="Y39" s="77">
        <f t="shared" si="4"/>
        <v>-525000</v>
      </c>
      <c r="Z39" s="212">
        <f>+IF(X39&lt;&gt;0,+(Y39/X39)*100,0)</f>
        <v>-100</v>
      </c>
      <c r="AA39" s="79">
        <f>SUM(AA37:AA38)</f>
        <v>700000</v>
      </c>
    </row>
    <row r="40" spans="1:27" ht="13.5">
      <c r="A40" s="250" t="s">
        <v>167</v>
      </c>
      <c r="B40" s="251"/>
      <c r="C40" s="168">
        <f aca="true" t="shared" si="5" ref="C40:Y40">+C34+C39</f>
        <v>224683525</v>
      </c>
      <c r="D40" s="168">
        <f>+D34+D39</f>
        <v>0</v>
      </c>
      <c r="E40" s="72">
        <f t="shared" si="5"/>
        <v>173973822</v>
      </c>
      <c r="F40" s="73">
        <f t="shared" si="5"/>
        <v>173974000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130480500</v>
      </c>
      <c r="Y40" s="73">
        <f t="shared" si="5"/>
        <v>-130480500</v>
      </c>
      <c r="Z40" s="170">
        <f>+IF(X40&lt;&gt;0,+(Y40/X40)*100,0)</f>
        <v>-100</v>
      </c>
      <c r="AA40" s="74">
        <f>+AA34+AA39</f>
        <v>173974000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1446953687</v>
      </c>
      <c r="D42" s="257">
        <f>+D25-D40</f>
        <v>0</v>
      </c>
      <c r="E42" s="258">
        <f t="shared" si="6"/>
        <v>1096476343</v>
      </c>
      <c r="F42" s="259">
        <f t="shared" si="6"/>
        <v>1472767000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1104575250</v>
      </c>
      <c r="Y42" s="259">
        <f t="shared" si="6"/>
        <v>-1104575250</v>
      </c>
      <c r="Z42" s="260">
        <f>+IF(X42&lt;&gt;0,+(Y42/X42)*100,0)</f>
        <v>-100</v>
      </c>
      <c r="AA42" s="261">
        <f>+AA25-AA40</f>
        <v>1472767000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1446953687</v>
      </c>
      <c r="D45" s="155"/>
      <c r="E45" s="59">
        <v>1096476343</v>
      </c>
      <c r="F45" s="60">
        <v>1472767000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1104575250</v>
      </c>
      <c r="Y45" s="60">
        <v>-1104575250</v>
      </c>
      <c r="Z45" s="139">
        <v>-100</v>
      </c>
      <c r="AA45" s="62">
        <v>1472767000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1446953687</v>
      </c>
      <c r="D48" s="217">
        <f>SUM(D45:D47)</f>
        <v>0</v>
      </c>
      <c r="E48" s="264">
        <f t="shared" si="7"/>
        <v>1096476343</v>
      </c>
      <c r="F48" s="219">
        <f t="shared" si="7"/>
        <v>1472767000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1104575250</v>
      </c>
      <c r="Y48" s="219">
        <f t="shared" si="7"/>
        <v>-1104575250</v>
      </c>
      <c r="Z48" s="265">
        <f>+IF(X48&lt;&gt;0,+(Y48/X48)*100,0)</f>
        <v>-100</v>
      </c>
      <c r="AA48" s="232">
        <f>SUM(AA45:AA47)</f>
        <v>1472767000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44657116</v>
      </c>
      <c r="D6" s="155"/>
      <c r="E6" s="59">
        <v>71443981</v>
      </c>
      <c r="F6" s="60">
        <v>63541878</v>
      </c>
      <c r="G6" s="60">
        <v>2723255</v>
      </c>
      <c r="H6" s="60">
        <v>2399571</v>
      </c>
      <c r="I6" s="60">
        <v>4367629</v>
      </c>
      <c r="J6" s="60">
        <v>9490455</v>
      </c>
      <c r="K6" s="60">
        <v>4047362</v>
      </c>
      <c r="L6" s="60">
        <v>3047876</v>
      </c>
      <c r="M6" s="60">
        <v>2814377</v>
      </c>
      <c r="N6" s="60">
        <v>9909615</v>
      </c>
      <c r="O6" s="60">
        <v>3821108</v>
      </c>
      <c r="P6" s="60">
        <v>7215044</v>
      </c>
      <c r="Q6" s="60">
        <v>6131148</v>
      </c>
      <c r="R6" s="60">
        <v>17167300</v>
      </c>
      <c r="S6" s="60"/>
      <c r="T6" s="60"/>
      <c r="U6" s="60"/>
      <c r="V6" s="60"/>
      <c r="W6" s="60">
        <v>36567370</v>
      </c>
      <c r="X6" s="60">
        <v>44428441</v>
      </c>
      <c r="Y6" s="60">
        <v>-7861071</v>
      </c>
      <c r="Z6" s="140">
        <v>-17.69</v>
      </c>
      <c r="AA6" s="62">
        <v>63541878</v>
      </c>
    </row>
    <row r="7" spans="1:27" ht="13.5">
      <c r="A7" s="249" t="s">
        <v>178</v>
      </c>
      <c r="B7" s="182"/>
      <c r="C7" s="155">
        <v>85568096</v>
      </c>
      <c r="D7" s="155"/>
      <c r="E7" s="59">
        <v>79571000</v>
      </c>
      <c r="F7" s="60">
        <v>80239290</v>
      </c>
      <c r="G7" s="60">
        <v>32151000</v>
      </c>
      <c r="H7" s="60">
        <v>934000</v>
      </c>
      <c r="I7" s="60"/>
      <c r="J7" s="60">
        <v>33085000</v>
      </c>
      <c r="K7" s="60"/>
      <c r="L7" s="60">
        <v>3000000</v>
      </c>
      <c r="M7" s="60">
        <v>14759000</v>
      </c>
      <c r="N7" s="60">
        <v>17759000</v>
      </c>
      <c r="O7" s="60"/>
      <c r="P7" s="60"/>
      <c r="Q7" s="60"/>
      <c r="R7" s="60"/>
      <c r="S7" s="60"/>
      <c r="T7" s="60"/>
      <c r="U7" s="60"/>
      <c r="V7" s="60"/>
      <c r="W7" s="60">
        <v>50844000</v>
      </c>
      <c r="X7" s="60">
        <v>73109000</v>
      </c>
      <c r="Y7" s="60">
        <v>-22265000</v>
      </c>
      <c r="Z7" s="140">
        <v>-30.45</v>
      </c>
      <c r="AA7" s="62">
        <v>80239290</v>
      </c>
    </row>
    <row r="8" spans="1:27" ht="13.5">
      <c r="A8" s="249" t="s">
        <v>179</v>
      </c>
      <c r="B8" s="182"/>
      <c r="C8" s="155">
        <v>19173495</v>
      </c>
      <c r="D8" s="155"/>
      <c r="E8" s="59">
        <v>51559000</v>
      </c>
      <c r="F8" s="60">
        <v>29082215</v>
      </c>
      <c r="G8" s="60">
        <v>9168000</v>
      </c>
      <c r="H8" s="60">
        <v>400000</v>
      </c>
      <c r="I8" s="60"/>
      <c r="J8" s="60">
        <v>9568000</v>
      </c>
      <c r="K8" s="60"/>
      <c r="L8" s="60">
        <v>550000</v>
      </c>
      <c r="M8" s="60">
        <v>250000</v>
      </c>
      <c r="N8" s="60">
        <v>800000</v>
      </c>
      <c r="O8" s="60">
        <v>750000</v>
      </c>
      <c r="P8" s="60">
        <v>12673000</v>
      </c>
      <c r="Q8" s="60">
        <v>3609000</v>
      </c>
      <c r="R8" s="60">
        <v>17032000</v>
      </c>
      <c r="S8" s="60"/>
      <c r="T8" s="60"/>
      <c r="U8" s="60"/>
      <c r="V8" s="60"/>
      <c r="W8" s="60">
        <v>27400000</v>
      </c>
      <c r="X8" s="60">
        <v>15856760</v>
      </c>
      <c r="Y8" s="60">
        <v>11543240</v>
      </c>
      <c r="Z8" s="140">
        <v>72.8</v>
      </c>
      <c r="AA8" s="62">
        <v>29082215</v>
      </c>
    </row>
    <row r="9" spans="1:27" ht="13.5">
      <c r="A9" s="249" t="s">
        <v>180</v>
      </c>
      <c r="B9" s="182"/>
      <c r="C9" s="155"/>
      <c r="D9" s="155"/>
      <c r="E9" s="59">
        <v>3397126</v>
      </c>
      <c r="F9" s="60">
        <v>18839806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721460</v>
      </c>
      <c r="Y9" s="60">
        <v>-721460</v>
      </c>
      <c r="Z9" s="140">
        <v>-100</v>
      </c>
      <c r="AA9" s="62">
        <v>18839806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-125920701</v>
      </c>
      <c r="D12" s="155"/>
      <c r="E12" s="59">
        <v>-147731310</v>
      </c>
      <c r="F12" s="60">
        <v>-155116126</v>
      </c>
      <c r="G12" s="60">
        <v>-19909527</v>
      </c>
      <c r="H12" s="60">
        <v>-10816058</v>
      </c>
      <c r="I12" s="60">
        <v>-7445951</v>
      </c>
      <c r="J12" s="60">
        <v>-38171536</v>
      </c>
      <c r="K12" s="60">
        <v>-6964638</v>
      </c>
      <c r="L12" s="60">
        <v>-6403580</v>
      </c>
      <c r="M12" s="60">
        <v>-15888833</v>
      </c>
      <c r="N12" s="60">
        <v>-29257051</v>
      </c>
      <c r="O12" s="60">
        <v>-4660262</v>
      </c>
      <c r="P12" s="60">
        <v>-17073308</v>
      </c>
      <c r="Q12" s="60">
        <v>-9702478</v>
      </c>
      <c r="R12" s="60">
        <v>-31436048</v>
      </c>
      <c r="S12" s="60"/>
      <c r="T12" s="60"/>
      <c r="U12" s="60"/>
      <c r="V12" s="60"/>
      <c r="W12" s="60">
        <v>-98864635</v>
      </c>
      <c r="X12" s="60">
        <v>-110597153</v>
      </c>
      <c r="Y12" s="60">
        <v>11732518</v>
      </c>
      <c r="Z12" s="140">
        <v>-10.61</v>
      </c>
      <c r="AA12" s="62">
        <v>-155116126</v>
      </c>
    </row>
    <row r="13" spans="1:27" ht="13.5">
      <c r="A13" s="249" t="s">
        <v>40</v>
      </c>
      <c r="B13" s="182"/>
      <c r="C13" s="155"/>
      <c r="D13" s="155"/>
      <c r="E13" s="59"/>
      <c r="F13" s="60">
        <v>-5989515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-58877</v>
      </c>
      <c r="Y13" s="60">
        <v>58877</v>
      </c>
      <c r="Z13" s="140">
        <v>-100</v>
      </c>
      <c r="AA13" s="62">
        <v>-5989515</v>
      </c>
    </row>
    <row r="14" spans="1:27" ht="13.5">
      <c r="A14" s="249" t="s">
        <v>42</v>
      </c>
      <c r="B14" s="182"/>
      <c r="C14" s="155"/>
      <c r="D14" s="155"/>
      <c r="E14" s="59">
        <v>-14999996</v>
      </c>
      <c r="F14" s="60">
        <v>-8499998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-1749999</v>
      </c>
      <c r="Y14" s="60">
        <v>1749999</v>
      </c>
      <c r="Z14" s="140">
        <v>-100</v>
      </c>
      <c r="AA14" s="62">
        <v>-8499998</v>
      </c>
    </row>
    <row r="15" spans="1:27" ht="13.5">
      <c r="A15" s="250" t="s">
        <v>184</v>
      </c>
      <c r="B15" s="251"/>
      <c r="C15" s="168">
        <f aca="true" t="shared" si="0" ref="C15:Y15">SUM(C6:C14)</f>
        <v>23478006</v>
      </c>
      <c r="D15" s="168">
        <f>SUM(D6:D14)</f>
        <v>0</v>
      </c>
      <c r="E15" s="72">
        <f t="shared" si="0"/>
        <v>43239801</v>
      </c>
      <c r="F15" s="73">
        <f t="shared" si="0"/>
        <v>22097550</v>
      </c>
      <c r="G15" s="73">
        <f t="shared" si="0"/>
        <v>24132728</v>
      </c>
      <c r="H15" s="73">
        <f t="shared" si="0"/>
        <v>-7082487</v>
      </c>
      <c r="I15" s="73">
        <f t="shared" si="0"/>
        <v>-3078322</v>
      </c>
      <c r="J15" s="73">
        <f t="shared" si="0"/>
        <v>13971919</v>
      </c>
      <c r="K15" s="73">
        <f t="shared" si="0"/>
        <v>-2917276</v>
      </c>
      <c r="L15" s="73">
        <f t="shared" si="0"/>
        <v>194296</v>
      </c>
      <c r="M15" s="73">
        <f t="shared" si="0"/>
        <v>1934544</v>
      </c>
      <c r="N15" s="73">
        <f t="shared" si="0"/>
        <v>-788436</v>
      </c>
      <c r="O15" s="73">
        <f t="shared" si="0"/>
        <v>-89154</v>
      </c>
      <c r="P15" s="73">
        <f t="shared" si="0"/>
        <v>2814736</v>
      </c>
      <c r="Q15" s="73">
        <f t="shared" si="0"/>
        <v>37670</v>
      </c>
      <c r="R15" s="73">
        <f t="shared" si="0"/>
        <v>2763252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15946735</v>
      </c>
      <c r="X15" s="73">
        <f t="shared" si="0"/>
        <v>21709632</v>
      </c>
      <c r="Y15" s="73">
        <f t="shared" si="0"/>
        <v>-5762897</v>
      </c>
      <c r="Z15" s="170">
        <f>+IF(X15&lt;&gt;0,+(Y15/X15)*100,0)</f>
        <v>-26.54534632369632</v>
      </c>
      <c r="AA15" s="74">
        <f>SUM(AA6:AA14)</f>
        <v>22097550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-25642024</v>
      </c>
      <c r="D24" s="155"/>
      <c r="E24" s="59">
        <v>-43017175</v>
      </c>
      <c r="F24" s="60">
        <v>-38299422</v>
      </c>
      <c r="G24" s="60">
        <v>-10415567</v>
      </c>
      <c r="H24" s="60">
        <v>-1214625</v>
      </c>
      <c r="I24" s="60">
        <v>-253406</v>
      </c>
      <c r="J24" s="60">
        <v>-11883598</v>
      </c>
      <c r="K24" s="60">
        <v>-58499</v>
      </c>
      <c r="L24" s="60">
        <v>-204250</v>
      </c>
      <c r="M24" s="60">
        <v>-2637297</v>
      </c>
      <c r="N24" s="60">
        <v>-2900046</v>
      </c>
      <c r="O24" s="60"/>
      <c r="P24" s="60">
        <v>-3002429</v>
      </c>
      <c r="Q24" s="60"/>
      <c r="R24" s="60">
        <v>-3002429</v>
      </c>
      <c r="S24" s="60"/>
      <c r="T24" s="60"/>
      <c r="U24" s="60"/>
      <c r="V24" s="60"/>
      <c r="W24" s="60">
        <v>-17786073</v>
      </c>
      <c r="X24" s="60">
        <v>-22874971</v>
      </c>
      <c r="Y24" s="60">
        <v>5088898</v>
      </c>
      <c r="Z24" s="140">
        <v>-22.25</v>
      </c>
      <c r="AA24" s="62">
        <v>-38299422</v>
      </c>
    </row>
    <row r="25" spans="1:27" ht="13.5">
      <c r="A25" s="250" t="s">
        <v>191</v>
      </c>
      <c r="B25" s="251"/>
      <c r="C25" s="168">
        <f aca="true" t="shared" si="1" ref="C25:Y25">SUM(C19:C24)</f>
        <v>-25642024</v>
      </c>
      <c r="D25" s="168">
        <f>SUM(D19:D24)</f>
        <v>0</v>
      </c>
      <c r="E25" s="72">
        <f t="shared" si="1"/>
        <v>-43017175</v>
      </c>
      <c r="F25" s="73">
        <f t="shared" si="1"/>
        <v>-38299422</v>
      </c>
      <c r="G25" s="73">
        <f t="shared" si="1"/>
        <v>-10415567</v>
      </c>
      <c r="H25" s="73">
        <f t="shared" si="1"/>
        <v>-1214625</v>
      </c>
      <c r="I25" s="73">
        <f t="shared" si="1"/>
        <v>-253406</v>
      </c>
      <c r="J25" s="73">
        <f t="shared" si="1"/>
        <v>-11883598</v>
      </c>
      <c r="K25" s="73">
        <f t="shared" si="1"/>
        <v>-58499</v>
      </c>
      <c r="L25" s="73">
        <f t="shared" si="1"/>
        <v>-204250</v>
      </c>
      <c r="M25" s="73">
        <f t="shared" si="1"/>
        <v>-2637297</v>
      </c>
      <c r="N25" s="73">
        <f t="shared" si="1"/>
        <v>-2900046</v>
      </c>
      <c r="O25" s="73">
        <f t="shared" si="1"/>
        <v>0</v>
      </c>
      <c r="P25" s="73">
        <f t="shared" si="1"/>
        <v>-3002429</v>
      </c>
      <c r="Q25" s="73">
        <f t="shared" si="1"/>
        <v>0</v>
      </c>
      <c r="R25" s="73">
        <f t="shared" si="1"/>
        <v>-3002429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-17786073</v>
      </c>
      <c r="X25" s="73">
        <f t="shared" si="1"/>
        <v>-22874971</v>
      </c>
      <c r="Y25" s="73">
        <f t="shared" si="1"/>
        <v>5088898</v>
      </c>
      <c r="Z25" s="170">
        <f>+IF(X25&lt;&gt;0,+(Y25/X25)*100,0)</f>
        <v>-22.246576837190307</v>
      </c>
      <c r="AA25" s="74">
        <f>SUM(AA19:AA24)</f>
        <v>-38299422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>
        <v>3000000</v>
      </c>
      <c r="L29" s="60"/>
      <c r="M29" s="60"/>
      <c r="N29" s="60">
        <v>3000000</v>
      </c>
      <c r="O29" s="60"/>
      <c r="P29" s="60"/>
      <c r="Q29" s="60"/>
      <c r="R29" s="60"/>
      <c r="S29" s="60"/>
      <c r="T29" s="60"/>
      <c r="U29" s="60"/>
      <c r="V29" s="60"/>
      <c r="W29" s="60">
        <v>3000000</v>
      </c>
      <c r="X29" s="60"/>
      <c r="Y29" s="60">
        <v>3000000</v>
      </c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10096</v>
      </c>
      <c r="D33" s="155"/>
      <c r="E33" s="59"/>
      <c r="F33" s="60"/>
      <c r="G33" s="60">
        <v>-2000000</v>
      </c>
      <c r="H33" s="60"/>
      <c r="I33" s="60"/>
      <c r="J33" s="60">
        <v>-2000000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-2000000</v>
      </c>
      <c r="X33" s="60">
        <v>-2000000</v>
      </c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10096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-2000000</v>
      </c>
      <c r="H34" s="73">
        <f t="shared" si="2"/>
        <v>0</v>
      </c>
      <c r="I34" s="73">
        <f t="shared" si="2"/>
        <v>0</v>
      </c>
      <c r="J34" s="73">
        <f t="shared" si="2"/>
        <v>-2000000</v>
      </c>
      <c r="K34" s="73">
        <f t="shared" si="2"/>
        <v>3000000</v>
      </c>
      <c r="L34" s="73">
        <f t="shared" si="2"/>
        <v>0</v>
      </c>
      <c r="M34" s="73">
        <f t="shared" si="2"/>
        <v>0</v>
      </c>
      <c r="N34" s="73">
        <f t="shared" si="2"/>
        <v>3000000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1000000</v>
      </c>
      <c r="X34" s="73">
        <f t="shared" si="2"/>
        <v>-2000000</v>
      </c>
      <c r="Y34" s="73">
        <f t="shared" si="2"/>
        <v>3000000</v>
      </c>
      <c r="Z34" s="170">
        <f>+IF(X34&lt;&gt;0,+(Y34/X34)*100,0)</f>
        <v>-150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-2153922</v>
      </c>
      <c r="D36" s="153">
        <f>+D15+D25+D34</f>
        <v>0</v>
      </c>
      <c r="E36" s="99">
        <f t="shared" si="3"/>
        <v>222626</v>
      </c>
      <c r="F36" s="100">
        <f t="shared" si="3"/>
        <v>-16201872</v>
      </c>
      <c r="G36" s="100">
        <f t="shared" si="3"/>
        <v>11717161</v>
      </c>
      <c r="H36" s="100">
        <f t="shared" si="3"/>
        <v>-8297112</v>
      </c>
      <c r="I36" s="100">
        <f t="shared" si="3"/>
        <v>-3331728</v>
      </c>
      <c r="J36" s="100">
        <f t="shared" si="3"/>
        <v>88321</v>
      </c>
      <c r="K36" s="100">
        <f t="shared" si="3"/>
        <v>24225</v>
      </c>
      <c r="L36" s="100">
        <f t="shared" si="3"/>
        <v>-9954</v>
      </c>
      <c r="M36" s="100">
        <f t="shared" si="3"/>
        <v>-702753</v>
      </c>
      <c r="N36" s="100">
        <f t="shared" si="3"/>
        <v>-688482</v>
      </c>
      <c r="O36" s="100">
        <f t="shared" si="3"/>
        <v>-89154</v>
      </c>
      <c r="P36" s="100">
        <f t="shared" si="3"/>
        <v>-187693</v>
      </c>
      <c r="Q36" s="100">
        <f t="shared" si="3"/>
        <v>37670</v>
      </c>
      <c r="R36" s="100">
        <f t="shared" si="3"/>
        <v>-239177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-839338</v>
      </c>
      <c r="X36" s="100">
        <f t="shared" si="3"/>
        <v>-3165339</v>
      </c>
      <c r="Y36" s="100">
        <f t="shared" si="3"/>
        <v>2326001</v>
      </c>
      <c r="Z36" s="137">
        <f>+IF(X36&lt;&gt;0,+(Y36/X36)*100,0)</f>
        <v>-73.48347207044806</v>
      </c>
      <c r="AA36" s="102">
        <f>+AA15+AA25+AA34</f>
        <v>-16201872</v>
      </c>
    </row>
    <row r="37" spans="1:27" ht="13.5">
      <c r="A37" s="249" t="s">
        <v>199</v>
      </c>
      <c r="B37" s="182"/>
      <c r="C37" s="153">
        <v>2699097</v>
      </c>
      <c r="D37" s="153"/>
      <c r="E37" s="99"/>
      <c r="F37" s="100">
        <v>642061</v>
      </c>
      <c r="G37" s="100">
        <v>37889</v>
      </c>
      <c r="H37" s="100">
        <v>11755050</v>
      </c>
      <c r="I37" s="100">
        <v>3457938</v>
      </c>
      <c r="J37" s="100">
        <v>37889</v>
      </c>
      <c r="K37" s="100">
        <v>126210</v>
      </c>
      <c r="L37" s="100">
        <v>150435</v>
      </c>
      <c r="M37" s="100">
        <v>140481</v>
      </c>
      <c r="N37" s="100">
        <v>126210</v>
      </c>
      <c r="O37" s="100">
        <v>-562272</v>
      </c>
      <c r="P37" s="100">
        <v>-651426</v>
      </c>
      <c r="Q37" s="100">
        <v>-839119</v>
      </c>
      <c r="R37" s="100">
        <v>-562272</v>
      </c>
      <c r="S37" s="100"/>
      <c r="T37" s="100"/>
      <c r="U37" s="100"/>
      <c r="V37" s="100"/>
      <c r="W37" s="100">
        <v>37889</v>
      </c>
      <c r="X37" s="100">
        <v>642061</v>
      </c>
      <c r="Y37" s="100">
        <v>-604172</v>
      </c>
      <c r="Z37" s="137">
        <v>-94.1</v>
      </c>
      <c r="AA37" s="102">
        <v>642061</v>
      </c>
    </row>
    <row r="38" spans="1:27" ht="13.5">
      <c r="A38" s="269" t="s">
        <v>200</v>
      </c>
      <c r="B38" s="256"/>
      <c r="C38" s="257">
        <v>545175</v>
      </c>
      <c r="D38" s="257"/>
      <c r="E38" s="258">
        <v>222626</v>
      </c>
      <c r="F38" s="259">
        <v>-15559811</v>
      </c>
      <c r="G38" s="259">
        <v>11755050</v>
      </c>
      <c r="H38" s="259">
        <v>3457938</v>
      </c>
      <c r="I38" s="259">
        <v>126210</v>
      </c>
      <c r="J38" s="259">
        <v>126210</v>
      </c>
      <c r="K38" s="259">
        <v>150435</v>
      </c>
      <c r="L38" s="259">
        <v>140481</v>
      </c>
      <c r="M38" s="259">
        <v>-562272</v>
      </c>
      <c r="N38" s="259">
        <v>-562272</v>
      </c>
      <c r="O38" s="259">
        <v>-651426</v>
      </c>
      <c r="P38" s="259">
        <v>-839119</v>
      </c>
      <c r="Q38" s="259">
        <v>-801449</v>
      </c>
      <c r="R38" s="259">
        <v>-801449</v>
      </c>
      <c r="S38" s="259"/>
      <c r="T38" s="259"/>
      <c r="U38" s="259"/>
      <c r="V38" s="259"/>
      <c r="W38" s="259">
        <v>-801449</v>
      </c>
      <c r="X38" s="259">
        <v>-2523278</v>
      </c>
      <c r="Y38" s="259">
        <v>1721829</v>
      </c>
      <c r="Z38" s="260">
        <v>-68.24</v>
      </c>
      <c r="AA38" s="261">
        <v>-15559811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25642024</v>
      </c>
      <c r="D5" s="200">
        <f t="shared" si="0"/>
        <v>0</v>
      </c>
      <c r="E5" s="106">
        <f t="shared" si="0"/>
        <v>43017176</v>
      </c>
      <c r="F5" s="106">
        <f t="shared" si="0"/>
        <v>38299422</v>
      </c>
      <c r="G5" s="106">
        <f t="shared" si="0"/>
        <v>0</v>
      </c>
      <c r="H5" s="106">
        <f t="shared" si="0"/>
        <v>1214625</v>
      </c>
      <c r="I5" s="106">
        <f t="shared" si="0"/>
        <v>253406</v>
      </c>
      <c r="J5" s="106">
        <f t="shared" si="0"/>
        <v>1468031</v>
      </c>
      <c r="K5" s="106">
        <f t="shared" si="0"/>
        <v>58499</v>
      </c>
      <c r="L5" s="106">
        <f t="shared" si="0"/>
        <v>204250</v>
      </c>
      <c r="M5" s="106">
        <f t="shared" si="0"/>
        <v>2637297</v>
      </c>
      <c r="N5" s="106">
        <f t="shared" si="0"/>
        <v>2900046</v>
      </c>
      <c r="O5" s="106">
        <f t="shared" si="0"/>
        <v>0</v>
      </c>
      <c r="P5" s="106">
        <f t="shared" si="0"/>
        <v>3002429</v>
      </c>
      <c r="Q5" s="106">
        <f t="shared" si="0"/>
        <v>0</v>
      </c>
      <c r="R5" s="106">
        <f t="shared" si="0"/>
        <v>3002429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7370506</v>
      </c>
      <c r="X5" s="106">
        <f t="shared" si="0"/>
        <v>28724568</v>
      </c>
      <c r="Y5" s="106">
        <f t="shared" si="0"/>
        <v>-21354062</v>
      </c>
      <c r="Z5" s="201">
        <f>+IF(X5&lt;&gt;0,+(Y5/X5)*100,0)</f>
        <v>-74.34075945023785</v>
      </c>
      <c r="AA5" s="199">
        <f>SUM(AA11:AA18)</f>
        <v>38299422</v>
      </c>
    </row>
    <row r="6" spans="1:27" ht="13.5">
      <c r="A6" s="291" t="s">
        <v>204</v>
      </c>
      <c r="B6" s="142"/>
      <c r="C6" s="62"/>
      <c r="D6" s="156"/>
      <c r="E6" s="60">
        <v>5519045</v>
      </c>
      <c r="F6" s="60">
        <v>5891918</v>
      </c>
      <c r="G6" s="60"/>
      <c r="H6" s="60"/>
      <c r="I6" s="60">
        <v>250806</v>
      </c>
      <c r="J6" s="60">
        <v>250806</v>
      </c>
      <c r="K6" s="60"/>
      <c r="L6" s="60"/>
      <c r="M6" s="60">
        <v>135087</v>
      </c>
      <c r="N6" s="60">
        <v>135087</v>
      </c>
      <c r="O6" s="60"/>
      <c r="P6" s="60"/>
      <c r="Q6" s="60"/>
      <c r="R6" s="60"/>
      <c r="S6" s="60"/>
      <c r="T6" s="60"/>
      <c r="U6" s="60"/>
      <c r="V6" s="60"/>
      <c r="W6" s="60">
        <v>385893</v>
      </c>
      <c r="X6" s="60">
        <v>4418939</v>
      </c>
      <c r="Y6" s="60">
        <v>-4033046</v>
      </c>
      <c r="Z6" s="140">
        <v>-91.27</v>
      </c>
      <c r="AA6" s="155">
        <v>5891918</v>
      </c>
    </row>
    <row r="7" spans="1:27" ht="13.5">
      <c r="A7" s="291" t="s">
        <v>205</v>
      </c>
      <c r="B7" s="142"/>
      <c r="C7" s="62"/>
      <c r="D7" s="156"/>
      <c r="E7" s="60">
        <v>3000000</v>
      </c>
      <c r="F7" s="60">
        <v>3000000</v>
      </c>
      <c r="G7" s="60"/>
      <c r="H7" s="60">
        <v>860418</v>
      </c>
      <c r="I7" s="60"/>
      <c r="J7" s="60">
        <v>860418</v>
      </c>
      <c r="K7" s="60">
        <v>23999</v>
      </c>
      <c r="L7" s="60">
        <v>204250</v>
      </c>
      <c r="M7" s="60">
        <v>468269</v>
      </c>
      <c r="N7" s="60">
        <v>696518</v>
      </c>
      <c r="O7" s="60"/>
      <c r="P7" s="60">
        <v>432861</v>
      </c>
      <c r="Q7" s="60"/>
      <c r="R7" s="60">
        <v>432861</v>
      </c>
      <c r="S7" s="60"/>
      <c r="T7" s="60"/>
      <c r="U7" s="60"/>
      <c r="V7" s="60"/>
      <c r="W7" s="60">
        <v>1989797</v>
      </c>
      <c r="X7" s="60">
        <v>2250000</v>
      </c>
      <c r="Y7" s="60">
        <v>-260203</v>
      </c>
      <c r="Z7" s="140">
        <v>-11.56</v>
      </c>
      <c r="AA7" s="155">
        <v>3000000</v>
      </c>
    </row>
    <row r="8" spans="1:27" ht="13.5">
      <c r="A8" s="291" t="s">
        <v>206</v>
      </c>
      <c r="B8" s="142"/>
      <c r="C8" s="62"/>
      <c r="D8" s="156"/>
      <c r="E8" s="60">
        <v>1249649</v>
      </c>
      <c r="F8" s="60">
        <v>2596526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1947395</v>
      </c>
      <c r="Y8" s="60">
        <v>-1947395</v>
      </c>
      <c r="Z8" s="140">
        <v>-100</v>
      </c>
      <c r="AA8" s="155">
        <v>2596526</v>
      </c>
    </row>
    <row r="9" spans="1:27" ht="13.5">
      <c r="A9" s="291" t="s">
        <v>207</v>
      </c>
      <c r="B9" s="142"/>
      <c r="C9" s="62"/>
      <c r="D9" s="156"/>
      <c r="E9" s="60">
        <v>10349657</v>
      </c>
      <c r="F9" s="60">
        <v>9871289</v>
      </c>
      <c r="G9" s="60"/>
      <c r="H9" s="60"/>
      <c r="I9" s="60"/>
      <c r="J9" s="60"/>
      <c r="K9" s="60"/>
      <c r="L9" s="60"/>
      <c r="M9" s="60">
        <v>984812</v>
      </c>
      <c r="N9" s="60">
        <v>984812</v>
      </c>
      <c r="O9" s="60"/>
      <c r="P9" s="60">
        <v>1588881</v>
      </c>
      <c r="Q9" s="60"/>
      <c r="R9" s="60">
        <v>1588881</v>
      </c>
      <c r="S9" s="60"/>
      <c r="T9" s="60"/>
      <c r="U9" s="60"/>
      <c r="V9" s="60"/>
      <c r="W9" s="60">
        <v>2573693</v>
      </c>
      <c r="X9" s="60">
        <v>7403467</v>
      </c>
      <c r="Y9" s="60">
        <v>-4829774</v>
      </c>
      <c r="Z9" s="140">
        <v>-65.24</v>
      </c>
      <c r="AA9" s="155">
        <v>9871289</v>
      </c>
    </row>
    <row r="10" spans="1:27" ht="13.5">
      <c r="A10" s="291" t="s">
        <v>208</v>
      </c>
      <c r="B10" s="142"/>
      <c r="C10" s="62">
        <v>23323464</v>
      </c>
      <c r="D10" s="156"/>
      <c r="E10" s="60">
        <v>2070000</v>
      </c>
      <c r="F10" s="60">
        <v>1070000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802500</v>
      </c>
      <c r="Y10" s="60">
        <v>-802500</v>
      </c>
      <c r="Z10" s="140">
        <v>-100</v>
      </c>
      <c r="AA10" s="155">
        <v>1070000</v>
      </c>
    </row>
    <row r="11" spans="1:27" ht="13.5">
      <c r="A11" s="292" t="s">
        <v>209</v>
      </c>
      <c r="B11" s="142"/>
      <c r="C11" s="293">
        <f aca="true" t="shared" si="1" ref="C11:Y11">SUM(C6:C10)</f>
        <v>23323464</v>
      </c>
      <c r="D11" s="294">
        <f t="shared" si="1"/>
        <v>0</v>
      </c>
      <c r="E11" s="295">
        <f t="shared" si="1"/>
        <v>22188351</v>
      </c>
      <c r="F11" s="295">
        <f t="shared" si="1"/>
        <v>22429733</v>
      </c>
      <c r="G11" s="295">
        <f t="shared" si="1"/>
        <v>0</v>
      </c>
      <c r="H11" s="295">
        <f t="shared" si="1"/>
        <v>860418</v>
      </c>
      <c r="I11" s="295">
        <f t="shared" si="1"/>
        <v>250806</v>
      </c>
      <c r="J11" s="295">
        <f t="shared" si="1"/>
        <v>1111224</v>
      </c>
      <c r="K11" s="295">
        <f t="shared" si="1"/>
        <v>23999</v>
      </c>
      <c r="L11" s="295">
        <f t="shared" si="1"/>
        <v>204250</v>
      </c>
      <c r="M11" s="295">
        <f t="shared" si="1"/>
        <v>1588168</v>
      </c>
      <c r="N11" s="295">
        <f t="shared" si="1"/>
        <v>1816417</v>
      </c>
      <c r="O11" s="295">
        <f t="shared" si="1"/>
        <v>0</v>
      </c>
      <c r="P11" s="295">
        <f t="shared" si="1"/>
        <v>2021742</v>
      </c>
      <c r="Q11" s="295">
        <f t="shared" si="1"/>
        <v>0</v>
      </c>
      <c r="R11" s="295">
        <f t="shared" si="1"/>
        <v>2021742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4949383</v>
      </c>
      <c r="X11" s="295">
        <f t="shared" si="1"/>
        <v>16822301</v>
      </c>
      <c r="Y11" s="295">
        <f t="shared" si="1"/>
        <v>-11872918</v>
      </c>
      <c r="Z11" s="296">
        <f>+IF(X11&lt;&gt;0,+(Y11/X11)*100,0)</f>
        <v>-70.57844227136347</v>
      </c>
      <c r="AA11" s="297">
        <f>SUM(AA6:AA10)</f>
        <v>22429733</v>
      </c>
    </row>
    <row r="12" spans="1:27" ht="13.5">
      <c r="A12" s="298" t="s">
        <v>210</v>
      </c>
      <c r="B12" s="136"/>
      <c r="C12" s="62"/>
      <c r="D12" s="156"/>
      <c r="E12" s="60">
        <v>8911650</v>
      </c>
      <c r="F12" s="60">
        <v>5581650</v>
      </c>
      <c r="G12" s="60"/>
      <c r="H12" s="60">
        <v>326207</v>
      </c>
      <c r="I12" s="60"/>
      <c r="J12" s="60">
        <v>326207</v>
      </c>
      <c r="K12" s="60">
        <v>34500</v>
      </c>
      <c r="L12" s="60"/>
      <c r="M12" s="60">
        <v>585530</v>
      </c>
      <c r="N12" s="60">
        <v>620030</v>
      </c>
      <c r="O12" s="60"/>
      <c r="P12" s="60">
        <v>231064</v>
      </c>
      <c r="Q12" s="60"/>
      <c r="R12" s="60">
        <v>231064</v>
      </c>
      <c r="S12" s="60"/>
      <c r="T12" s="60"/>
      <c r="U12" s="60"/>
      <c r="V12" s="60"/>
      <c r="W12" s="60">
        <v>1177301</v>
      </c>
      <c r="X12" s="60">
        <v>4186238</v>
      </c>
      <c r="Y12" s="60">
        <v>-3008937</v>
      </c>
      <c r="Z12" s="140">
        <v>-71.88</v>
      </c>
      <c r="AA12" s="155">
        <v>5581650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2318560</v>
      </c>
      <c r="D15" s="156"/>
      <c r="E15" s="60">
        <v>10397175</v>
      </c>
      <c r="F15" s="60">
        <v>8588039</v>
      </c>
      <c r="G15" s="60"/>
      <c r="H15" s="60">
        <v>28000</v>
      </c>
      <c r="I15" s="60">
        <v>2600</v>
      </c>
      <c r="J15" s="60">
        <v>30600</v>
      </c>
      <c r="K15" s="60"/>
      <c r="L15" s="60"/>
      <c r="M15" s="60">
        <v>463599</v>
      </c>
      <c r="N15" s="60">
        <v>463599</v>
      </c>
      <c r="O15" s="60"/>
      <c r="P15" s="60">
        <v>749623</v>
      </c>
      <c r="Q15" s="60"/>
      <c r="R15" s="60">
        <v>749623</v>
      </c>
      <c r="S15" s="60"/>
      <c r="T15" s="60"/>
      <c r="U15" s="60"/>
      <c r="V15" s="60"/>
      <c r="W15" s="60">
        <v>1243822</v>
      </c>
      <c r="X15" s="60">
        <v>6441029</v>
      </c>
      <c r="Y15" s="60">
        <v>-5197207</v>
      </c>
      <c r="Z15" s="140">
        <v>-80.69</v>
      </c>
      <c r="AA15" s="155">
        <v>8588039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1520000</v>
      </c>
      <c r="F18" s="82">
        <v>1700000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1275000</v>
      </c>
      <c r="Y18" s="82">
        <v>-1275000</v>
      </c>
      <c r="Z18" s="270">
        <v>-100</v>
      </c>
      <c r="AA18" s="278">
        <v>1700000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10415567</v>
      </c>
      <c r="H20" s="100">
        <f t="shared" si="2"/>
        <v>0</v>
      </c>
      <c r="I20" s="100">
        <f t="shared" si="2"/>
        <v>0</v>
      </c>
      <c r="J20" s="100">
        <f t="shared" si="2"/>
        <v>10415567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10415567</v>
      </c>
      <c r="X20" s="100">
        <f t="shared" si="2"/>
        <v>0</v>
      </c>
      <c r="Y20" s="100">
        <f t="shared" si="2"/>
        <v>10415567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>
        <v>1036538</v>
      </c>
      <c r="H21" s="60"/>
      <c r="I21" s="60"/>
      <c r="J21" s="60">
        <v>1036538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1036538</v>
      </c>
      <c r="X21" s="60"/>
      <c r="Y21" s="60">
        <v>1036538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>
        <v>1850091</v>
      </c>
      <c r="H22" s="60"/>
      <c r="I22" s="60"/>
      <c r="J22" s="60">
        <v>1850091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1850091</v>
      </c>
      <c r="X22" s="60"/>
      <c r="Y22" s="60">
        <v>1850091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>
        <v>1160917</v>
      </c>
      <c r="H23" s="60"/>
      <c r="I23" s="60"/>
      <c r="J23" s="60">
        <v>1160917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1160917</v>
      </c>
      <c r="X23" s="60"/>
      <c r="Y23" s="60">
        <v>1160917</v>
      </c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>
        <v>3402638</v>
      </c>
      <c r="H24" s="60"/>
      <c r="I24" s="60"/>
      <c r="J24" s="60">
        <v>3402638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3402638</v>
      </c>
      <c r="X24" s="60"/>
      <c r="Y24" s="60">
        <v>3402638</v>
      </c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7450184</v>
      </c>
      <c r="H26" s="295">
        <f t="shared" si="3"/>
        <v>0</v>
      </c>
      <c r="I26" s="295">
        <f t="shared" si="3"/>
        <v>0</v>
      </c>
      <c r="J26" s="295">
        <f t="shared" si="3"/>
        <v>7450184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7450184</v>
      </c>
      <c r="X26" s="295">
        <f t="shared" si="3"/>
        <v>0</v>
      </c>
      <c r="Y26" s="295">
        <f t="shared" si="3"/>
        <v>7450184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>
        <v>2780296</v>
      </c>
      <c r="H27" s="60"/>
      <c r="I27" s="60"/>
      <c r="J27" s="60">
        <v>2780296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2780296</v>
      </c>
      <c r="X27" s="60"/>
      <c r="Y27" s="60">
        <v>2780296</v>
      </c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>
        <v>185087</v>
      </c>
      <c r="H30" s="60"/>
      <c r="I30" s="60"/>
      <c r="J30" s="60">
        <v>185087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185087</v>
      </c>
      <c r="X30" s="60"/>
      <c r="Y30" s="60">
        <v>185087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5519045</v>
      </c>
      <c r="F36" s="60">
        <f t="shared" si="4"/>
        <v>5891918</v>
      </c>
      <c r="G36" s="60">
        <f t="shared" si="4"/>
        <v>1036538</v>
      </c>
      <c r="H36" s="60">
        <f t="shared" si="4"/>
        <v>0</v>
      </c>
      <c r="I36" s="60">
        <f t="shared" si="4"/>
        <v>250806</v>
      </c>
      <c r="J36" s="60">
        <f t="shared" si="4"/>
        <v>1287344</v>
      </c>
      <c r="K36" s="60">
        <f t="shared" si="4"/>
        <v>0</v>
      </c>
      <c r="L36" s="60">
        <f t="shared" si="4"/>
        <v>0</v>
      </c>
      <c r="M36" s="60">
        <f t="shared" si="4"/>
        <v>135087</v>
      </c>
      <c r="N36" s="60">
        <f t="shared" si="4"/>
        <v>135087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1422431</v>
      </c>
      <c r="X36" s="60">
        <f t="shared" si="4"/>
        <v>4418939</v>
      </c>
      <c r="Y36" s="60">
        <f t="shared" si="4"/>
        <v>-2996508</v>
      </c>
      <c r="Z36" s="140">
        <f aca="true" t="shared" si="5" ref="Z36:Z49">+IF(X36&lt;&gt;0,+(Y36/X36)*100,0)</f>
        <v>-67.8105762491856</v>
      </c>
      <c r="AA36" s="155">
        <f>AA6+AA21</f>
        <v>5891918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1850091</v>
      </c>
      <c r="H37" s="60">
        <f t="shared" si="4"/>
        <v>860418</v>
      </c>
      <c r="I37" s="60">
        <f t="shared" si="4"/>
        <v>0</v>
      </c>
      <c r="J37" s="60">
        <f t="shared" si="4"/>
        <v>2710509</v>
      </c>
      <c r="K37" s="60">
        <f t="shared" si="4"/>
        <v>23999</v>
      </c>
      <c r="L37" s="60">
        <f t="shared" si="4"/>
        <v>204250</v>
      </c>
      <c r="M37" s="60">
        <f t="shared" si="4"/>
        <v>468269</v>
      </c>
      <c r="N37" s="60">
        <f t="shared" si="4"/>
        <v>696518</v>
      </c>
      <c r="O37" s="60">
        <f t="shared" si="4"/>
        <v>0</v>
      </c>
      <c r="P37" s="60">
        <f t="shared" si="4"/>
        <v>432861</v>
      </c>
      <c r="Q37" s="60">
        <f t="shared" si="4"/>
        <v>0</v>
      </c>
      <c r="R37" s="60">
        <f t="shared" si="4"/>
        <v>432861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3839888</v>
      </c>
      <c r="X37" s="60">
        <f t="shared" si="4"/>
        <v>2250000</v>
      </c>
      <c r="Y37" s="60">
        <f t="shared" si="4"/>
        <v>1589888</v>
      </c>
      <c r="Z37" s="140">
        <f t="shared" si="5"/>
        <v>70.66168888888889</v>
      </c>
      <c r="AA37" s="155">
        <f>AA7+AA22</f>
        <v>3000000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1249649</v>
      </c>
      <c r="F38" s="60">
        <f t="shared" si="4"/>
        <v>2596526</v>
      </c>
      <c r="G38" s="60">
        <f t="shared" si="4"/>
        <v>1160917</v>
      </c>
      <c r="H38" s="60">
        <f t="shared" si="4"/>
        <v>0</v>
      </c>
      <c r="I38" s="60">
        <f t="shared" si="4"/>
        <v>0</v>
      </c>
      <c r="J38" s="60">
        <f t="shared" si="4"/>
        <v>1160917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1160917</v>
      </c>
      <c r="X38" s="60">
        <f t="shared" si="4"/>
        <v>1947395</v>
      </c>
      <c r="Y38" s="60">
        <f t="shared" si="4"/>
        <v>-786478</v>
      </c>
      <c r="Z38" s="140">
        <f t="shared" si="5"/>
        <v>-40.38615689164243</v>
      </c>
      <c r="AA38" s="155">
        <f>AA8+AA23</f>
        <v>2596526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10349657</v>
      </c>
      <c r="F39" s="60">
        <f t="shared" si="4"/>
        <v>9871289</v>
      </c>
      <c r="G39" s="60">
        <f t="shared" si="4"/>
        <v>3402638</v>
      </c>
      <c r="H39" s="60">
        <f t="shared" si="4"/>
        <v>0</v>
      </c>
      <c r="I39" s="60">
        <f t="shared" si="4"/>
        <v>0</v>
      </c>
      <c r="J39" s="60">
        <f t="shared" si="4"/>
        <v>3402638</v>
      </c>
      <c r="K39" s="60">
        <f t="shared" si="4"/>
        <v>0</v>
      </c>
      <c r="L39" s="60">
        <f t="shared" si="4"/>
        <v>0</v>
      </c>
      <c r="M39" s="60">
        <f t="shared" si="4"/>
        <v>984812</v>
      </c>
      <c r="N39" s="60">
        <f t="shared" si="4"/>
        <v>984812</v>
      </c>
      <c r="O39" s="60">
        <f t="shared" si="4"/>
        <v>0</v>
      </c>
      <c r="P39" s="60">
        <f t="shared" si="4"/>
        <v>1588881</v>
      </c>
      <c r="Q39" s="60">
        <f t="shared" si="4"/>
        <v>0</v>
      </c>
      <c r="R39" s="60">
        <f t="shared" si="4"/>
        <v>1588881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5976331</v>
      </c>
      <c r="X39" s="60">
        <f t="shared" si="4"/>
        <v>7403467</v>
      </c>
      <c r="Y39" s="60">
        <f t="shared" si="4"/>
        <v>-1427136</v>
      </c>
      <c r="Z39" s="140">
        <f t="shared" si="5"/>
        <v>-19.276590278581644</v>
      </c>
      <c r="AA39" s="155">
        <f>AA9+AA24</f>
        <v>9871289</v>
      </c>
    </row>
    <row r="40" spans="1:27" ht="13.5">
      <c r="A40" s="291" t="s">
        <v>208</v>
      </c>
      <c r="B40" s="142"/>
      <c r="C40" s="62">
        <f t="shared" si="4"/>
        <v>23323464</v>
      </c>
      <c r="D40" s="156">
        <f t="shared" si="4"/>
        <v>0</v>
      </c>
      <c r="E40" s="60">
        <f t="shared" si="4"/>
        <v>2070000</v>
      </c>
      <c r="F40" s="60">
        <f t="shared" si="4"/>
        <v>1070000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802500</v>
      </c>
      <c r="Y40" s="60">
        <f t="shared" si="4"/>
        <v>-802500</v>
      </c>
      <c r="Z40" s="140">
        <f t="shared" si="5"/>
        <v>-100</v>
      </c>
      <c r="AA40" s="155">
        <f>AA10+AA25</f>
        <v>1070000</v>
      </c>
    </row>
    <row r="41" spans="1:27" ht="13.5">
      <c r="A41" s="292" t="s">
        <v>209</v>
      </c>
      <c r="B41" s="142"/>
      <c r="C41" s="293">
        <f aca="true" t="shared" si="6" ref="C41:Y41">SUM(C36:C40)</f>
        <v>23323464</v>
      </c>
      <c r="D41" s="294">
        <f t="shared" si="6"/>
        <v>0</v>
      </c>
      <c r="E41" s="295">
        <f t="shared" si="6"/>
        <v>22188351</v>
      </c>
      <c r="F41" s="295">
        <f t="shared" si="6"/>
        <v>22429733</v>
      </c>
      <c r="G41" s="295">
        <f t="shared" si="6"/>
        <v>7450184</v>
      </c>
      <c r="H41" s="295">
        <f t="shared" si="6"/>
        <v>860418</v>
      </c>
      <c r="I41" s="295">
        <f t="shared" si="6"/>
        <v>250806</v>
      </c>
      <c r="J41" s="295">
        <f t="shared" si="6"/>
        <v>8561408</v>
      </c>
      <c r="K41" s="295">
        <f t="shared" si="6"/>
        <v>23999</v>
      </c>
      <c r="L41" s="295">
        <f t="shared" si="6"/>
        <v>204250</v>
      </c>
      <c r="M41" s="295">
        <f t="shared" si="6"/>
        <v>1588168</v>
      </c>
      <c r="N41" s="295">
        <f t="shared" si="6"/>
        <v>1816417</v>
      </c>
      <c r="O41" s="295">
        <f t="shared" si="6"/>
        <v>0</v>
      </c>
      <c r="P41" s="295">
        <f t="shared" si="6"/>
        <v>2021742</v>
      </c>
      <c r="Q41" s="295">
        <f t="shared" si="6"/>
        <v>0</v>
      </c>
      <c r="R41" s="295">
        <f t="shared" si="6"/>
        <v>2021742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12399567</v>
      </c>
      <c r="X41" s="295">
        <f t="shared" si="6"/>
        <v>16822301</v>
      </c>
      <c r="Y41" s="295">
        <f t="shared" si="6"/>
        <v>-4422734</v>
      </c>
      <c r="Z41" s="296">
        <f t="shared" si="5"/>
        <v>-26.290898016864638</v>
      </c>
      <c r="AA41" s="297">
        <f>SUM(AA36:AA40)</f>
        <v>22429733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8911650</v>
      </c>
      <c r="F42" s="54">
        <f t="shared" si="7"/>
        <v>5581650</v>
      </c>
      <c r="G42" s="54">
        <f t="shared" si="7"/>
        <v>2780296</v>
      </c>
      <c r="H42" s="54">
        <f t="shared" si="7"/>
        <v>326207</v>
      </c>
      <c r="I42" s="54">
        <f t="shared" si="7"/>
        <v>0</v>
      </c>
      <c r="J42" s="54">
        <f t="shared" si="7"/>
        <v>3106503</v>
      </c>
      <c r="K42" s="54">
        <f t="shared" si="7"/>
        <v>34500</v>
      </c>
      <c r="L42" s="54">
        <f t="shared" si="7"/>
        <v>0</v>
      </c>
      <c r="M42" s="54">
        <f t="shared" si="7"/>
        <v>585530</v>
      </c>
      <c r="N42" s="54">
        <f t="shared" si="7"/>
        <v>620030</v>
      </c>
      <c r="O42" s="54">
        <f t="shared" si="7"/>
        <v>0</v>
      </c>
      <c r="P42" s="54">
        <f t="shared" si="7"/>
        <v>231064</v>
      </c>
      <c r="Q42" s="54">
        <f t="shared" si="7"/>
        <v>0</v>
      </c>
      <c r="R42" s="54">
        <f t="shared" si="7"/>
        <v>231064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3957597</v>
      </c>
      <c r="X42" s="54">
        <f t="shared" si="7"/>
        <v>4186238</v>
      </c>
      <c r="Y42" s="54">
        <f t="shared" si="7"/>
        <v>-228641</v>
      </c>
      <c r="Z42" s="184">
        <f t="shared" si="5"/>
        <v>-5.461729600658156</v>
      </c>
      <c r="AA42" s="130">
        <f aca="true" t="shared" si="8" ref="AA42:AA48">AA12+AA27</f>
        <v>5581650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2318560</v>
      </c>
      <c r="D45" s="129">
        <f t="shared" si="7"/>
        <v>0</v>
      </c>
      <c r="E45" s="54">
        <f t="shared" si="7"/>
        <v>10397175</v>
      </c>
      <c r="F45" s="54">
        <f t="shared" si="7"/>
        <v>8588039</v>
      </c>
      <c r="G45" s="54">
        <f t="shared" si="7"/>
        <v>185087</v>
      </c>
      <c r="H45" s="54">
        <f t="shared" si="7"/>
        <v>28000</v>
      </c>
      <c r="I45" s="54">
        <f t="shared" si="7"/>
        <v>2600</v>
      </c>
      <c r="J45" s="54">
        <f t="shared" si="7"/>
        <v>215687</v>
      </c>
      <c r="K45" s="54">
        <f t="shared" si="7"/>
        <v>0</v>
      </c>
      <c r="L45" s="54">
        <f t="shared" si="7"/>
        <v>0</v>
      </c>
      <c r="M45" s="54">
        <f t="shared" si="7"/>
        <v>463599</v>
      </c>
      <c r="N45" s="54">
        <f t="shared" si="7"/>
        <v>463599</v>
      </c>
      <c r="O45" s="54">
        <f t="shared" si="7"/>
        <v>0</v>
      </c>
      <c r="P45" s="54">
        <f t="shared" si="7"/>
        <v>749623</v>
      </c>
      <c r="Q45" s="54">
        <f t="shared" si="7"/>
        <v>0</v>
      </c>
      <c r="R45" s="54">
        <f t="shared" si="7"/>
        <v>749623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1428909</v>
      </c>
      <c r="X45" s="54">
        <f t="shared" si="7"/>
        <v>6441029</v>
      </c>
      <c r="Y45" s="54">
        <f t="shared" si="7"/>
        <v>-5012120</v>
      </c>
      <c r="Z45" s="184">
        <f t="shared" si="5"/>
        <v>-77.8155167442966</v>
      </c>
      <c r="AA45" s="130">
        <f t="shared" si="8"/>
        <v>8588039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1520000</v>
      </c>
      <c r="F48" s="54">
        <f t="shared" si="7"/>
        <v>1700000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1275000</v>
      </c>
      <c r="Y48" s="54">
        <f t="shared" si="7"/>
        <v>-1275000</v>
      </c>
      <c r="Z48" s="184">
        <f t="shared" si="5"/>
        <v>-100</v>
      </c>
      <c r="AA48" s="130">
        <f t="shared" si="8"/>
        <v>1700000</v>
      </c>
    </row>
    <row r="49" spans="1:27" ht="13.5">
      <c r="A49" s="308" t="s">
        <v>219</v>
      </c>
      <c r="B49" s="149"/>
      <c r="C49" s="239">
        <f aca="true" t="shared" si="9" ref="C49:Y49">SUM(C41:C48)</f>
        <v>25642024</v>
      </c>
      <c r="D49" s="218">
        <f t="shared" si="9"/>
        <v>0</v>
      </c>
      <c r="E49" s="220">
        <f t="shared" si="9"/>
        <v>43017176</v>
      </c>
      <c r="F49" s="220">
        <f t="shared" si="9"/>
        <v>38299422</v>
      </c>
      <c r="G49" s="220">
        <f t="shared" si="9"/>
        <v>10415567</v>
      </c>
      <c r="H49" s="220">
        <f t="shared" si="9"/>
        <v>1214625</v>
      </c>
      <c r="I49" s="220">
        <f t="shared" si="9"/>
        <v>253406</v>
      </c>
      <c r="J49" s="220">
        <f t="shared" si="9"/>
        <v>11883598</v>
      </c>
      <c r="K49" s="220">
        <f t="shared" si="9"/>
        <v>58499</v>
      </c>
      <c r="L49" s="220">
        <f t="shared" si="9"/>
        <v>204250</v>
      </c>
      <c r="M49" s="220">
        <f t="shared" si="9"/>
        <v>2637297</v>
      </c>
      <c r="N49" s="220">
        <f t="shared" si="9"/>
        <v>2900046</v>
      </c>
      <c r="O49" s="220">
        <f t="shared" si="9"/>
        <v>0</v>
      </c>
      <c r="P49" s="220">
        <f t="shared" si="9"/>
        <v>3002429</v>
      </c>
      <c r="Q49" s="220">
        <f t="shared" si="9"/>
        <v>0</v>
      </c>
      <c r="R49" s="220">
        <f t="shared" si="9"/>
        <v>3002429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17786073</v>
      </c>
      <c r="X49" s="220">
        <f t="shared" si="9"/>
        <v>28724568</v>
      </c>
      <c r="Y49" s="220">
        <f t="shared" si="9"/>
        <v>-10938495</v>
      </c>
      <c r="Z49" s="221">
        <f t="shared" si="5"/>
        <v>-38.08062492010323</v>
      </c>
      <c r="AA49" s="222">
        <f>SUM(AA41:AA48)</f>
        <v>38299422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12125428</v>
      </c>
      <c r="F68" s="60">
        <v>15154320</v>
      </c>
      <c r="G68" s="60">
        <v>926055</v>
      </c>
      <c r="H68" s="60">
        <v>1061471</v>
      </c>
      <c r="I68" s="60">
        <v>239760</v>
      </c>
      <c r="J68" s="60">
        <v>2227286</v>
      </c>
      <c r="K68" s="60">
        <v>36589</v>
      </c>
      <c r="L68" s="60">
        <v>681868</v>
      </c>
      <c r="M68" s="60">
        <v>180723</v>
      </c>
      <c r="N68" s="60">
        <v>899180</v>
      </c>
      <c r="O68" s="60">
        <v>220250</v>
      </c>
      <c r="P68" s="60"/>
      <c r="Q68" s="60"/>
      <c r="R68" s="60">
        <v>220250</v>
      </c>
      <c r="S68" s="60"/>
      <c r="T68" s="60"/>
      <c r="U68" s="60"/>
      <c r="V68" s="60"/>
      <c r="W68" s="60">
        <v>3346716</v>
      </c>
      <c r="X68" s="60">
        <v>11365740</v>
      </c>
      <c r="Y68" s="60">
        <v>-8019024</v>
      </c>
      <c r="Z68" s="140">
        <v>-70.55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12125428</v>
      </c>
      <c r="F69" s="220">
        <f t="shared" si="12"/>
        <v>15154320</v>
      </c>
      <c r="G69" s="220">
        <f t="shared" si="12"/>
        <v>926055</v>
      </c>
      <c r="H69" s="220">
        <f t="shared" si="12"/>
        <v>1061471</v>
      </c>
      <c r="I69" s="220">
        <f t="shared" si="12"/>
        <v>239760</v>
      </c>
      <c r="J69" s="220">
        <f t="shared" si="12"/>
        <v>2227286</v>
      </c>
      <c r="K69" s="220">
        <f t="shared" si="12"/>
        <v>36589</v>
      </c>
      <c r="L69" s="220">
        <f t="shared" si="12"/>
        <v>681868</v>
      </c>
      <c r="M69" s="220">
        <f t="shared" si="12"/>
        <v>180723</v>
      </c>
      <c r="N69" s="220">
        <f t="shared" si="12"/>
        <v>899180</v>
      </c>
      <c r="O69" s="220">
        <f t="shared" si="12"/>
        <v>220250</v>
      </c>
      <c r="P69" s="220">
        <f t="shared" si="12"/>
        <v>0</v>
      </c>
      <c r="Q69" s="220">
        <f t="shared" si="12"/>
        <v>0</v>
      </c>
      <c r="R69" s="220">
        <f t="shared" si="12"/>
        <v>220250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3346716</v>
      </c>
      <c r="X69" s="220">
        <f t="shared" si="12"/>
        <v>11365740</v>
      </c>
      <c r="Y69" s="220">
        <f t="shared" si="12"/>
        <v>-8019024</v>
      </c>
      <c r="Z69" s="221">
        <f>+IF(X69&lt;&gt;0,+(Y69/X69)*100,0)</f>
        <v>-70.55435017869492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23323464</v>
      </c>
      <c r="D5" s="357">
        <f t="shared" si="0"/>
        <v>0</v>
      </c>
      <c r="E5" s="356">
        <f t="shared" si="0"/>
        <v>22188351</v>
      </c>
      <c r="F5" s="358">
        <f t="shared" si="0"/>
        <v>22429733</v>
      </c>
      <c r="G5" s="358">
        <f t="shared" si="0"/>
        <v>0</v>
      </c>
      <c r="H5" s="356">
        <f t="shared" si="0"/>
        <v>860418</v>
      </c>
      <c r="I5" s="356">
        <f t="shared" si="0"/>
        <v>250806</v>
      </c>
      <c r="J5" s="358">
        <f t="shared" si="0"/>
        <v>1111224</v>
      </c>
      <c r="K5" s="358">
        <f t="shared" si="0"/>
        <v>23999</v>
      </c>
      <c r="L5" s="356">
        <f t="shared" si="0"/>
        <v>204250</v>
      </c>
      <c r="M5" s="356">
        <f t="shared" si="0"/>
        <v>1588168</v>
      </c>
      <c r="N5" s="358">
        <f t="shared" si="0"/>
        <v>1816417</v>
      </c>
      <c r="O5" s="358">
        <f t="shared" si="0"/>
        <v>0</v>
      </c>
      <c r="P5" s="356">
        <f t="shared" si="0"/>
        <v>2021742</v>
      </c>
      <c r="Q5" s="356">
        <f t="shared" si="0"/>
        <v>0</v>
      </c>
      <c r="R5" s="358">
        <f t="shared" si="0"/>
        <v>2021742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4949383</v>
      </c>
      <c r="X5" s="356">
        <f t="shared" si="0"/>
        <v>16822301</v>
      </c>
      <c r="Y5" s="358">
        <f t="shared" si="0"/>
        <v>-11872918</v>
      </c>
      <c r="Z5" s="359">
        <f>+IF(X5&lt;&gt;0,+(Y5/X5)*100,0)</f>
        <v>-70.57844227136347</v>
      </c>
      <c r="AA5" s="360">
        <f>+AA6+AA8+AA11+AA13+AA15</f>
        <v>22429733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5519045</v>
      </c>
      <c r="F6" s="59">
        <f t="shared" si="1"/>
        <v>5891918</v>
      </c>
      <c r="G6" s="59">
        <f t="shared" si="1"/>
        <v>0</v>
      </c>
      <c r="H6" s="60">
        <f t="shared" si="1"/>
        <v>0</v>
      </c>
      <c r="I6" s="60">
        <f t="shared" si="1"/>
        <v>250806</v>
      </c>
      <c r="J6" s="59">
        <f t="shared" si="1"/>
        <v>250806</v>
      </c>
      <c r="K6" s="59">
        <f t="shared" si="1"/>
        <v>0</v>
      </c>
      <c r="L6" s="60">
        <f t="shared" si="1"/>
        <v>0</v>
      </c>
      <c r="M6" s="60">
        <f t="shared" si="1"/>
        <v>135087</v>
      </c>
      <c r="N6" s="59">
        <f t="shared" si="1"/>
        <v>135087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385893</v>
      </c>
      <c r="X6" s="60">
        <f t="shared" si="1"/>
        <v>4418939</v>
      </c>
      <c r="Y6" s="59">
        <f t="shared" si="1"/>
        <v>-4033046</v>
      </c>
      <c r="Z6" s="61">
        <f>+IF(X6&lt;&gt;0,+(Y6/X6)*100,0)</f>
        <v>-91.26729289542128</v>
      </c>
      <c r="AA6" s="62">
        <f t="shared" si="1"/>
        <v>5891918</v>
      </c>
    </row>
    <row r="7" spans="1:27" ht="13.5">
      <c r="A7" s="291" t="s">
        <v>228</v>
      </c>
      <c r="B7" s="142"/>
      <c r="C7" s="60"/>
      <c r="D7" s="340"/>
      <c r="E7" s="60">
        <v>5519045</v>
      </c>
      <c r="F7" s="59">
        <v>5891918</v>
      </c>
      <c r="G7" s="59"/>
      <c r="H7" s="60"/>
      <c r="I7" s="60">
        <v>250806</v>
      </c>
      <c r="J7" s="59">
        <v>250806</v>
      </c>
      <c r="K7" s="59"/>
      <c r="L7" s="60"/>
      <c r="M7" s="60">
        <v>135087</v>
      </c>
      <c r="N7" s="59">
        <v>135087</v>
      </c>
      <c r="O7" s="59"/>
      <c r="P7" s="60"/>
      <c r="Q7" s="60"/>
      <c r="R7" s="59"/>
      <c r="S7" s="59"/>
      <c r="T7" s="60"/>
      <c r="U7" s="60"/>
      <c r="V7" s="59"/>
      <c r="W7" s="59">
        <v>385893</v>
      </c>
      <c r="X7" s="60">
        <v>4418939</v>
      </c>
      <c r="Y7" s="59">
        <v>-4033046</v>
      </c>
      <c r="Z7" s="61">
        <v>-91.27</v>
      </c>
      <c r="AA7" s="62">
        <v>5891918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0</v>
      </c>
      <c r="H8" s="60">
        <f t="shared" si="2"/>
        <v>860418</v>
      </c>
      <c r="I8" s="60">
        <f t="shared" si="2"/>
        <v>0</v>
      </c>
      <c r="J8" s="59">
        <f t="shared" si="2"/>
        <v>860418</v>
      </c>
      <c r="K8" s="59">
        <f t="shared" si="2"/>
        <v>23999</v>
      </c>
      <c r="L8" s="60">
        <f t="shared" si="2"/>
        <v>204250</v>
      </c>
      <c r="M8" s="60">
        <f t="shared" si="2"/>
        <v>468269</v>
      </c>
      <c r="N8" s="59">
        <f t="shared" si="2"/>
        <v>696518</v>
      </c>
      <c r="O8" s="59">
        <f t="shared" si="2"/>
        <v>0</v>
      </c>
      <c r="P8" s="60">
        <f t="shared" si="2"/>
        <v>432861</v>
      </c>
      <c r="Q8" s="60">
        <f t="shared" si="2"/>
        <v>0</v>
      </c>
      <c r="R8" s="59">
        <f t="shared" si="2"/>
        <v>432861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1989797</v>
      </c>
      <c r="X8" s="60">
        <f t="shared" si="2"/>
        <v>2250000</v>
      </c>
      <c r="Y8" s="59">
        <f t="shared" si="2"/>
        <v>-260203</v>
      </c>
      <c r="Z8" s="61">
        <f>+IF(X8&lt;&gt;0,+(Y8/X8)*100,0)</f>
        <v>-11.564577777777778</v>
      </c>
      <c r="AA8" s="62">
        <f>SUM(AA9:AA10)</f>
        <v>3000000</v>
      </c>
    </row>
    <row r="9" spans="1:27" ht="13.5">
      <c r="A9" s="291" t="s">
        <v>229</v>
      </c>
      <c r="B9" s="142"/>
      <c r="C9" s="60"/>
      <c r="D9" s="340"/>
      <c r="E9" s="60">
        <v>3000000</v>
      </c>
      <c r="F9" s="59">
        <v>3000000</v>
      </c>
      <c r="G9" s="59"/>
      <c r="H9" s="60"/>
      <c r="I9" s="60"/>
      <c r="J9" s="59"/>
      <c r="K9" s="59">
        <v>23999</v>
      </c>
      <c r="L9" s="60">
        <v>204250</v>
      </c>
      <c r="M9" s="60">
        <v>429891</v>
      </c>
      <c r="N9" s="59">
        <v>658140</v>
      </c>
      <c r="O9" s="59"/>
      <c r="P9" s="60">
        <v>432861</v>
      </c>
      <c r="Q9" s="60"/>
      <c r="R9" s="59">
        <v>432861</v>
      </c>
      <c r="S9" s="59"/>
      <c r="T9" s="60"/>
      <c r="U9" s="60"/>
      <c r="V9" s="59"/>
      <c r="W9" s="59">
        <v>1091001</v>
      </c>
      <c r="X9" s="60">
        <v>2250000</v>
      </c>
      <c r="Y9" s="59">
        <v>-1158999</v>
      </c>
      <c r="Z9" s="61">
        <v>-51.51</v>
      </c>
      <c r="AA9" s="62">
        <v>3000000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860418</v>
      </c>
      <c r="I10" s="60"/>
      <c r="J10" s="59">
        <v>860418</v>
      </c>
      <c r="K10" s="59"/>
      <c r="L10" s="60"/>
      <c r="M10" s="60">
        <v>38378</v>
      </c>
      <c r="N10" s="59">
        <v>38378</v>
      </c>
      <c r="O10" s="59"/>
      <c r="P10" s="60"/>
      <c r="Q10" s="60"/>
      <c r="R10" s="59"/>
      <c r="S10" s="59"/>
      <c r="T10" s="60"/>
      <c r="U10" s="60"/>
      <c r="V10" s="59"/>
      <c r="W10" s="59">
        <v>898796</v>
      </c>
      <c r="X10" s="60"/>
      <c r="Y10" s="59">
        <v>898796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1249649</v>
      </c>
      <c r="F11" s="364">
        <f t="shared" si="3"/>
        <v>2596526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1947395</v>
      </c>
      <c r="Y11" s="364">
        <f t="shared" si="3"/>
        <v>-1947395</v>
      </c>
      <c r="Z11" s="365">
        <f>+IF(X11&lt;&gt;0,+(Y11/X11)*100,0)</f>
        <v>-100</v>
      </c>
      <c r="AA11" s="366">
        <f t="shared" si="3"/>
        <v>2596526</v>
      </c>
    </row>
    <row r="12" spans="1:27" ht="13.5">
      <c r="A12" s="291" t="s">
        <v>231</v>
      </c>
      <c r="B12" s="136"/>
      <c r="C12" s="60"/>
      <c r="D12" s="340"/>
      <c r="E12" s="60">
        <v>1249649</v>
      </c>
      <c r="F12" s="59">
        <v>2596526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1947395</v>
      </c>
      <c r="Y12" s="59">
        <v>-1947395</v>
      </c>
      <c r="Z12" s="61">
        <v>-100</v>
      </c>
      <c r="AA12" s="62">
        <v>2596526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10349657</v>
      </c>
      <c r="F13" s="342">
        <f t="shared" si="4"/>
        <v>9871289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984812</v>
      </c>
      <c r="N13" s="342">
        <f t="shared" si="4"/>
        <v>984812</v>
      </c>
      <c r="O13" s="342">
        <f t="shared" si="4"/>
        <v>0</v>
      </c>
      <c r="P13" s="275">
        <f t="shared" si="4"/>
        <v>1588881</v>
      </c>
      <c r="Q13" s="275">
        <f t="shared" si="4"/>
        <v>0</v>
      </c>
      <c r="R13" s="342">
        <f t="shared" si="4"/>
        <v>1588881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2573693</v>
      </c>
      <c r="X13" s="275">
        <f t="shared" si="4"/>
        <v>7403467</v>
      </c>
      <c r="Y13" s="342">
        <f t="shared" si="4"/>
        <v>-4829774</v>
      </c>
      <c r="Z13" s="335">
        <f>+IF(X13&lt;&gt;0,+(Y13/X13)*100,0)</f>
        <v>-65.23665196319509</v>
      </c>
      <c r="AA13" s="273">
        <f t="shared" si="4"/>
        <v>9871289</v>
      </c>
    </row>
    <row r="14" spans="1:27" ht="13.5">
      <c r="A14" s="291" t="s">
        <v>232</v>
      </c>
      <c r="B14" s="136"/>
      <c r="C14" s="60"/>
      <c r="D14" s="340"/>
      <c r="E14" s="60">
        <v>10349657</v>
      </c>
      <c r="F14" s="59">
        <v>9871289</v>
      </c>
      <c r="G14" s="59"/>
      <c r="H14" s="60"/>
      <c r="I14" s="60"/>
      <c r="J14" s="59"/>
      <c r="K14" s="59"/>
      <c r="L14" s="60"/>
      <c r="M14" s="60">
        <v>984812</v>
      </c>
      <c r="N14" s="59">
        <v>984812</v>
      </c>
      <c r="O14" s="59"/>
      <c r="P14" s="60">
        <v>1588881</v>
      </c>
      <c r="Q14" s="60"/>
      <c r="R14" s="59">
        <v>1588881</v>
      </c>
      <c r="S14" s="59"/>
      <c r="T14" s="60"/>
      <c r="U14" s="60"/>
      <c r="V14" s="59"/>
      <c r="W14" s="59">
        <v>2573693</v>
      </c>
      <c r="X14" s="60">
        <v>7403467</v>
      </c>
      <c r="Y14" s="59">
        <v>-4829774</v>
      </c>
      <c r="Z14" s="61">
        <v>-65.24</v>
      </c>
      <c r="AA14" s="62">
        <v>9871289</v>
      </c>
    </row>
    <row r="15" spans="1:27" ht="13.5">
      <c r="A15" s="361" t="s">
        <v>208</v>
      </c>
      <c r="B15" s="136"/>
      <c r="C15" s="60">
        <f aca="true" t="shared" si="5" ref="C15:Y15">SUM(C16:C20)</f>
        <v>23323464</v>
      </c>
      <c r="D15" s="340">
        <f t="shared" si="5"/>
        <v>0</v>
      </c>
      <c r="E15" s="60">
        <f t="shared" si="5"/>
        <v>2070000</v>
      </c>
      <c r="F15" s="59">
        <f t="shared" si="5"/>
        <v>1070000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802500</v>
      </c>
      <c r="Y15" s="59">
        <f t="shared" si="5"/>
        <v>-802500</v>
      </c>
      <c r="Z15" s="61">
        <f>+IF(X15&lt;&gt;0,+(Y15/X15)*100,0)</f>
        <v>-100</v>
      </c>
      <c r="AA15" s="62">
        <f>SUM(AA16:AA20)</f>
        <v>1070000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23323464</v>
      </c>
      <c r="D20" s="340"/>
      <c r="E20" s="60">
        <v>2070000</v>
      </c>
      <c r="F20" s="59">
        <v>1070000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802500</v>
      </c>
      <c r="Y20" s="59">
        <v>-802500</v>
      </c>
      <c r="Z20" s="61">
        <v>-100</v>
      </c>
      <c r="AA20" s="62">
        <v>1070000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8911650</v>
      </c>
      <c r="F22" s="345">
        <f t="shared" si="6"/>
        <v>5581650</v>
      </c>
      <c r="G22" s="345">
        <f t="shared" si="6"/>
        <v>0</v>
      </c>
      <c r="H22" s="343">
        <f t="shared" si="6"/>
        <v>326207</v>
      </c>
      <c r="I22" s="343">
        <f t="shared" si="6"/>
        <v>0</v>
      </c>
      <c r="J22" s="345">
        <f t="shared" si="6"/>
        <v>326207</v>
      </c>
      <c r="K22" s="345">
        <f t="shared" si="6"/>
        <v>34500</v>
      </c>
      <c r="L22" s="343">
        <f t="shared" si="6"/>
        <v>0</v>
      </c>
      <c r="M22" s="343">
        <f t="shared" si="6"/>
        <v>585530</v>
      </c>
      <c r="N22" s="345">
        <f t="shared" si="6"/>
        <v>620030</v>
      </c>
      <c r="O22" s="345">
        <f t="shared" si="6"/>
        <v>0</v>
      </c>
      <c r="P22" s="343">
        <f t="shared" si="6"/>
        <v>231064</v>
      </c>
      <c r="Q22" s="343">
        <f t="shared" si="6"/>
        <v>0</v>
      </c>
      <c r="R22" s="345">
        <f t="shared" si="6"/>
        <v>231064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1177301</v>
      </c>
      <c r="X22" s="343">
        <f t="shared" si="6"/>
        <v>4186238</v>
      </c>
      <c r="Y22" s="345">
        <f t="shared" si="6"/>
        <v>-3008937</v>
      </c>
      <c r="Z22" s="336">
        <f>+IF(X22&lt;&gt;0,+(Y22/X22)*100,0)</f>
        <v>-71.8768736990109</v>
      </c>
      <c r="AA22" s="350">
        <f>SUM(AA23:AA32)</f>
        <v>5581650</v>
      </c>
    </row>
    <row r="23" spans="1:27" ht="13.5">
      <c r="A23" s="361" t="s">
        <v>236</v>
      </c>
      <c r="B23" s="142"/>
      <c r="C23" s="60"/>
      <c r="D23" s="340"/>
      <c r="E23" s="60">
        <v>1200000</v>
      </c>
      <c r="F23" s="59">
        <v>800000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600000</v>
      </c>
      <c r="Y23" s="59">
        <v>-600000</v>
      </c>
      <c r="Z23" s="61">
        <v>-100</v>
      </c>
      <c r="AA23" s="62">
        <v>800000</v>
      </c>
    </row>
    <row r="24" spans="1:27" ht="13.5">
      <c r="A24" s="361" t="s">
        <v>237</v>
      </c>
      <c r="B24" s="142"/>
      <c r="C24" s="60"/>
      <c r="D24" s="340"/>
      <c r="E24" s="60">
        <v>3211650</v>
      </c>
      <c r="F24" s="59">
        <v>3211650</v>
      </c>
      <c r="G24" s="59"/>
      <c r="H24" s="60">
        <v>326207</v>
      </c>
      <c r="I24" s="60"/>
      <c r="J24" s="59">
        <v>326207</v>
      </c>
      <c r="K24" s="59">
        <v>34500</v>
      </c>
      <c r="L24" s="60"/>
      <c r="M24" s="60">
        <v>585530</v>
      </c>
      <c r="N24" s="59">
        <v>620030</v>
      </c>
      <c r="O24" s="59"/>
      <c r="P24" s="60">
        <v>231064</v>
      </c>
      <c r="Q24" s="60"/>
      <c r="R24" s="59">
        <v>231064</v>
      </c>
      <c r="S24" s="59"/>
      <c r="T24" s="60"/>
      <c r="U24" s="60"/>
      <c r="V24" s="59"/>
      <c r="W24" s="59">
        <v>1177301</v>
      </c>
      <c r="X24" s="60">
        <v>2408738</v>
      </c>
      <c r="Y24" s="59">
        <v>-1231437</v>
      </c>
      <c r="Z24" s="61">
        <v>-51.12</v>
      </c>
      <c r="AA24" s="62">
        <v>3211650</v>
      </c>
    </row>
    <row r="25" spans="1:27" ht="13.5">
      <c r="A25" s="361" t="s">
        <v>238</v>
      </c>
      <c r="B25" s="142"/>
      <c r="C25" s="60"/>
      <c r="D25" s="340"/>
      <c r="E25" s="60"/>
      <c r="F25" s="59">
        <v>70000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52500</v>
      </c>
      <c r="Y25" s="59">
        <v>-52500</v>
      </c>
      <c r="Z25" s="61">
        <v>-100</v>
      </c>
      <c r="AA25" s="62">
        <v>70000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3000000</v>
      </c>
      <c r="F28" s="342">
        <v>1500000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1125000</v>
      </c>
      <c r="Y28" s="342">
        <v>-1125000</v>
      </c>
      <c r="Z28" s="335">
        <v>-100</v>
      </c>
      <c r="AA28" s="273">
        <v>1500000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2318560</v>
      </c>
      <c r="D40" s="344">
        <f t="shared" si="9"/>
        <v>0</v>
      </c>
      <c r="E40" s="343">
        <f t="shared" si="9"/>
        <v>10397175</v>
      </c>
      <c r="F40" s="345">
        <f t="shared" si="9"/>
        <v>8588039</v>
      </c>
      <c r="G40" s="345">
        <f t="shared" si="9"/>
        <v>0</v>
      </c>
      <c r="H40" s="343">
        <f t="shared" si="9"/>
        <v>28000</v>
      </c>
      <c r="I40" s="343">
        <f t="shared" si="9"/>
        <v>2600</v>
      </c>
      <c r="J40" s="345">
        <f t="shared" si="9"/>
        <v>30600</v>
      </c>
      <c r="K40" s="345">
        <f t="shared" si="9"/>
        <v>0</v>
      </c>
      <c r="L40" s="343">
        <f t="shared" si="9"/>
        <v>0</v>
      </c>
      <c r="M40" s="343">
        <f t="shared" si="9"/>
        <v>463599</v>
      </c>
      <c r="N40" s="345">
        <f t="shared" si="9"/>
        <v>463599</v>
      </c>
      <c r="O40" s="345">
        <f t="shared" si="9"/>
        <v>0</v>
      </c>
      <c r="P40" s="343">
        <f t="shared" si="9"/>
        <v>749623</v>
      </c>
      <c r="Q40" s="343">
        <f t="shared" si="9"/>
        <v>0</v>
      </c>
      <c r="R40" s="345">
        <f t="shared" si="9"/>
        <v>749623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1243822</v>
      </c>
      <c r="X40" s="343">
        <f t="shared" si="9"/>
        <v>6441029</v>
      </c>
      <c r="Y40" s="345">
        <f t="shared" si="9"/>
        <v>-5197207</v>
      </c>
      <c r="Z40" s="336">
        <f>+IF(X40&lt;&gt;0,+(Y40/X40)*100,0)</f>
        <v>-80.68907933809955</v>
      </c>
      <c r="AA40" s="350">
        <f>SUM(AA41:AA49)</f>
        <v>8588039</v>
      </c>
    </row>
    <row r="41" spans="1:27" ht="13.5">
      <c r="A41" s="361" t="s">
        <v>247</v>
      </c>
      <c r="B41" s="142"/>
      <c r="C41" s="362">
        <v>411129</v>
      </c>
      <c r="D41" s="363"/>
      <c r="E41" s="362">
        <v>3000000</v>
      </c>
      <c r="F41" s="364">
        <v>1050000</v>
      </c>
      <c r="G41" s="364"/>
      <c r="H41" s="362">
        <v>28000</v>
      </c>
      <c r="I41" s="362"/>
      <c r="J41" s="364">
        <v>28000</v>
      </c>
      <c r="K41" s="364"/>
      <c r="L41" s="362"/>
      <c r="M41" s="362">
        <v>405609</v>
      </c>
      <c r="N41" s="364">
        <v>405609</v>
      </c>
      <c r="O41" s="364"/>
      <c r="P41" s="362"/>
      <c r="Q41" s="362"/>
      <c r="R41" s="364"/>
      <c r="S41" s="364"/>
      <c r="T41" s="362"/>
      <c r="U41" s="362"/>
      <c r="V41" s="364"/>
      <c r="W41" s="364">
        <v>433609</v>
      </c>
      <c r="X41" s="362">
        <v>787500</v>
      </c>
      <c r="Y41" s="364">
        <v>-353891</v>
      </c>
      <c r="Z41" s="365">
        <v>-44.94</v>
      </c>
      <c r="AA41" s="366">
        <v>1050000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379222</v>
      </c>
      <c r="D44" s="368"/>
      <c r="E44" s="54">
        <v>1277175</v>
      </c>
      <c r="F44" s="53">
        <v>747500</v>
      </c>
      <c r="G44" s="53"/>
      <c r="H44" s="54"/>
      <c r="I44" s="54"/>
      <c r="J44" s="53"/>
      <c r="K44" s="53"/>
      <c r="L44" s="54"/>
      <c r="M44" s="54">
        <v>57990</v>
      </c>
      <c r="N44" s="53">
        <v>57990</v>
      </c>
      <c r="O44" s="53"/>
      <c r="P44" s="54"/>
      <c r="Q44" s="54"/>
      <c r="R44" s="53"/>
      <c r="S44" s="53"/>
      <c r="T44" s="54"/>
      <c r="U44" s="54"/>
      <c r="V44" s="53"/>
      <c r="W44" s="53">
        <v>57990</v>
      </c>
      <c r="X44" s="54">
        <v>560625</v>
      </c>
      <c r="Y44" s="53">
        <v>-502635</v>
      </c>
      <c r="Z44" s="94">
        <v>-89.66</v>
      </c>
      <c r="AA44" s="95">
        <v>747500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1528209</v>
      </c>
      <c r="D48" s="368"/>
      <c r="E48" s="54">
        <v>3000000</v>
      </c>
      <c r="F48" s="53">
        <v>3210000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2407500</v>
      </c>
      <c r="Y48" s="53">
        <v>-2407500</v>
      </c>
      <c r="Z48" s="94">
        <v>-100</v>
      </c>
      <c r="AA48" s="95">
        <v>3210000</v>
      </c>
    </row>
    <row r="49" spans="1:27" ht="13.5">
      <c r="A49" s="361" t="s">
        <v>93</v>
      </c>
      <c r="B49" s="136"/>
      <c r="C49" s="54"/>
      <c r="D49" s="368"/>
      <c r="E49" s="54">
        <v>3120000</v>
      </c>
      <c r="F49" s="53">
        <v>3580539</v>
      </c>
      <c r="G49" s="53"/>
      <c r="H49" s="54"/>
      <c r="I49" s="54">
        <v>2600</v>
      </c>
      <c r="J49" s="53">
        <v>2600</v>
      </c>
      <c r="K49" s="53"/>
      <c r="L49" s="54"/>
      <c r="M49" s="54"/>
      <c r="N49" s="53"/>
      <c r="O49" s="53"/>
      <c r="P49" s="54">
        <v>749623</v>
      </c>
      <c r="Q49" s="54"/>
      <c r="R49" s="53">
        <v>749623</v>
      </c>
      <c r="S49" s="53"/>
      <c r="T49" s="54"/>
      <c r="U49" s="54"/>
      <c r="V49" s="53"/>
      <c r="W49" s="53">
        <v>752223</v>
      </c>
      <c r="X49" s="54">
        <v>2685404</v>
      </c>
      <c r="Y49" s="53">
        <v>-1933181</v>
      </c>
      <c r="Z49" s="94">
        <v>-71.99</v>
      </c>
      <c r="AA49" s="95">
        <v>3580539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1520000</v>
      </c>
      <c r="F57" s="345">
        <f t="shared" si="13"/>
        <v>1700000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1275000</v>
      </c>
      <c r="Y57" s="345">
        <f t="shared" si="13"/>
        <v>-1275000</v>
      </c>
      <c r="Z57" s="336">
        <f>+IF(X57&lt;&gt;0,+(Y57/X57)*100,0)</f>
        <v>-100</v>
      </c>
      <c r="AA57" s="350">
        <f t="shared" si="13"/>
        <v>1700000</v>
      </c>
    </row>
    <row r="58" spans="1:27" ht="13.5">
      <c r="A58" s="361" t="s">
        <v>216</v>
      </c>
      <c r="B58" s="136"/>
      <c r="C58" s="60"/>
      <c r="D58" s="340"/>
      <c r="E58" s="60">
        <v>1520000</v>
      </c>
      <c r="F58" s="59">
        <v>1700000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1275000</v>
      </c>
      <c r="Y58" s="59">
        <v>-1275000</v>
      </c>
      <c r="Z58" s="61">
        <v>-100</v>
      </c>
      <c r="AA58" s="62">
        <v>1700000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25642024</v>
      </c>
      <c r="D60" s="346">
        <f t="shared" si="14"/>
        <v>0</v>
      </c>
      <c r="E60" s="219">
        <f t="shared" si="14"/>
        <v>43017176</v>
      </c>
      <c r="F60" s="264">
        <f t="shared" si="14"/>
        <v>38299422</v>
      </c>
      <c r="G60" s="264">
        <f t="shared" si="14"/>
        <v>0</v>
      </c>
      <c r="H60" s="219">
        <f t="shared" si="14"/>
        <v>1214625</v>
      </c>
      <c r="I60" s="219">
        <f t="shared" si="14"/>
        <v>253406</v>
      </c>
      <c r="J60" s="264">
        <f t="shared" si="14"/>
        <v>1468031</v>
      </c>
      <c r="K60" s="264">
        <f t="shared" si="14"/>
        <v>58499</v>
      </c>
      <c r="L60" s="219">
        <f t="shared" si="14"/>
        <v>204250</v>
      </c>
      <c r="M60" s="219">
        <f t="shared" si="14"/>
        <v>2637297</v>
      </c>
      <c r="N60" s="264">
        <f t="shared" si="14"/>
        <v>2900046</v>
      </c>
      <c r="O60" s="264">
        <f t="shared" si="14"/>
        <v>0</v>
      </c>
      <c r="P60" s="219">
        <f t="shared" si="14"/>
        <v>3002429</v>
      </c>
      <c r="Q60" s="219">
        <f t="shared" si="14"/>
        <v>0</v>
      </c>
      <c r="R60" s="264">
        <f t="shared" si="14"/>
        <v>3002429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7370506</v>
      </c>
      <c r="X60" s="219">
        <f t="shared" si="14"/>
        <v>28724568</v>
      </c>
      <c r="Y60" s="264">
        <f t="shared" si="14"/>
        <v>-21354062</v>
      </c>
      <c r="Z60" s="337">
        <f>+IF(X60&lt;&gt;0,+(Y60/X60)*100,0)</f>
        <v>-74.34075945023785</v>
      </c>
      <c r="AA60" s="232">
        <f>+AA57+AA54+AA51+AA40+AA37+AA34+AA22+AA5</f>
        <v>38299422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7450184</v>
      </c>
      <c r="H5" s="356">
        <f t="shared" si="0"/>
        <v>0</v>
      </c>
      <c r="I5" s="356">
        <f t="shared" si="0"/>
        <v>0</v>
      </c>
      <c r="J5" s="358">
        <f t="shared" si="0"/>
        <v>7450184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7450184</v>
      </c>
      <c r="X5" s="356">
        <f t="shared" si="0"/>
        <v>0</v>
      </c>
      <c r="Y5" s="358">
        <f t="shared" si="0"/>
        <v>7450184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1036538</v>
      </c>
      <c r="H6" s="60">
        <f t="shared" si="1"/>
        <v>0</v>
      </c>
      <c r="I6" s="60">
        <f t="shared" si="1"/>
        <v>0</v>
      </c>
      <c r="J6" s="59">
        <f t="shared" si="1"/>
        <v>1036538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1036538</v>
      </c>
      <c r="X6" s="60">
        <f t="shared" si="1"/>
        <v>0</v>
      </c>
      <c r="Y6" s="59">
        <f t="shared" si="1"/>
        <v>1036538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1036538</v>
      </c>
      <c r="H7" s="60"/>
      <c r="I7" s="60"/>
      <c r="J7" s="59">
        <v>1036538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1036538</v>
      </c>
      <c r="X7" s="60"/>
      <c r="Y7" s="59">
        <v>1036538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1850091</v>
      </c>
      <c r="H8" s="60">
        <f t="shared" si="2"/>
        <v>0</v>
      </c>
      <c r="I8" s="60">
        <f t="shared" si="2"/>
        <v>0</v>
      </c>
      <c r="J8" s="59">
        <f t="shared" si="2"/>
        <v>1850091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1850091</v>
      </c>
      <c r="X8" s="60">
        <f t="shared" si="2"/>
        <v>0</v>
      </c>
      <c r="Y8" s="59">
        <f t="shared" si="2"/>
        <v>1850091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1850091</v>
      </c>
      <c r="H9" s="60"/>
      <c r="I9" s="60"/>
      <c r="J9" s="59">
        <v>1850091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1850091</v>
      </c>
      <c r="X9" s="60"/>
      <c r="Y9" s="59">
        <v>1850091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1160917</v>
      </c>
      <c r="H11" s="362">
        <f t="shared" si="3"/>
        <v>0</v>
      </c>
      <c r="I11" s="362">
        <f t="shared" si="3"/>
        <v>0</v>
      </c>
      <c r="J11" s="364">
        <f t="shared" si="3"/>
        <v>1160917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1160917</v>
      </c>
      <c r="X11" s="362">
        <f t="shared" si="3"/>
        <v>0</v>
      </c>
      <c r="Y11" s="364">
        <f t="shared" si="3"/>
        <v>1160917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1160917</v>
      </c>
      <c r="H12" s="60"/>
      <c r="I12" s="60"/>
      <c r="J12" s="59">
        <v>1160917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1160917</v>
      </c>
      <c r="X12" s="60"/>
      <c r="Y12" s="59">
        <v>1160917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3402638</v>
      </c>
      <c r="H13" s="275">
        <f t="shared" si="4"/>
        <v>0</v>
      </c>
      <c r="I13" s="275">
        <f t="shared" si="4"/>
        <v>0</v>
      </c>
      <c r="J13" s="342">
        <f t="shared" si="4"/>
        <v>3402638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3402638</v>
      </c>
      <c r="X13" s="275">
        <f t="shared" si="4"/>
        <v>0</v>
      </c>
      <c r="Y13" s="342">
        <f t="shared" si="4"/>
        <v>3402638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>
        <v>3402638</v>
      </c>
      <c r="H14" s="60"/>
      <c r="I14" s="60"/>
      <c r="J14" s="59">
        <v>3402638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3402638</v>
      </c>
      <c r="X14" s="60"/>
      <c r="Y14" s="59">
        <v>3402638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2780296</v>
      </c>
      <c r="H22" s="343">
        <f t="shared" si="6"/>
        <v>0</v>
      </c>
      <c r="I22" s="343">
        <f t="shared" si="6"/>
        <v>0</v>
      </c>
      <c r="J22" s="345">
        <f t="shared" si="6"/>
        <v>2780296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2780296</v>
      </c>
      <c r="X22" s="343">
        <f t="shared" si="6"/>
        <v>0</v>
      </c>
      <c r="Y22" s="345">
        <f t="shared" si="6"/>
        <v>2780296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1473309</v>
      </c>
      <c r="H24" s="60"/>
      <c r="I24" s="60"/>
      <c r="J24" s="59">
        <v>1473309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1473309</v>
      </c>
      <c r="X24" s="60"/>
      <c r="Y24" s="59">
        <v>1473309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>
        <v>1306987</v>
      </c>
      <c r="H28" s="275"/>
      <c r="I28" s="275"/>
      <c r="J28" s="342">
        <v>1306987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1306987</v>
      </c>
      <c r="X28" s="275"/>
      <c r="Y28" s="342">
        <v>1306987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185087</v>
      </c>
      <c r="H40" s="343">
        <f t="shared" si="9"/>
        <v>0</v>
      </c>
      <c r="I40" s="343">
        <f t="shared" si="9"/>
        <v>0</v>
      </c>
      <c r="J40" s="345">
        <f t="shared" si="9"/>
        <v>185087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185087</v>
      </c>
      <c r="X40" s="343">
        <f t="shared" si="9"/>
        <v>0</v>
      </c>
      <c r="Y40" s="345">
        <f t="shared" si="9"/>
        <v>185087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123587</v>
      </c>
      <c r="H41" s="362"/>
      <c r="I41" s="362"/>
      <c r="J41" s="364">
        <v>123587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123587</v>
      </c>
      <c r="X41" s="362"/>
      <c r="Y41" s="364">
        <v>123587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61500</v>
      </c>
      <c r="H44" s="54"/>
      <c r="I44" s="54"/>
      <c r="J44" s="53">
        <v>61500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61500</v>
      </c>
      <c r="X44" s="54"/>
      <c r="Y44" s="53">
        <v>61500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10415567</v>
      </c>
      <c r="H60" s="219">
        <f t="shared" si="14"/>
        <v>0</v>
      </c>
      <c r="I60" s="219">
        <f t="shared" si="14"/>
        <v>0</v>
      </c>
      <c r="J60" s="264">
        <f t="shared" si="14"/>
        <v>10415567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10415567</v>
      </c>
      <c r="X60" s="219">
        <f t="shared" si="14"/>
        <v>0</v>
      </c>
      <c r="Y60" s="264">
        <f t="shared" si="14"/>
        <v>10415567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2015-05-07T13:22:14Z</dcterms:created>
  <dcterms:modified xsi:type="dcterms:W3CDTF">2015-05-07T13:22:17Z</dcterms:modified>
  <cp:category/>
  <cp:version/>
  <cp:contentType/>
  <cp:contentStatus/>
</cp:coreProperties>
</file>