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<sst xmlns="http://schemas.openxmlformats.org/spreadsheetml/2006/main" count="855" uniqueCount="302">
  <si>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Emfuleni(GT421)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</si>
  <si>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</si>
  <si>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</si>
  <si>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</si>
  <si>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</si>
  <si>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</si>
  <si>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</si>
  <si>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</si>
  <si>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</si>
  <si>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</si>
  <si>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</si>
  <si>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</si>
  <si>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</si>
  <si>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</si>
  <si>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</si>
  <si>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</si>
  <si>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</si>
  <si>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</si>
  <si>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</si>
  <si>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</si>
  <si>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</si>
  <si>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</si>
  <si>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</si>
  <si>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</si>
  <si>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</si>
  <si>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</si>
  <si>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</si>
  <si>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</si>
  <si>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</si>
  <si>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</si>
  <si>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</si>
  <si>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</si>
  <si>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</si>
  <si>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</si>
  <si>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</si>
  <si>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</si>
  <si>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</si>
  <si>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</si>
  <si>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</si>
  <si>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</si>
  <si>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</si>
  <si>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</si>
  <si>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</si>
  <si>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</si>
  <si>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</si>
  <si>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</si>
  <si>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</si>
  <si>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</si>
  <si>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</si>
  <si>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</si>
  <si>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</si>
  <si>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</si>
  <si>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</si>
  <si>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</si>
  <si>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</si>
  <si>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</si>
  <si>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</si>
  <si>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</si>
  <si>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</si>
  <si>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</si>
  <si>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</si>
  <si>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</si>
  <si>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</si>
  <si>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</si>
  <si>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</si>
  <si>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</si>
  <si>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</si>
  <si>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</si>
  <si>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</si>
  <si>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</si>
  <si>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</si>
  <si>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</si>
  <si>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</si>
  <si>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</si>
  <si>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</si>
  <si>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</si>
  <si>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</si>
  <si>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</si>
  <si>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</si>
  <si>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</si>
  <si>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</si>
  <si>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</si>
  <si>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</si>
  <si>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</si>
  <si>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</si>
  <si>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</si>
  <si>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</si>
  <si>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</si>
  <si>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</si>
  <si>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</si>
  <si>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</si>
  <si>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</si>
  <si>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</si>
  <si>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</si>
  <si>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</si>
  <si>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</si>
  <si>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</si>
  <si>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</si>
  <si>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</si>
  <si>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</si>
  <si>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</si>
  <si>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</si>
  <si>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</si>
  <si>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</si>
  <si>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</si>
  <si>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</si>
  <si>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</si>
  <si>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</si>
  <si>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</si>
  <si>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</si>
  <si>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</si>
  <si>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</si>
  <si>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</si>
  <si>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</si>
  <si>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</si>
  <si>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</si>
  <si>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</si>
  <si>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</si>
  <si>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</si>
  <si>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</si>
  <si>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</si>
  <si>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</si>
  <si>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</si>
  <si>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</si>
  <si>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</si>
  <si>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</si>
  <si>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</si>
  <si>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</si>
  <si>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</si>
  <si>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Emfuleni(GT421)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</si>
  <si>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</si>
  <si>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</si>
  <si>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</si>
  <si>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</si>
  <si>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</si>
  <si>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</si>
  <si>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</si>
  <si>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</si>
  <si>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</si>
  <si>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</si>
  <si>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Emfuleni(GT421)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</si>
  <si>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</si>
  <si>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</si>
  <si>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</si>
  <si>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</si>
  <si>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</si>
  <si>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</si>
  <si>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</si>
  <si>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</si>
  <si>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</si>
  <si>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</si>
  <si>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</si>
  <si>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</si>
  <si>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</si>
  <si>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</si>
  <si>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</si>
  <si>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</si>
  <si>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</si>
  <si>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</si>
  <si>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</si>
  <si>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</si>
  <si>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</si>
  <si>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</si>
  <si>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</si>
  <si>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</si>
  <si>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</si>
  <si>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</si>
  <si>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</si>
  <si>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</si>
  <si>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</si>
  <si>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</si>
  <si>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</si>
  <si>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</si>
  <si>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</si>
  <si>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</si>
  <si>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</si>
  <si>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</si>
  <si>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</si>
  <si>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</si>
  <si>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</si>
  <si>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</si>
  <si>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</si>
  <si>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</si>
  <si>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</si>
  <si>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</si>
  <si>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</si>
  <si>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</si>
  <si>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</si>
  <si>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</si>
  <si>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</si>
  <si>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</si>
  <si>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</si>
  <si>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</si>
  <si>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</si>
  <si>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</si>
  <si>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</si>
  <si>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</si>
  <si>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</si>
  <si>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</si>
  <si>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</si>
  <si>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</si>
  <si>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</si>
  <si>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</si>
  <si>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</si>
  <si>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</si>
  <si>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</si>
  <si>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</si>
  <si>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</si>
  <si>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</si>
  <si>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</si>
  <si>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</si>
  <si>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</si>
  <si>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</si>
  <si>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</si>
  <si>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</si>
  <si>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</si>
  <si>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</si>
  <si>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</si>
  <si>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</si>
  <si>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</si>
  <si>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</si>
  <si>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</si>
  <si>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</si>
  <si>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</si>
  <si>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</si>
  <si>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</si>
  <si>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Emfuleni(GT421)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</si>
  <si>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</si>
  <si>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</si>
  <si>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</si>
  <si>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</si>
  <si>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</si>
  <si>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</si>
  <si>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</si>
  <si>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</si>
  <si>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</si>
  <si>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</si>
  <si>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</si>
  <si>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</si>
  <si>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</si>
  <si>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</si>
  <si>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</si>
  <si>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</si>
  <si>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</si>
  <si>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</si>
  <si>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</si>
  <si>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</si>
  <si>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</si>
  <si>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</si>
  <si>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</si>
  <si>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</si>
  <si>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</si>
  <si>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</si>
  <si>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</si>
  <si>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</si>
  <si>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</si>
  <si>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</si>
  <si>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</si>
  <si>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</si>
  <si>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</si>
  <si>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</si>
  <si>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</si>
  <si>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Emfuleni(GT421)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</si>
  <si>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</si>
  <si>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</si>
  <si>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Gauteng: Emfuleni(GT421)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</si>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</sst>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469446918</v>
      </c>
      <c r="C5" s="19">
        <v>0</v>
      </c>
      <c r="D5" s="59">
        <v>539000000</v>
      </c>
      <c r="E5" s="60">
        <v>539000000</v>
      </c>
      <c r="F5" s="60">
        <v>45551189</v>
      </c>
      <c r="G5" s="60">
        <v>44580547</v>
      </c>
      <c r="H5" s="60">
        <v>45252277</v>
      </c>
      <c r="I5" s="60">
        <v>135384013</v>
      </c>
      <c r="J5" s="60">
        <v>45180535</v>
      </c>
      <c r="K5" s="60">
        <v>44538520</v>
      </c>
      <c r="L5" s="60">
        <v>45257953</v>
      </c>
      <c r="M5" s="60">
        <v>134977008</v>
      </c>
      <c r="N5" s="60">
        <v>45036733</v>
      </c>
      <c r="O5" s="60">
        <v>45196070</v>
      </c>
      <c r="P5" s="60">
        <v>45886938</v>
      </c>
      <c r="Q5" s="60">
        <v>136119741</v>
      </c>
      <c r="R5" s="60">
        <v>0</v>
      </c>
      <c r="S5" s="60">
        <v>0</v>
      </c>
      <c r="T5" s="60">
        <v>0</v>
      </c>
      <c r="U5" s="60">
        <v>0</v>
      </c>
      <c r="V5" s="60">
        <v>406480762</v>
      </c>
      <c r="W5" s="60">
        <v>407215559</v>
      </c>
      <c r="X5" s="60">
        <v>-734797</v>
      </c>
      <c r="Y5" s="61">
        <v>-0.18</v>
      </c>
      <c r="Z5" s="62">
        <v>539000000</v>
      </c>
    </row>
    <row r="6" spans="1:26" ht="13.5">
      <c r="A6" s="58" t="s">
        <v>32</v>
      </c>
      <c r="B6" s="19">
        <v>2987009710</v>
      </c>
      <c r="C6" s="19">
        <v>0</v>
      </c>
      <c r="D6" s="59">
        <v>3382161018</v>
      </c>
      <c r="E6" s="60">
        <v>3382161443</v>
      </c>
      <c r="F6" s="60">
        <v>286222535</v>
      </c>
      <c r="G6" s="60">
        <v>296782629</v>
      </c>
      <c r="H6" s="60">
        <v>302181548</v>
      </c>
      <c r="I6" s="60">
        <v>885186712</v>
      </c>
      <c r="J6" s="60">
        <v>289237761</v>
      </c>
      <c r="K6" s="60">
        <v>274402691</v>
      </c>
      <c r="L6" s="60">
        <v>252448938</v>
      </c>
      <c r="M6" s="60">
        <v>816089390</v>
      </c>
      <c r="N6" s="60">
        <v>274644756</v>
      </c>
      <c r="O6" s="60">
        <v>259784287</v>
      </c>
      <c r="P6" s="60">
        <v>268162485</v>
      </c>
      <c r="Q6" s="60">
        <v>802591528</v>
      </c>
      <c r="R6" s="60">
        <v>0</v>
      </c>
      <c r="S6" s="60">
        <v>0</v>
      </c>
      <c r="T6" s="60">
        <v>0</v>
      </c>
      <c r="U6" s="60">
        <v>0</v>
      </c>
      <c r="V6" s="60">
        <v>2503867630</v>
      </c>
      <c r="W6" s="60">
        <v>2567025735</v>
      </c>
      <c r="X6" s="60">
        <v>-63158105</v>
      </c>
      <c r="Y6" s="61">
        <v>-2.46</v>
      </c>
      <c r="Z6" s="62">
        <v>3382161443</v>
      </c>
    </row>
    <row r="7" spans="1:26" ht="13.5">
      <c r="A7" s="58" t="s">
        <v>33</v>
      </c>
      <c r="B7" s="19">
        <v>8376427</v>
      </c>
      <c r="C7" s="19">
        <v>0</v>
      </c>
      <c r="D7" s="59">
        <v>11151929</v>
      </c>
      <c r="E7" s="60">
        <v>11151929</v>
      </c>
      <c r="F7" s="60">
        <v>0</v>
      </c>
      <c r="G7" s="60">
        <v>855443</v>
      </c>
      <c r="H7" s="60">
        <v>465803</v>
      </c>
      <c r="I7" s="60">
        <v>1321246</v>
      </c>
      <c r="J7" s="60">
        <v>261853</v>
      </c>
      <c r="K7" s="60">
        <v>305071</v>
      </c>
      <c r="L7" s="60">
        <v>131172</v>
      </c>
      <c r="M7" s="60">
        <v>698096</v>
      </c>
      <c r="N7" s="60">
        <v>3848780</v>
      </c>
      <c r="O7" s="60">
        <v>218585</v>
      </c>
      <c r="P7" s="60">
        <v>845036</v>
      </c>
      <c r="Q7" s="60">
        <v>4912401</v>
      </c>
      <c r="R7" s="60">
        <v>0</v>
      </c>
      <c r="S7" s="60">
        <v>0</v>
      </c>
      <c r="T7" s="60">
        <v>0</v>
      </c>
      <c r="U7" s="60">
        <v>0</v>
      </c>
      <c r="V7" s="60">
        <v>6931743</v>
      </c>
      <c r="W7" s="60">
        <v>7578944</v>
      </c>
      <c r="X7" s="60">
        <v>-647201</v>
      </c>
      <c r="Y7" s="61">
        <v>-8.54</v>
      </c>
      <c r="Z7" s="62">
        <v>11151929</v>
      </c>
    </row>
    <row r="8" spans="1:26" ht="13.5">
      <c r="A8" s="58" t="s">
        <v>34</v>
      </c>
      <c r="B8" s="19">
        <v>677257965</v>
      </c>
      <c r="C8" s="19">
        <v>0</v>
      </c>
      <c r="D8" s="59">
        <v>669140122</v>
      </c>
      <c r="E8" s="60">
        <v>669100285</v>
      </c>
      <c r="F8" s="60">
        <v>238348000</v>
      </c>
      <c r="G8" s="60">
        <v>4782715</v>
      </c>
      <c r="H8" s="60">
        <v>4451347</v>
      </c>
      <c r="I8" s="60">
        <v>247582062</v>
      </c>
      <c r="J8" s="60">
        <v>5354056</v>
      </c>
      <c r="K8" s="60">
        <v>206706206</v>
      </c>
      <c r="L8" s="60">
        <v>5827019</v>
      </c>
      <c r="M8" s="60">
        <v>217887281</v>
      </c>
      <c r="N8" s="60">
        <v>4410868</v>
      </c>
      <c r="O8" s="60">
        <v>4107250</v>
      </c>
      <c r="P8" s="60">
        <v>168328688</v>
      </c>
      <c r="Q8" s="60">
        <v>176846806</v>
      </c>
      <c r="R8" s="60">
        <v>0</v>
      </c>
      <c r="S8" s="60">
        <v>0</v>
      </c>
      <c r="T8" s="60">
        <v>0</v>
      </c>
      <c r="U8" s="60">
        <v>0</v>
      </c>
      <c r="V8" s="60">
        <v>642316149</v>
      </c>
      <c r="W8" s="60">
        <v>610857027</v>
      </c>
      <c r="X8" s="60">
        <v>31459122</v>
      </c>
      <c r="Y8" s="61">
        <v>5.15</v>
      </c>
      <c r="Z8" s="62">
        <v>669100285</v>
      </c>
    </row>
    <row r="9" spans="1:26" ht="13.5">
      <c r="A9" s="58" t="s">
        <v>35</v>
      </c>
      <c r="B9" s="19">
        <v>593762229</v>
      </c>
      <c r="C9" s="19">
        <v>0</v>
      </c>
      <c r="D9" s="59">
        <v>107082619</v>
      </c>
      <c r="E9" s="60">
        <v>207082621</v>
      </c>
      <c r="F9" s="60">
        <v>5478721</v>
      </c>
      <c r="G9" s="60">
        <v>7084426</v>
      </c>
      <c r="H9" s="60">
        <v>6159715</v>
      </c>
      <c r="I9" s="60">
        <v>18722862</v>
      </c>
      <c r="J9" s="60">
        <v>2006336</v>
      </c>
      <c r="K9" s="60">
        <v>8507071</v>
      </c>
      <c r="L9" s="60">
        <v>5998987</v>
      </c>
      <c r="M9" s="60">
        <v>16512394</v>
      </c>
      <c r="N9" s="60">
        <v>79753509</v>
      </c>
      <c r="O9" s="60">
        <v>4825919</v>
      </c>
      <c r="P9" s="60">
        <v>8505465</v>
      </c>
      <c r="Q9" s="60">
        <v>93084893</v>
      </c>
      <c r="R9" s="60">
        <v>0</v>
      </c>
      <c r="S9" s="60">
        <v>0</v>
      </c>
      <c r="T9" s="60">
        <v>0</v>
      </c>
      <c r="U9" s="60">
        <v>0</v>
      </c>
      <c r="V9" s="60">
        <v>128320149</v>
      </c>
      <c r="W9" s="60">
        <v>75132476</v>
      </c>
      <c r="X9" s="60">
        <v>53187673</v>
      </c>
      <c r="Y9" s="61">
        <v>70.79</v>
      </c>
      <c r="Z9" s="62">
        <v>207082621</v>
      </c>
    </row>
    <row r="10" spans="1:26" ht="25.5">
      <c r="A10" s="63" t="s">
        <v>277</v>
      </c>
      <c r="B10" s="64">
        <f>SUM(B5:B9)</f>
        <v>4735853249</v>
      </c>
      <c r="C10" s="64">
        <f>SUM(C5:C9)</f>
        <v>0</v>
      </c>
      <c r="D10" s="65">
        <f aca="true" t="shared" si="0" ref="D10:Z10">SUM(D5:D9)</f>
        <v>4708535688</v>
      </c>
      <c r="E10" s="66">
        <f t="shared" si="0"/>
        <v>4808496278</v>
      </c>
      <c r="F10" s="66">
        <f t="shared" si="0"/>
        <v>575600445</v>
      </c>
      <c r="G10" s="66">
        <f t="shared" si="0"/>
        <v>354085760</v>
      </c>
      <c r="H10" s="66">
        <f t="shared" si="0"/>
        <v>358510690</v>
      </c>
      <c r="I10" s="66">
        <f t="shared" si="0"/>
        <v>1288196895</v>
      </c>
      <c r="J10" s="66">
        <f t="shared" si="0"/>
        <v>342040541</v>
      </c>
      <c r="K10" s="66">
        <f t="shared" si="0"/>
        <v>534459559</v>
      </c>
      <c r="L10" s="66">
        <f t="shared" si="0"/>
        <v>309664069</v>
      </c>
      <c r="M10" s="66">
        <f t="shared" si="0"/>
        <v>1186164169</v>
      </c>
      <c r="N10" s="66">
        <f t="shared" si="0"/>
        <v>407694646</v>
      </c>
      <c r="O10" s="66">
        <f t="shared" si="0"/>
        <v>314132111</v>
      </c>
      <c r="P10" s="66">
        <f t="shared" si="0"/>
        <v>491728612</v>
      </c>
      <c r="Q10" s="66">
        <f t="shared" si="0"/>
        <v>1213555369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3687916433</v>
      </c>
      <c r="W10" s="66">
        <f t="shared" si="0"/>
        <v>3667809741</v>
      </c>
      <c r="X10" s="66">
        <f t="shared" si="0"/>
        <v>20106692</v>
      </c>
      <c r="Y10" s="67">
        <f>+IF(W10&lt;&gt;0,(X10/W10)*100,0)</f>
        <v>0.5481934293167035</v>
      </c>
      <c r="Z10" s="68">
        <f t="shared" si="0"/>
        <v>4808496278</v>
      </c>
    </row>
    <row r="11" spans="1:26" ht="13.5">
      <c r="A11" s="58" t="s">
        <v>37</v>
      </c>
      <c r="B11" s="19">
        <v>822788232</v>
      </c>
      <c r="C11" s="19">
        <v>0</v>
      </c>
      <c r="D11" s="59">
        <v>918944935</v>
      </c>
      <c r="E11" s="60">
        <v>917758082</v>
      </c>
      <c r="F11" s="60">
        <v>72990074</v>
      </c>
      <c r="G11" s="60">
        <v>71386469</v>
      </c>
      <c r="H11" s="60">
        <v>73088070</v>
      </c>
      <c r="I11" s="60">
        <v>217464613</v>
      </c>
      <c r="J11" s="60">
        <v>72190137</v>
      </c>
      <c r="K11" s="60">
        <v>70329986</v>
      </c>
      <c r="L11" s="60">
        <v>71230296</v>
      </c>
      <c r="M11" s="60">
        <v>213750419</v>
      </c>
      <c r="N11" s="60">
        <v>70867722</v>
      </c>
      <c r="O11" s="60">
        <v>71287895</v>
      </c>
      <c r="P11" s="60">
        <v>69322672</v>
      </c>
      <c r="Q11" s="60">
        <v>211478289</v>
      </c>
      <c r="R11" s="60">
        <v>0</v>
      </c>
      <c r="S11" s="60">
        <v>0</v>
      </c>
      <c r="T11" s="60">
        <v>0</v>
      </c>
      <c r="U11" s="60">
        <v>0</v>
      </c>
      <c r="V11" s="60">
        <v>642693321</v>
      </c>
      <c r="W11" s="60">
        <v>660188016</v>
      </c>
      <c r="X11" s="60">
        <v>-17494695</v>
      </c>
      <c r="Y11" s="61">
        <v>-2.65</v>
      </c>
      <c r="Z11" s="62">
        <v>917758082</v>
      </c>
    </row>
    <row r="12" spans="1:26" ht="13.5">
      <c r="A12" s="58" t="s">
        <v>38</v>
      </c>
      <c r="B12" s="19">
        <v>42735848</v>
      </c>
      <c r="C12" s="19">
        <v>0</v>
      </c>
      <c r="D12" s="59">
        <v>47185053</v>
      </c>
      <c r="E12" s="60">
        <v>47185054</v>
      </c>
      <c r="F12" s="60">
        <v>3636441</v>
      </c>
      <c r="G12" s="60">
        <v>3584314</v>
      </c>
      <c r="H12" s="60">
        <v>3584314</v>
      </c>
      <c r="I12" s="60">
        <v>10805069</v>
      </c>
      <c r="J12" s="60">
        <v>3584314</v>
      </c>
      <c r="K12" s="60">
        <v>3584314</v>
      </c>
      <c r="L12" s="60">
        <v>3584314</v>
      </c>
      <c r="M12" s="60">
        <v>10752942</v>
      </c>
      <c r="N12" s="60">
        <v>3584314</v>
      </c>
      <c r="O12" s="60">
        <v>3584314</v>
      </c>
      <c r="P12" s="60">
        <v>3550532</v>
      </c>
      <c r="Q12" s="60">
        <v>10719160</v>
      </c>
      <c r="R12" s="60">
        <v>0</v>
      </c>
      <c r="S12" s="60">
        <v>0</v>
      </c>
      <c r="T12" s="60">
        <v>0</v>
      </c>
      <c r="U12" s="60">
        <v>0</v>
      </c>
      <c r="V12" s="60">
        <v>32277171</v>
      </c>
      <c r="W12" s="60">
        <v>35309203</v>
      </c>
      <c r="X12" s="60">
        <v>-3032032</v>
      </c>
      <c r="Y12" s="61">
        <v>-8.59</v>
      </c>
      <c r="Z12" s="62">
        <v>47185054</v>
      </c>
    </row>
    <row r="13" spans="1:26" ht="13.5">
      <c r="A13" s="58" t="s">
        <v>278</v>
      </c>
      <c r="B13" s="19">
        <v>476075878</v>
      </c>
      <c r="C13" s="19">
        <v>0</v>
      </c>
      <c r="D13" s="59">
        <v>248527020</v>
      </c>
      <c r="E13" s="60">
        <v>173523164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20325839</v>
      </c>
      <c r="M13" s="60">
        <v>20325839</v>
      </c>
      <c r="N13" s="60">
        <v>226265384</v>
      </c>
      <c r="O13" s="60">
        <v>0</v>
      </c>
      <c r="P13" s="60">
        <v>10229373</v>
      </c>
      <c r="Q13" s="60">
        <v>236494757</v>
      </c>
      <c r="R13" s="60">
        <v>0</v>
      </c>
      <c r="S13" s="60">
        <v>0</v>
      </c>
      <c r="T13" s="60">
        <v>0</v>
      </c>
      <c r="U13" s="60">
        <v>0</v>
      </c>
      <c r="V13" s="60">
        <v>256820596</v>
      </c>
      <c r="W13" s="60">
        <v>134297716</v>
      </c>
      <c r="X13" s="60">
        <v>122522880</v>
      </c>
      <c r="Y13" s="61">
        <v>91.23</v>
      </c>
      <c r="Z13" s="62">
        <v>173523164</v>
      </c>
    </row>
    <row r="14" spans="1:26" ht="13.5">
      <c r="A14" s="58" t="s">
        <v>40</v>
      </c>
      <c r="B14" s="19">
        <v>27575854</v>
      </c>
      <c r="C14" s="19">
        <v>0</v>
      </c>
      <c r="D14" s="59">
        <v>11896707</v>
      </c>
      <c r="E14" s="60">
        <v>2840067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6406197</v>
      </c>
      <c r="X14" s="60">
        <v>-6406197</v>
      </c>
      <c r="Y14" s="61">
        <v>-100</v>
      </c>
      <c r="Z14" s="62">
        <v>2840067</v>
      </c>
    </row>
    <row r="15" spans="1:26" ht="13.5">
      <c r="A15" s="58" t="s">
        <v>41</v>
      </c>
      <c r="B15" s="19">
        <v>1880000241</v>
      </c>
      <c r="C15" s="19">
        <v>0</v>
      </c>
      <c r="D15" s="59">
        <v>1958523747</v>
      </c>
      <c r="E15" s="60">
        <v>1956848810</v>
      </c>
      <c r="F15" s="60">
        <v>40071385</v>
      </c>
      <c r="G15" s="60">
        <v>208394506</v>
      </c>
      <c r="H15" s="60">
        <v>189772637</v>
      </c>
      <c r="I15" s="60">
        <v>438238528</v>
      </c>
      <c r="J15" s="60">
        <v>159260766</v>
      </c>
      <c r="K15" s="60">
        <v>160917652</v>
      </c>
      <c r="L15" s="60">
        <v>156369357</v>
      </c>
      <c r="M15" s="60">
        <v>476547775</v>
      </c>
      <c r="N15" s="60">
        <v>135693003</v>
      </c>
      <c r="O15" s="60">
        <v>150707017</v>
      </c>
      <c r="P15" s="60">
        <v>148029788</v>
      </c>
      <c r="Q15" s="60">
        <v>434429808</v>
      </c>
      <c r="R15" s="60">
        <v>0</v>
      </c>
      <c r="S15" s="60">
        <v>0</v>
      </c>
      <c r="T15" s="60">
        <v>0</v>
      </c>
      <c r="U15" s="60">
        <v>0</v>
      </c>
      <c r="V15" s="60">
        <v>1349216111</v>
      </c>
      <c r="W15" s="60">
        <v>1523181328</v>
      </c>
      <c r="X15" s="60">
        <v>-173965217</v>
      </c>
      <c r="Y15" s="61">
        <v>-11.42</v>
      </c>
      <c r="Z15" s="62">
        <v>1956848810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1848659970</v>
      </c>
      <c r="C17" s="19">
        <v>0</v>
      </c>
      <c r="D17" s="59">
        <v>1381043669</v>
      </c>
      <c r="E17" s="60">
        <v>1563489981</v>
      </c>
      <c r="F17" s="60">
        <v>57273276</v>
      </c>
      <c r="G17" s="60">
        <v>74975480</v>
      </c>
      <c r="H17" s="60">
        <v>31974514</v>
      </c>
      <c r="I17" s="60">
        <v>164223270</v>
      </c>
      <c r="J17" s="60">
        <v>72679033</v>
      </c>
      <c r="K17" s="60">
        <v>74941814</v>
      </c>
      <c r="L17" s="60">
        <v>128365642</v>
      </c>
      <c r="M17" s="60">
        <v>275986489</v>
      </c>
      <c r="N17" s="60">
        <v>98241210</v>
      </c>
      <c r="O17" s="60">
        <v>69131365</v>
      </c>
      <c r="P17" s="60">
        <v>95409300</v>
      </c>
      <c r="Q17" s="60">
        <v>262781875</v>
      </c>
      <c r="R17" s="60">
        <v>0</v>
      </c>
      <c r="S17" s="60">
        <v>0</v>
      </c>
      <c r="T17" s="60">
        <v>0</v>
      </c>
      <c r="U17" s="60">
        <v>0</v>
      </c>
      <c r="V17" s="60">
        <v>702991634</v>
      </c>
      <c r="W17" s="60">
        <v>882655869</v>
      </c>
      <c r="X17" s="60">
        <v>-179664235</v>
      </c>
      <c r="Y17" s="61">
        <v>-20.35</v>
      </c>
      <c r="Z17" s="62">
        <v>1563489981</v>
      </c>
    </row>
    <row r="18" spans="1:26" ht="13.5">
      <c r="A18" s="70" t="s">
        <v>44</v>
      </c>
      <c r="B18" s="71">
        <f>SUM(B11:B17)</f>
        <v>5097836023</v>
      </c>
      <c r="C18" s="71">
        <f>SUM(C11:C17)</f>
        <v>0</v>
      </c>
      <c r="D18" s="72">
        <f aca="true" t="shared" si="1" ref="D18:Z18">SUM(D11:D17)</f>
        <v>4566121131</v>
      </c>
      <c r="E18" s="73">
        <f t="shared" si="1"/>
        <v>4661645158</v>
      </c>
      <c r="F18" s="73">
        <f t="shared" si="1"/>
        <v>173971176</v>
      </c>
      <c r="G18" s="73">
        <f t="shared" si="1"/>
        <v>358340769</v>
      </c>
      <c r="H18" s="73">
        <f t="shared" si="1"/>
        <v>298419535</v>
      </c>
      <c r="I18" s="73">
        <f t="shared" si="1"/>
        <v>830731480</v>
      </c>
      <c r="J18" s="73">
        <f t="shared" si="1"/>
        <v>307714250</v>
      </c>
      <c r="K18" s="73">
        <f t="shared" si="1"/>
        <v>309773766</v>
      </c>
      <c r="L18" s="73">
        <f t="shared" si="1"/>
        <v>379875448</v>
      </c>
      <c r="M18" s="73">
        <f t="shared" si="1"/>
        <v>997363464</v>
      </c>
      <c r="N18" s="73">
        <f t="shared" si="1"/>
        <v>534651633</v>
      </c>
      <c r="O18" s="73">
        <f t="shared" si="1"/>
        <v>294710591</v>
      </c>
      <c r="P18" s="73">
        <f t="shared" si="1"/>
        <v>326541665</v>
      </c>
      <c r="Q18" s="73">
        <f t="shared" si="1"/>
        <v>1155903889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2983998833</v>
      </c>
      <c r="W18" s="73">
        <f t="shared" si="1"/>
        <v>3242038329</v>
      </c>
      <c r="X18" s="73">
        <f t="shared" si="1"/>
        <v>-258039496</v>
      </c>
      <c r="Y18" s="67">
        <f>+IF(W18&lt;&gt;0,(X18/W18)*100,0)</f>
        <v>-7.959174747930625</v>
      </c>
      <c r="Z18" s="74">
        <f t="shared" si="1"/>
        <v>4661645158</v>
      </c>
    </row>
    <row r="19" spans="1:26" ht="13.5">
      <c r="A19" s="70" t="s">
        <v>45</v>
      </c>
      <c r="B19" s="75">
        <f>+B10-B18</f>
        <v>-361982774</v>
      </c>
      <c r="C19" s="75">
        <f>+C10-C18</f>
        <v>0</v>
      </c>
      <c r="D19" s="76">
        <f aca="true" t="shared" si="2" ref="D19:Z19">+D10-D18</f>
        <v>142414557</v>
      </c>
      <c r="E19" s="77">
        <f t="shared" si="2"/>
        <v>146851120</v>
      </c>
      <c r="F19" s="77">
        <f t="shared" si="2"/>
        <v>401629269</v>
      </c>
      <c r="G19" s="77">
        <f t="shared" si="2"/>
        <v>-4255009</v>
      </c>
      <c r="H19" s="77">
        <f t="shared" si="2"/>
        <v>60091155</v>
      </c>
      <c r="I19" s="77">
        <f t="shared" si="2"/>
        <v>457465415</v>
      </c>
      <c r="J19" s="77">
        <f t="shared" si="2"/>
        <v>34326291</v>
      </c>
      <c r="K19" s="77">
        <f t="shared" si="2"/>
        <v>224685793</v>
      </c>
      <c r="L19" s="77">
        <f t="shared" si="2"/>
        <v>-70211379</v>
      </c>
      <c r="M19" s="77">
        <f t="shared" si="2"/>
        <v>188800705</v>
      </c>
      <c r="N19" s="77">
        <f t="shared" si="2"/>
        <v>-126956987</v>
      </c>
      <c r="O19" s="77">
        <f t="shared" si="2"/>
        <v>19421520</v>
      </c>
      <c r="P19" s="77">
        <f t="shared" si="2"/>
        <v>165186947</v>
      </c>
      <c r="Q19" s="77">
        <f t="shared" si="2"/>
        <v>57651480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703917600</v>
      </c>
      <c r="W19" s="77">
        <f>IF(E10=E18,0,W10-W18)</f>
        <v>425771412</v>
      </c>
      <c r="X19" s="77">
        <f t="shared" si="2"/>
        <v>278146188</v>
      </c>
      <c r="Y19" s="78">
        <f>+IF(W19&lt;&gt;0,(X19/W19)*100,0)</f>
        <v>65.32758662528522</v>
      </c>
      <c r="Z19" s="79">
        <f t="shared" si="2"/>
        <v>146851120</v>
      </c>
    </row>
    <row r="20" spans="1:26" ht="13.5">
      <c r="A20" s="58" t="s">
        <v>46</v>
      </c>
      <c r="B20" s="19">
        <v>169094399</v>
      </c>
      <c r="C20" s="19">
        <v>0</v>
      </c>
      <c r="D20" s="59">
        <v>266010788</v>
      </c>
      <c r="E20" s="60">
        <v>371268991</v>
      </c>
      <c r="F20" s="60">
        <v>0</v>
      </c>
      <c r="G20" s="60">
        <v>188364</v>
      </c>
      <c r="H20" s="60">
        <v>586115</v>
      </c>
      <c r="I20" s="60">
        <v>774479</v>
      </c>
      <c r="J20" s="60">
        <v>15584565</v>
      </c>
      <c r="K20" s="60">
        <v>37280587</v>
      </c>
      <c r="L20" s="60">
        <v>35242872</v>
      </c>
      <c r="M20" s="60">
        <v>88108024</v>
      </c>
      <c r="N20" s="60">
        <v>93186</v>
      </c>
      <c r="O20" s="60">
        <v>3631209</v>
      </c>
      <c r="P20" s="60">
        <v>35950073</v>
      </c>
      <c r="Q20" s="60">
        <v>39674468</v>
      </c>
      <c r="R20" s="60">
        <v>0</v>
      </c>
      <c r="S20" s="60">
        <v>0</v>
      </c>
      <c r="T20" s="60">
        <v>0</v>
      </c>
      <c r="U20" s="60">
        <v>0</v>
      </c>
      <c r="V20" s="60">
        <v>128556971</v>
      </c>
      <c r="W20" s="60">
        <v>253717132</v>
      </c>
      <c r="X20" s="60">
        <v>-125160161</v>
      </c>
      <c r="Y20" s="61">
        <v>-49.33</v>
      </c>
      <c r="Z20" s="62">
        <v>371268991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-192888375</v>
      </c>
      <c r="C22" s="86">
        <f>SUM(C19:C21)</f>
        <v>0</v>
      </c>
      <c r="D22" s="87">
        <f aca="true" t="shared" si="3" ref="D22:Z22">SUM(D19:D21)</f>
        <v>408425345</v>
      </c>
      <c r="E22" s="88">
        <f t="shared" si="3"/>
        <v>518120111</v>
      </c>
      <c r="F22" s="88">
        <f t="shared" si="3"/>
        <v>401629269</v>
      </c>
      <c r="G22" s="88">
        <f t="shared" si="3"/>
        <v>-4066645</v>
      </c>
      <c r="H22" s="88">
        <f t="shared" si="3"/>
        <v>60677270</v>
      </c>
      <c r="I22" s="88">
        <f t="shared" si="3"/>
        <v>458239894</v>
      </c>
      <c r="J22" s="88">
        <f t="shared" si="3"/>
        <v>49910856</v>
      </c>
      <c r="K22" s="88">
        <f t="shared" si="3"/>
        <v>261966380</v>
      </c>
      <c r="L22" s="88">
        <f t="shared" si="3"/>
        <v>-34968507</v>
      </c>
      <c r="M22" s="88">
        <f t="shared" si="3"/>
        <v>276908729</v>
      </c>
      <c r="N22" s="88">
        <f t="shared" si="3"/>
        <v>-126863801</v>
      </c>
      <c r="O22" s="88">
        <f t="shared" si="3"/>
        <v>23052729</v>
      </c>
      <c r="P22" s="88">
        <f t="shared" si="3"/>
        <v>201137020</v>
      </c>
      <c r="Q22" s="88">
        <f t="shared" si="3"/>
        <v>97325948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832474571</v>
      </c>
      <c r="W22" s="88">
        <f t="shared" si="3"/>
        <v>679488544</v>
      </c>
      <c r="X22" s="88">
        <f t="shared" si="3"/>
        <v>152986027</v>
      </c>
      <c r="Y22" s="89">
        <f>+IF(W22&lt;&gt;0,(X22/W22)*100,0)</f>
        <v>22.51487951502535</v>
      </c>
      <c r="Z22" s="90">
        <f t="shared" si="3"/>
        <v>518120111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-192888375</v>
      </c>
      <c r="C24" s="75">
        <f>SUM(C22:C23)</f>
        <v>0</v>
      </c>
      <c r="D24" s="76">
        <f aca="true" t="shared" si="4" ref="D24:Z24">SUM(D22:D23)</f>
        <v>408425345</v>
      </c>
      <c r="E24" s="77">
        <f t="shared" si="4"/>
        <v>518120111</v>
      </c>
      <c r="F24" s="77">
        <f t="shared" si="4"/>
        <v>401629269</v>
      </c>
      <c r="G24" s="77">
        <f t="shared" si="4"/>
        <v>-4066645</v>
      </c>
      <c r="H24" s="77">
        <f t="shared" si="4"/>
        <v>60677270</v>
      </c>
      <c r="I24" s="77">
        <f t="shared" si="4"/>
        <v>458239894</v>
      </c>
      <c r="J24" s="77">
        <f t="shared" si="4"/>
        <v>49910856</v>
      </c>
      <c r="K24" s="77">
        <f t="shared" si="4"/>
        <v>261966380</v>
      </c>
      <c r="L24" s="77">
        <f t="shared" si="4"/>
        <v>-34968507</v>
      </c>
      <c r="M24" s="77">
        <f t="shared" si="4"/>
        <v>276908729</v>
      </c>
      <c r="N24" s="77">
        <f t="shared" si="4"/>
        <v>-126863801</v>
      </c>
      <c r="O24" s="77">
        <f t="shared" si="4"/>
        <v>23052729</v>
      </c>
      <c r="P24" s="77">
        <f t="shared" si="4"/>
        <v>201137020</v>
      </c>
      <c r="Q24" s="77">
        <f t="shared" si="4"/>
        <v>97325948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832474571</v>
      </c>
      <c r="W24" s="77">
        <f t="shared" si="4"/>
        <v>679488544</v>
      </c>
      <c r="X24" s="77">
        <f t="shared" si="4"/>
        <v>152986027</v>
      </c>
      <c r="Y24" s="78">
        <f>+IF(W24&lt;&gt;0,(X24/W24)*100,0)</f>
        <v>22.51487951502535</v>
      </c>
      <c r="Z24" s="79">
        <f t="shared" si="4"/>
        <v>518120111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262267823</v>
      </c>
      <c r="C27" s="22">
        <v>0</v>
      </c>
      <c r="D27" s="99">
        <v>408425346</v>
      </c>
      <c r="E27" s="100">
        <v>518120111</v>
      </c>
      <c r="F27" s="100">
        <v>119352</v>
      </c>
      <c r="G27" s="100">
        <v>19258882</v>
      </c>
      <c r="H27" s="100">
        <v>13349299</v>
      </c>
      <c r="I27" s="100">
        <v>32727533</v>
      </c>
      <c r="J27" s="100">
        <v>25080404</v>
      </c>
      <c r="K27" s="100">
        <v>22639435</v>
      </c>
      <c r="L27" s="100">
        <v>48141561</v>
      </c>
      <c r="M27" s="100">
        <v>95861400</v>
      </c>
      <c r="N27" s="100">
        <v>-166100</v>
      </c>
      <c r="O27" s="100">
        <v>22951496</v>
      </c>
      <c r="P27" s="100">
        <v>9202247</v>
      </c>
      <c r="Q27" s="100">
        <v>31987643</v>
      </c>
      <c r="R27" s="100">
        <v>0</v>
      </c>
      <c r="S27" s="100">
        <v>0</v>
      </c>
      <c r="T27" s="100">
        <v>0</v>
      </c>
      <c r="U27" s="100">
        <v>0</v>
      </c>
      <c r="V27" s="100">
        <v>160576576</v>
      </c>
      <c r="W27" s="100">
        <v>388590083</v>
      </c>
      <c r="X27" s="100">
        <v>-228013507</v>
      </c>
      <c r="Y27" s="101">
        <v>-58.68</v>
      </c>
      <c r="Z27" s="102">
        <v>518120111</v>
      </c>
    </row>
    <row r="28" spans="1:26" ht="13.5">
      <c r="A28" s="103" t="s">
        <v>46</v>
      </c>
      <c r="B28" s="19">
        <v>149322471</v>
      </c>
      <c r="C28" s="19">
        <v>0</v>
      </c>
      <c r="D28" s="59">
        <v>269974228</v>
      </c>
      <c r="E28" s="60">
        <v>408820111</v>
      </c>
      <c r="F28" s="60">
        <v>0</v>
      </c>
      <c r="G28" s="60">
        <v>12938894</v>
      </c>
      <c r="H28" s="60">
        <v>13027364</v>
      </c>
      <c r="I28" s="60">
        <v>25966258</v>
      </c>
      <c r="J28" s="60">
        <v>19461527</v>
      </c>
      <c r="K28" s="60">
        <v>13143603</v>
      </c>
      <c r="L28" s="60">
        <v>20538915</v>
      </c>
      <c r="M28" s="60">
        <v>53144045</v>
      </c>
      <c r="N28" s="60">
        <v>8927600</v>
      </c>
      <c r="O28" s="60">
        <v>15371982</v>
      </c>
      <c r="P28" s="60">
        <v>8827167</v>
      </c>
      <c r="Q28" s="60">
        <v>33126749</v>
      </c>
      <c r="R28" s="60">
        <v>0</v>
      </c>
      <c r="S28" s="60">
        <v>0</v>
      </c>
      <c r="T28" s="60">
        <v>0</v>
      </c>
      <c r="U28" s="60">
        <v>0</v>
      </c>
      <c r="V28" s="60">
        <v>112237052</v>
      </c>
      <c r="W28" s="60">
        <v>306615083</v>
      </c>
      <c r="X28" s="60">
        <v>-194378031</v>
      </c>
      <c r="Y28" s="61">
        <v>-63.39</v>
      </c>
      <c r="Z28" s="62">
        <v>408820111</v>
      </c>
    </row>
    <row r="29" spans="1:26" ht="13.5">
      <c r="A29" s="58" t="s">
        <v>282</v>
      </c>
      <c r="B29" s="19">
        <v>81851117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31094235</v>
      </c>
      <c r="C31" s="19">
        <v>0</v>
      </c>
      <c r="D31" s="59">
        <v>138451120</v>
      </c>
      <c r="E31" s="60">
        <v>109300000</v>
      </c>
      <c r="F31" s="60">
        <v>119352</v>
      </c>
      <c r="G31" s="60">
        <v>6319988</v>
      </c>
      <c r="H31" s="60">
        <v>321935</v>
      </c>
      <c r="I31" s="60">
        <v>6761275</v>
      </c>
      <c r="J31" s="60">
        <v>5618877</v>
      </c>
      <c r="K31" s="60">
        <v>9495833</v>
      </c>
      <c r="L31" s="60">
        <v>27602646</v>
      </c>
      <c r="M31" s="60">
        <v>42717356</v>
      </c>
      <c r="N31" s="60">
        <v>-9093700</v>
      </c>
      <c r="O31" s="60">
        <v>7579516</v>
      </c>
      <c r="P31" s="60">
        <v>375078</v>
      </c>
      <c r="Q31" s="60">
        <v>-1139106</v>
      </c>
      <c r="R31" s="60">
        <v>0</v>
      </c>
      <c r="S31" s="60">
        <v>0</v>
      </c>
      <c r="T31" s="60">
        <v>0</v>
      </c>
      <c r="U31" s="60">
        <v>0</v>
      </c>
      <c r="V31" s="60">
        <v>48339525</v>
      </c>
      <c r="W31" s="60">
        <v>81975000</v>
      </c>
      <c r="X31" s="60">
        <v>-33635475</v>
      </c>
      <c r="Y31" s="61">
        <v>-41.03</v>
      </c>
      <c r="Z31" s="62">
        <v>109300000</v>
      </c>
    </row>
    <row r="32" spans="1:26" ht="13.5">
      <c r="A32" s="70" t="s">
        <v>54</v>
      </c>
      <c r="B32" s="22">
        <f>SUM(B28:B31)</f>
        <v>262267823</v>
      </c>
      <c r="C32" s="22">
        <f>SUM(C28:C31)</f>
        <v>0</v>
      </c>
      <c r="D32" s="99">
        <f aca="true" t="shared" si="5" ref="D32:Z32">SUM(D28:D31)</f>
        <v>408425348</v>
      </c>
      <c r="E32" s="100">
        <f t="shared" si="5"/>
        <v>518120111</v>
      </c>
      <c r="F32" s="100">
        <f t="shared" si="5"/>
        <v>119352</v>
      </c>
      <c r="G32" s="100">
        <f t="shared" si="5"/>
        <v>19258882</v>
      </c>
      <c r="H32" s="100">
        <f t="shared" si="5"/>
        <v>13349299</v>
      </c>
      <c r="I32" s="100">
        <f t="shared" si="5"/>
        <v>32727533</v>
      </c>
      <c r="J32" s="100">
        <f t="shared" si="5"/>
        <v>25080404</v>
      </c>
      <c r="K32" s="100">
        <f t="shared" si="5"/>
        <v>22639436</v>
      </c>
      <c r="L32" s="100">
        <f t="shared" si="5"/>
        <v>48141561</v>
      </c>
      <c r="M32" s="100">
        <f t="shared" si="5"/>
        <v>95861401</v>
      </c>
      <c r="N32" s="100">
        <f t="shared" si="5"/>
        <v>-166100</v>
      </c>
      <c r="O32" s="100">
        <f t="shared" si="5"/>
        <v>22951498</v>
      </c>
      <c r="P32" s="100">
        <f t="shared" si="5"/>
        <v>9202245</v>
      </c>
      <c r="Q32" s="100">
        <f t="shared" si="5"/>
        <v>31987643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160576577</v>
      </c>
      <c r="W32" s="100">
        <f t="shared" si="5"/>
        <v>388590083</v>
      </c>
      <c r="X32" s="100">
        <f t="shared" si="5"/>
        <v>-228013506</v>
      </c>
      <c r="Y32" s="101">
        <f>+IF(W32&lt;&gt;0,(X32/W32)*100,0)</f>
        <v>-58.67712944182366</v>
      </c>
      <c r="Z32" s="102">
        <f t="shared" si="5"/>
        <v>518120111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618452820</v>
      </c>
      <c r="C35" s="19">
        <v>0</v>
      </c>
      <c r="D35" s="59">
        <v>889549651</v>
      </c>
      <c r="E35" s="60">
        <v>1135551339</v>
      </c>
      <c r="F35" s="60">
        <v>1436149909</v>
      </c>
      <c r="G35" s="60">
        <v>831395497</v>
      </c>
      <c r="H35" s="60">
        <v>859727973</v>
      </c>
      <c r="I35" s="60">
        <v>859727973</v>
      </c>
      <c r="J35" s="60">
        <v>976172909</v>
      </c>
      <c r="K35" s="60">
        <v>0</v>
      </c>
      <c r="L35" s="60">
        <v>1135551339</v>
      </c>
      <c r="M35" s="60">
        <v>1135551339</v>
      </c>
      <c r="N35" s="60">
        <v>1491688516</v>
      </c>
      <c r="O35" s="60">
        <v>1285972151</v>
      </c>
      <c r="P35" s="60">
        <v>1264058855</v>
      </c>
      <c r="Q35" s="60">
        <v>1264058855</v>
      </c>
      <c r="R35" s="60">
        <v>0</v>
      </c>
      <c r="S35" s="60">
        <v>0</v>
      </c>
      <c r="T35" s="60">
        <v>0</v>
      </c>
      <c r="U35" s="60">
        <v>0</v>
      </c>
      <c r="V35" s="60">
        <v>1264058855</v>
      </c>
      <c r="W35" s="60">
        <v>851663504</v>
      </c>
      <c r="X35" s="60">
        <v>412395351</v>
      </c>
      <c r="Y35" s="61">
        <v>48.42</v>
      </c>
      <c r="Z35" s="62">
        <v>1135551339</v>
      </c>
    </row>
    <row r="36" spans="1:26" ht="13.5">
      <c r="A36" s="58" t="s">
        <v>57</v>
      </c>
      <c r="B36" s="19">
        <v>11570593098</v>
      </c>
      <c r="C36" s="19">
        <v>0</v>
      </c>
      <c r="D36" s="59">
        <v>10153892864</v>
      </c>
      <c r="E36" s="60">
        <v>11454922551</v>
      </c>
      <c r="F36" s="60">
        <v>11301992044</v>
      </c>
      <c r="G36" s="60">
        <v>11652867598</v>
      </c>
      <c r="H36" s="60">
        <v>11651895519</v>
      </c>
      <c r="I36" s="60">
        <v>11651895519</v>
      </c>
      <c r="J36" s="60">
        <v>11720956088</v>
      </c>
      <c r="K36" s="60">
        <v>0</v>
      </c>
      <c r="L36" s="60">
        <v>11454922551</v>
      </c>
      <c r="M36" s="60">
        <v>11454922551</v>
      </c>
      <c r="N36" s="60">
        <v>11452715047</v>
      </c>
      <c r="O36" s="60">
        <v>11475666546</v>
      </c>
      <c r="P36" s="60">
        <v>11475168263</v>
      </c>
      <c r="Q36" s="60">
        <v>11475168263</v>
      </c>
      <c r="R36" s="60">
        <v>0</v>
      </c>
      <c r="S36" s="60">
        <v>0</v>
      </c>
      <c r="T36" s="60">
        <v>0</v>
      </c>
      <c r="U36" s="60">
        <v>0</v>
      </c>
      <c r="V36" s="60">
        <v>11475168263</v>
      </c>
      <c r="W36" s="60">
        <v>8591191913</v>
      </c>
      <c r="X36" s="60">
        <v>2883976350</v>
      </c>
      <c r="Y36" s="61">
        <v>33.57</v>
      </c>
      <c r="Z36" s="62">
        <v>11454922551</v>
      </c>
    </row>
    <row r="37" spans="1:26" ht="13.5">
      <c r="A37" s="58" t="s">
        <v>58</v>
      </c>
      <c r="B37" s="19">
        <v>816131405</v>
      </c>
      <c r="C37" s="19">
        <v>0</v>
      </c>
      <c r="D37" s="59">
        <v>464209739</v>
      </c>
      <c r="E37" s="60">
        <v>1133502230</v>
      </c>
      <c r="F37" s="60">
        <v>857949258</v>
      </c>
      <c r="G37" s="60">
        <v>830282913</v>
      </c>
      <c r="H37" s="60">
        <v>778544991</v>
      </c>
      <c r="I37" s="60">
        <v>778544991</v>
      </c>
      <c r="J37" s="60">
        <v>762710559</v>
      </c>
      <c r="K37" s="60">
        <v>0</v>
      </c>
      <c r="L37" s="60">
        <v>1133502230</v>
      </c>
      <c r="M37" s="60">
        <v>1133502230</v>
      </c>
      <c r="N37" s="60">
        <v>1131448210</v>
      </c>
      <c r="O37" s="60">
        <v>1165034594</v>
      </c>
      <c r="P37" s="60">
        <v>1177809353</v>
      </c>
      <c r="Q37" s="60">
        <v>1177809353</v>
      </c>
      <c r="R37" s="60">
        <v>0</v>
      </c>
      <c r="S37" s="60">
        <v>0</v>
      </c>
      <c r="T37" s="60">
        <v>0</v>
      </c>
      <c r="U37" s="60">
        <v>0</v>
      </c>
      <c r="V37" s="60">
        <v>1177809353</v>
      </c>
      <c r="W37" s="60">
        <v>850126673</v>
      </c>
      <c r="X37" s="60">
        <v>327682680</v>
      </c>
      <c r="Y37" s="61">
        <v>38.55</v>
      </c>
      <c r="Z37" s="62">
        <v>1133502230</v>
      </c>
    </row>
    <row r="38" spans="1:26" ht="13.5">
      <c r="A38" s="58" t="s">
        <v>59</v>
      </c>
      <c r="B38" s="19">
        <v>309640457</v>
      </c>
      <c r="C38" s="19">
        <v>0</v>
      </c>
      <c r="D38" s="59">
        <v>350175421</v>
      </c>
      <c r="E38" s="60">
        <v>309640457</v>
      </c>
      <c r="F38" s="60">
        <v>347859328</v>
      </c>
      <c r="G38" s="60">
        <v>394680743</v>
      </c>
      <c r="H38" s="60">
        <v>394680743</v>
      </c>
      <c r="I38" s="60">
        <v>394680743</v>
      </c>
      <c r="J38" s="60">
        <v>394680743</v>
      </c>
      <c r="K38" s="60">
        <v>0</v>
      </c>
      <c r="L38" s="60">
        <v>309640457</v>
      </c>
      <c r="M38" s="60">
        <v>309640457</v>
      </c>
      <c r="N38" s="60">
        <v>309640457</v>
      </c>
      <c r="O38" s="60">
        <v>309640457</v>
      </c>
      <c r="P38" s="60">
        <v>309640457</v>
      </c>
      <c r="Q38" s="60">
        <v>309640457</v>
      </c>
      <c r="R38" s="60">
        <v>0</v>
      </c>
      <c r="S38" s="60">
        <v>0</v>
      </c>
      <c r="T38" s="60">
        <v>0</v>
      </c>
      <c r="U38" s="60">
        <v>0</v>
      </c>
      <c r="V38" s="60">
        <v>309640457</v>
      </c>
      <c r="W38" s="60">
        <v>232230343</v>
      </c>
      <c r="X38" s="60">
        <v>77410114</v>
      </c>
      <c r="Y38" s="61">
        <v>33.33</v>
      </c>
      <c r="Z38" s="62">
        <v>309640457</v>
      </c>
    </row>
    <row r="39" spans="1:26" ht="13.5">
      <c r="A39" s="58" t="s">
        <v>60</v>
      </c>
      <c r="B39" s="19">
        <v>11063274056</v>
      </c>
      <c r="C39" s="19">
        <v>0</v>
      </c>
      <c r="D39" s="59">
        <v>10229057355</v>
      </c>
      <c r="E39" s="60">
        <v>11147331203</v>
      </c>
      <c r="F39" s="60">
        <v>11532333367</v>
      </c>
      <c r="G39" s="60">
        <v>11259299439</v>
      </c>
      <c r="H39" s="60">
        <v>11338397758</v>
      </c>
      <c r="I39" s="60">
        <v>11338397758</v>
      </c>
      <c r="J39" s="60">
        <v>11539737695</v>
      </c>
      <c r="K39" s="60">
        <v>0</v>
      </c>
      <c r="L39" s="60">
        <v>11147331203</v>
      </c>
      <c r="M39" s="60">
        <v>11147331203</v>
      </c>
      <c r="N39" s="60">
        <v>11503314896</v>
      </c>
      <c r="O39" s="60">
        <v>11286963646</v>
      </c>
      <c r="P39" s="60">
        <v>11251777308</v>
      </c>
      <c r="Q39" s="60">
        <v>11251777308</v>
      </c>
      <c r="R39" s="60">
        <v>0</v>
      </c>
      <c r="S39" s="60">
        <v>0</v>
      </c>
      <c r="T39" s="60">
        <v>0</v>
      </c>
      <c r="U39" s="60">
        <v>0</v>
      </c>
      <c r="V39" s="60">
        <v>11251777308</v>
      </c>
      <c r="W39" s="60">
        <v>8360498402</v>
      </c>
      <c r="X39" s="60">
        <v>2891278906</v>
      </c>
      <c r="Y39" s="61">
        <v>34.58</v>
      </c>
      <c r="Z39" s="62">
        <v>11147331203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176594770</v>
      </c>
      <c r="C42" s="19">
        <v>0</v>
      </c>
      <c r="D42" s="59">
        <v>664655819</v>
      </c>
      <c r="E42" s="60">
        <v>417901627</v>
      </c>
      <c r="F42" s="60">
        <v>41578935</v>
      </c>
      <c r="G42" s="60">
        <v>-168919646</v>
      </c>
      <c r="H42" s="60">
        <v>-137530538</v>
      </c>
      <c r="I42" s="60">
        <v>-264871249</v>
      </c>
      <c r="J42" s="60">
        <v>-14998227</v>
      </c>
      <c r="K42" s="60">
        <v>157158467</v>
      </c>
      <c r="L42" s="60">
        <v>-46211988</v>
      </c>
      <c r="M42" s="60">
        <v>95948252</v>
      </c>
      <c r="N42" s="60">
        <v>-29578543</v>
      </c>
      <c r="O42" s="60">
        <v>-64428185</v>
      </c>
      <c r="P42" s="60">
        <v>157186106</v>
      </c>
      <c r="Q42" s="60">
        <v>63179378</v>
      </c>
      <c r="R42" s="60">
        <v>0</v>
      </c>
      <c r="S42" s="60">
        <v>0</v>
      </c>
      <c r="T42" s="60">
        <v>0</v>
      </c>
      <c r="U42" s="60">
        <v>0</v>
      </c>
      <c r="V42" s="60">
        <v>-105743619</v>
      </c>
      <c r="W42" s="60">
        <v>-51215852</v>
      </c>
      <c r="X42" s="60">
        <v>-54527767</v>
      </c>
      <c r="Y42" s="61">
        <v>106.47</v>
      </c>
      <c r="Z42" s="62">
        <v>417901627</v>
      </c>
    </row>
    <row r="43" spans="1:26" ht="13.5">
      <c r="A43" s="58" t="s">
        <v>63</v>
      </c>
      <c r="B43" s="19">
        <v>-177897676</v>
      </c>
      <c r="C43" s="19">
        <v>0</v>
      </c>
      <c r="D43" s="59">
        <v>-407011494</v>
      </c>
      <c r="E43" s="60">
        <v>-516706259</v>
      </c>
      <c r="F43" s="60">
        <v>663390</v>
      </c>
      <c r="G43" s="60">
        <v>49301664</v>
      </c>
      <c r="H43" s="60">
        <v>48076382</v>
      </c>
      <c r="I43" s="60">
        <v>98041436</v>
      </c>
      <c r="J43" s="60">
        <v>14764570</v>
      </c>
      <c r="K43" s="60">
        <v>2873111</v>
      </c>
      <c r="L43" s="60">
        <v>-40103030</v>
      </c>
      <c r="M43" s="60">
        <v>-22465349</v>
      </c>
      <c r="N43" s="60">
        <v>1361888</v>
      </c>
      <c r="O43" s="60">
        <v>53743330</v>
      </c>
      <c r="P43" s="60">
        <v>-1626877</v>
      </c>
      <c r="Q43" s="60">
        <v>53478341</v>
      </c>
      <c r="R43" s="60">
        <v>0</v>
      </c>
      <c r="S43" s="60">
        <v>0</v>
      </c>
      <c r="T43" s="60">
        <v>0</v>
      </c>
      <c r="U43" s="60">
        <v>0</v>
      </c>
      <c r="V43" s="60">
        <v>129054428</v>
      </c>
      <c r="W43" s="60">
        <v>17571959</v>
      </c>
      <c r="X43" s="60">
        <v>111482469</v>
      </c>
      <c r="Y43" s="61">
        <v>634.43</v>
      </c>
      <c r="Z43" s="62">
        <v>-516706259</v>
      </c>
    </row>
    <row r="44" spans="1:26" ht="13.5">
      <c r="A44" s="58" t="s">
        <v>64</v>
      </c>
      <c r="B44" s="19">
        <v>29580</v>
      </c>
      <c r="C44" s="19">
        <v>0</v>
      </c>
      <c r="D44" s="59">
        <v>0</v>
      </c>
      <c r="E44" s="60">
        <v>-150000000</v>
      </c>
      <c r="F44" s="60">
        <v>-4434243</v>
      </c>
      <c r="G44" s="60">
        <v>-6049091</v>
      </c>
      <c r="H44" s="60">
        <v>92546540</v>
      </c>
      <c r="I44" s="60">
        <v>82063206</v>
      </c>
      <c r="J44" s="60">
        <v>-1760498</v>
      </c>
      <c r="K44" s="60">
        <v>-2530637</v>
      </c>
      <c r="L44" s="60">
        <v>-45390431</v>
      </c>
      <c r="M44" s="60">
        <v>-49681566</v>
      </c>
      <c r="N44" s="60">
        <v>-159926</v>
      </c>
      <c r="O44" s="60">
        <v>35835811</v>
      </c>
      <c r="P44" s="60">
        <v>-53654113</v>
      </c>
      <c r="Q44" s="60">
        <v>-17978228</v>
      </c>
      <c r="R44" s="60">
        <v>0</v>
      </c>
      <c r="S44" s="60">
        <v>0</v>
      </c>
      <c r="T44" s="60">
        <v>0</v>
      </c>
      <c r="U44" s="60">
        <v>0</v>
      </c>
      <c r="V44" s="60">
        <v>14403412</v>
      </c>
      <c r="W44" s="60">
        <v>13618359</v>
      </c>
      <c r="X44" s="60">
        <v>785053</v>
      </c>
      <c r="Y44" s="61">
        <v>5.76</v>
      </c>
      <c r="Z44" s="62">
        <v>-150000000</v>
      </c>
    </row>
    <row r="45" spans="1:26" ht="13.5">
      <c r="A45" s="70" t="s">
        <v>65</v>
      </c>
      <c r="B45" s="22">
        <v>126376022</v>
      </c>
      <c r="C45" s="22">
        <v>0</v>
      </c>
      <c r="D45" s="99">
        <v>385348673</v>
      </c>
      <c r="E45" s="100">
        <v>-121100283</v>
      </c>
      <c r="F45" s="100">
        <v>83011946</v>
      </c>
      <c r="G45" s="100">
        <v>-42655127</v>
      </c>
      <c r="H45" s="100">
        <v>-39562743</v>
      </c>
      <c r="I45" s="100">
        <v>-39562743</v>
      </c>
      <c r="J45" s="100">
        <v>-41556898</v>
      </c>
      <c r="K45" s="100">
        <v>115944043</v>
      </c>
      <c r="L45" s="100">
        <v>-15761406</v>
      </c>
      <c r="M45" s="100">
        <v>-15761406</v>
      </c>
      <c r="N45" s="100">
        <v>-44137987</v>
      </c>
      <c r="O45" s="100">
        <v>-18987031</v>
      </c>
      <c r="P45" s="100">
        <v>82918085</v>
      </c>
      <c r="Q45" s="100">
        <v>82918085</v>
      </c>
      <c r="R45" s="100">
        <v>0</v>
      </c>
      <c r="S45" s="100">
        <v>0</v>
      </c>
      <c r="T45" s="100">
        <v>0</v>
      </c>
      <c r="U45" s="100">
        <v>0</v>
      </c>
      <c r="V45" s="100">
        <v>82918085</v>
      </c>
      <c r="W45" s="100">
        <v>107678815</v>
      </c>
      <c r="X45" s="100">
        <v>-24760730</v>
      </c>
      <c r="Y45" s="101">
        <v>-22.99</v>
      </c>
      <c r="Z45" s="102">
        <v>-121100283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231824065</v>
      </c>
      <c r="C49" s="52">
        <v>0</v>
      </c>
      <c r="D49" s="129">
        <v>140642993</v>
      </c>
      <c r="E49" s="54">
        <v>130336618</v>
      </c>
      <c r="F49" s="54">
        <v>0</v>
      </c>
      <c r="G49" s="54">
        <v>0</v>
      </c>
      <c r="H49" s="54">
        <v>0</v>
      </c>
      <c r="I49" s="54">
        <v>3934303575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4437107251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394408592</v>
      </c>
      <c r="C51" s="52">
        <v>0</v>
      </c>
      <c r="D51" s="129">
        <v>21740533</v>
      </c>
      <c r="E51" s="54">
        <v>34415802</v>
      </c>
      <c r="F51" s="54">
        <v>0</v>
      </c>
      <c r="G51" s="54">
        <v>0</v>
      </c>
      <c r="H51" s="54">
        <v>0</v>
      </c>
      <c r="I51" s="54">
        <v>276498147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727063074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81.75541004658075</v>
      </c>
      <c r="C58" s="5">
        <f>IF(C67=0,0,+(C76/C67)*100)</f>
        <v>0</v>
      </c>
      <c r="D58" s="6">
        <f aca="true" t="shared" si="6" ref="D58:Z58">IF(D67=0,0,+(D76/D67)*100)</f>
        <v>90.43226267999086</v>
      </c>
      <c r="E58" s="7">
        <f t="shared" si="6"/>
        <v>81.9792394626859</v>
      </c>
      <c r="F58" s="7">
        <f t="shared" si="6"/>
        <v>63.48740340551284</v>
      </c>
      <c r="G58" s="7">
        <f t="shared" si="6"/>
        <v>75.8410512039317</v>
      </c>
      <c r="H58" s="7">
        <f t="shared" si="6"/>
        <v>86.44161268817507</v>
      </c>
      <c r="I58" s="7">
        <f t="shared" si="6"/>
        <v>75.43283380153609</v>
      </c>
      <c r="J58" s="7">
        <f t="shared" si="6"/>
        <v>86.49659074673386</v>
      </c>
      <c r="K58" s="7">
        <f t="shared" si="6"/>
        <v>79.07957620380333</v>
      </c>
      <c r="L58" s="7">
        <f t="shared" si="6"/>
        <v>84.76737509124492</v>
      </c>
      <c r="M58" s="7">
        <f t="shared" si="6"/>
        <v>83.4682698708211</v>
      </c>
      <c r="N58" s="7">
        <f t="shared" si="6"/>
        <v>69.97083329437115</v>
      </c>
      <c r="O58" s="7">
        <f t="shared" si="6"/>
        <v>78.2939326004906</v>
      </c>
      <c r="P58" s="7">
        <f t="shared" si="6"/>
        <v>80.71751064486689</v>
      </c>
      <c r="Q58" s="7">
        <f t="shared" si="6"/>
        <v>76.26855507349791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78.32982468667271</v>
      </c>
      <c r="W58" s="7">
        <f t="shared" si="6"/>
        <v>76.62714861376752</v>
      </c>
      <c r="X58" s="7">
        <f t="shared" si="6"/>
        <v>0</v>
      </c>
      <c r="Y58" s="7">
        <f t="shared" si="6"/>
        <v>0</v>
      </c>
      <c r="Z58" s="8">
        <f t="shared" si="6"/>
        <v>81.9792394626859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100.00000018552875</v>
      </c>
      <c r="E59" s="10">
        <f t="shared" si="7"/>
        <v>82.05526920222634</v>
      </c>
      <c r="F59" s="10">
        <f t="shared" si="7"/>
        <v>101.49499939507616</v>
      </c>
      <c r="G59" s="10">
        <f t="shared" si="7"/>
        <v>79.38739064821256</v>
      </c>
      <c r="H59" s="10">
        <f t="shared" si="7"/>
        <v>67.99192889232955</v>
      </c>
      <c r="I59" s="10">
        <f t="shared" si="7"/>
        <v>83.01675028646108</v>
      </c>
      <c r="J59" s="10">
        <f t="shared" si="7"/>
        <v>83.52428540299489</v>
      </c>
      <c r="K59" s="10">
        <f t="shared" si="7"/>
        <v>71.0259321593982</v>
      </c>
      <c r="L59" s="10">
        <f t="shared" si="7"/>
        <v>72.41690316837794</v>
      </c>
      <c r="M59" s="10">
        <f t="shared" si="7"/>
        <v>75.67587066383929</v>
      </c>
      <c r="N59" s="10">
        <f t="shared" si="7"/>
        <v>74.21941329536492</v>
      </c>
      <c r="O59" s="10">
        <f t="shared" si="7"/>
        <v>76.46721274659501</v>
      </c>
      <c r="P59" s="10">
        <f t="shared" si="7"/>
        <v>79.80330480974783</v>
      </c>
      <c r="Q59" s="10">
        <f t="shared" si="7"/>
        <v>76.84812374128745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78.51340846482668</v>
      </c>
      <c r="W59" s="10">
        <f t="shared" si="7"/>
        <v>81.3746131935003</v>
      </c>
      <c r="X59" s="10">
        <f t="shared" si="7"/>
        <v>0</v>
      </c>
      <c r="Y59" s="10">
        <f t="shared" si="7"/>
        <v>0</v>
      </c>
      <c r="Z59" s="11">
        <f t="shared" si="7"/>
        <v>82.05526920222634</v>
      </c>
    </row>
    <row r="60" spans="1:26" ht="13.5">
      <c r="A60" s="38" t="s">
        <v>32</v>
      </c>
      <c r="B60" s="12">
        <f t="shared" si="7"/>
        <v>78.68849539160018</v>
      </c>
      <c r="C60" s="12">
        <f t="shared" si="7"/>
        <v>0</v>
      </c>
      <c r="D60" s="3">
        <f t="shared" si="7"/>
        <v>88.84300856784341</v>
      </c>
      <c r="E60" s="13">
        <f t="shared" si="7"/>
        <v>81.84566371688722</v>
      </c>
      <c r="F60" s="13">
        <f t="shared" si="7"/>
        <v>57.13250216304596</v>
      </c>
      <c r="G60" s="13">
        <f t="shared" si="7"/>
        <v>74.81207129545308</v>
      </c>
      <c r="H60" s="13">
        <f t="shared" si="7"/>
        <v>88.9407999193915</v>
      </c>
      <c r="I60" s="13">
        <f t="shared" si="7"/>
        <v>73.91864395723103</v>
      </c>
      <c r="J60" s="13">
        <f t="shared" si="7"/>
        <v>86.74086783571803</v>
      </c>
      <c r="K60" s="13">
        <f t="shared" si="7"/>
        <v>80.06721297058999</v>
      </c>
      <c r="L60" s="13">
        <f t="shared" si="7"/>
        <v>86.75058438946573</v>
      </c>
      <c r="M60" s="13">
        <f t="shared" si="7"/>
        <v>84.49991734361355</v>
      </c>
      <c r="N60" s="13">
        <f t="shared" si="7"/>
        <v>67.53739984025037</v>
      </c>
      <c r="O60" s="13">
        <f t="shared" si="7"/>
        <v>78.29430499774607</v>
      </c>
      <c r="P60" s="13">
        <f t="shared" si="7"/>
        <v>80.36431083937785</v>
      </c>
      <c r="Q60" s="13">
        <f t="shared" si="7"/>
        <v>75.30495163661882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77.81178256615746</v>
      </c>
      <c r="W60" s="13">
        <f t="shared" si="7"/>
        <v>75.43030911608683</v>
      </c>
      <c r="X60" s="13">
        <f t="shared" si="7"/>
        <v>0</v>
      </c>
      <c r="Y60" s="13">
        <f t="shared" si="7"/>
        <v>0</v>
      </c>
      <c r="Z60" s="14">
        <f t="shared" si="7"/>
        <v>81.84566371688722</v>
      </c>
    </row>
    <row r="61" spans="1:26" ht="13.5">
      <c r="A61" s="39" t="s">
        <v>103</v>
      </c>
      <c r="B61" s="12">
        <f t="shared" si="7"/>
        <v>62.025649666355385</v>
      </c>
      <c r="C61" s="12">
        <f t="shared" si="7"/>
        <v>0</v>
      </c>
      <c r="D61" s="3">
        <f t="shared" si="7"/>
        <v>87.51999999077536</v>
      </c>
      <c r="E61" s="13">
        <f t="shared" si="7"/>
        <v>82.5694122657968</v>
      </c>
      <c r="F61" s="13">
        <f t="shared" si="7"/>
        <v>48.05339770189921</v>
      </c>
      <c r="G61" s="13">
        <f t="shared" si="7"/>
        <v>59.7217008249278</v>
      </c>
      <c r="H61" s="13">
        <f t="shared" si="7"/>
        <v>106.95028015223454</v>
      </c>
      <c r="I61" s="13">
        <f t="shared" si="7"/>
        <v>72.18084964224116</v>
      </c>
      <c r="J61" s="13">
        <f t="shared" si="7"/>
        <v>118.5693295040956</v>
      </c>
      <c r="K61" s="13">
        <f t="shared" si="7"/>
        <v>96.21748340219888</v>
      </c>
      <c r="L61" s="13">
        <f t="shared" si="7"/>
        <v>103.74332947607749</v>
      </c>
      <c r="M61" s="13">
        <f t="shared" si="7"/>
        <v>106.13403926329987</v>
      </c>
      <c r="N61" s="13">
        <f t="shared" si="7"/>
        <v>81.489723883449</v>
      </c>
      <c r="O61" s="13">
        <f t="shared" si="7"/>
        <v>94.38793575614864</v>
      </c>
      <c r="P61" s="13">
        <f t="shared" si="7"/>
        <v>58.73127818715598</v>
      </c>
      <c r="Q61" s="13">
        <f t="shared" si="7"/>
        <v>77.79999429574869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84.40394868617115</v>
      </c>
      <c r="W61" s="13">
        <f t="shared" si="7"/>
        <v>76.46839659523047</v>
      </c>
      <c r="X61" s="13">
        <f t="shared" si="7"/>
        <v>0</v>
      </c>
      <c r="Y61" s="13">
        <f t="shared" si="7"/>
        <v>0</v>
      </c>
      <c r="Z61" s="14">
        <f t="shared" si="7"/>
        <v>82.5694122657968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87.51999996620545</v>
      </c>
      <c r="E62" s="13">
        <f t="shared" si="7"/>
        <v>79.90329704575426</v>
      </c>
      <c r="F62" s="13">
        <f t="shared" si="7"/>
        <v>50.27600426409572</v>
      </c>
      <c r="G62" s="13">
        <f t="shared" si="7"/>
        <v>30.605279826356984</v>
      </c>
      <c r="H62" s="13">
        <f t="shared" si="7"/>
        <v>43.1951272905531</v>
      </c>
      <c r="I62" s="13">
        <f t="shared" si="7"/>
        <v>40.272652836198795</v>
      </c>
      <c r="J62" s="13">
        <f t="shared" si="7"/>
        <v>40.174356456503254</v>
      </c>
      <c r="K62" s="13">
        <f t="shared" si="7"/>
        <v>44.04964011730957</v>
      </c>
      <c r="L62" s="13">
        <f t="shared" si="7"/>
        <v>42.88673653176511</v>
      </c>
      <c r="M62" s="13">
        <f t="shared" si="7"/>
        <v>42.34910435239752</v>
      </c>
      <c r="N62" s="13">
        <f t="shared" si="7"/>
        <v>33.222936390203465</v>
      </c>
      <c r="O62" s="13">
        <f t="shared" si="7"/>
        <v>42.10265639983799</v>
      </c>
      <c r="P62" s="13">
        <f t="shared" si="7"/>
        <v>42.656702007264165</v>
      </c>
      <c r="Q62" s="13">
        <f t="shared" si="7"/>
        <v>39.06138226336371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40.553836324442145</v>
      </c>
      <c r="W62" s="13">
        <f t="shared" si="7"/>
        <v>55.98500027513942</v>
      </c>
      <c r="X62" s="13">
        <f t="shared" si="7"/>
        <v>0</v>
      </c>
      <c r="Y62" s="13">
        <f t="shared" si="7"/>
        <v>0</v>
      </c>
      <c r="Z62" s="14">
        <f t="shared" si="7"/>
        <v>79.90329704575426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87.5199998808448</v>
      </c>
      <c r="E63" s="13">
        <f t="shared" si="7"/>
        <v>82.56941251784231</v>
      </c>
      <c r="F63" s="13">
        <f t="shared" si="7"/>
        <v>42.35972034007418</v>
      </c>
      <c r="G63" s="13">
        <f t="shared" si="7"/>
        <v>39.894384562398265</v>
      </c>
      <c r="H63" s="13">
        <f t="shared" si="7"/>
        <v>45.36277991073586</v>
      </c>
      <c r="I63" s="13">
        <f t="shared" si="7"/>
        <v>42.37083544299623</v>
      </c>
      <c r="J63" s="13">
        <f t="shared" si="7"/>
        <v>19.777239655577258</v>
      </c>
      <c r="K63" s="13">
        <f t="shared" si="7"/>
        <v>30.58711397111347</v>
      </c>
      <c r="L63" s="13">
        <f t="shared" si="7"/>
        <v>39.77440963415626</v>
      </c>
      <c r="M63" s="13">
        <f t="shared" si="7"/>
        <v>27.484412989318503</v>
      </c>
      <c r="N63" s="13">
        <f t="shared" si="7"/>
        <v>22.389827688445653</v>
      </c>
      <c r="O63" s="13">
        <f t="shared" si="7"/>
        <v>27.668757789537878</v>
      </c>
      <c r="P63" s="13">
        <f t="shared" si="7"/>
        <v>30.37862475879882</v>
      </c>
      <c r="Q63" s="13">
        <f t="shared" si="7"/>
        <v>26.43736180199456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30.671394456707297</v>
      </c>
      <c r="W63" s="13">
        <f t="shared" si="7"/>
        <v>46.382816804064895</v>
      </c>
      <c r="X63" s="13">
        <f t="shared" si="7"/>
        <v>0</v>
      </c>
      <c r="Y63" s="13">
        <f t="shared" si="7"/>
        <v>0</v>
      </c>
      <c r="Z63" s="14">
        <f t="shared" si="7"/>
        <v>82.56941251784231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87.51999997477034</v>
      </c>
      <c r="E64" s="13">
        <f t="shared" si="7"/>
        <v>82.56941186952712</v>
      </c>
      <c r="F64" s="13">
        <f t="shared" si="7"/>
        <v>37.546842430851434</v>
      </c>
      <c r="G64" s="13">
        <f t="shared" si="7"/>
        <v>35.311035137304074</v>
      </c>
      <c r="H64" s="13">
        <f t="shared" si="7"/>
        <v>35.03353811227207</v>
      </c>
      <c r="I64" s="13">
        <f t="shared" si="7"/>
        <v>35.9177783310196</v>
      </c>
      <c r="J64" s="13">
        <f t="shared" si="7"/>
        <v>37.6677227024547</v>
      </c>
      <c r="K64" s="13">
        <f t="shared" si="7"/>
        <v>34.27980099754846</v>
      </c>
      <c r="L64" s="13">
        <f t="shared" si="7"/>
        <v>33.35888802882943</v>
      </c>
      <c r="M64" s="13">
        <f t="shared" si="7"/>
        <v>35.112278569487856</v>
      </c>
      <c r="N64" s="13">
        <f t="shared" si="7"/>
        <v>36.149321654137</v>
      </c>
      <c r="O64" s="13">
        <f t="shared" si="7"/>
        <v>35.67374979082608</v>
      </c>
      <c r="P64" s="13">
        <f t="shared" si="7"/>
        <v>37.54046866486025</v>
      </c>
      <c r="Q64" s="13">
        <f t="shared" si="7"/>
        <v>36.46139647807493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35.82768969223868</v>
      </c>
      <c r="W64" s="13">
        <f t="shared" si="7"/>
        <v>51.904228452968006</v>
      </c>
      <c r="X64" s="13">
        <f t="shared" si="7"/>
        <v>0</v>
      </c>
      <c r="Y64" s="13">
        <f t="shared" si="7"/>
        <v>0</v>
      </c>
      <c r="Z64" s="14">
        <f t="shared" si="7"/>
        <v>82.56941186952712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249.85818082464567</v>
      </c>
      <c r="E65" s="13">
        <f t="shared" si="7"/>
        <v>85.35224057281869</v>
      </c>
      <c r="F65" s="13">
        <f t="shared" si="7"/>
        <v>5142.497364980874</v>
      </c>
      <c r="G65" s="13">
        <f t="shared" si="7"/>
        <v>10123.295041663398</v>
      </c>
      <c r="H65" s="13">
        <f t="shared" si="7"/>
        <v>4656.897556226938</v>
      </c>
      <c r="I65" s="13">
        <f t="shared" si="7"/>
        <v>7297.904353087549</v>
      </c>
      <c r="J65" s="13">
        <f t="shared" si="7"/>
        <v>5776.191933328986</v>
      </c>
      <c r="K65" s="13">
        <f t="shared" si="7"/>
        <v>9962.670197046778</v>
      </c>
      <c r="L65" s="13">
        <f t="shared" si="7"/>
        <v>6818.61665004985</v>
      </c>
      <c r="M65" s="13">
        <f t="shared" si="7"/>
        <v>7070.366151005025</v>
      </c>
      <c r="N65" s="13">
        <f t="shared" si="7"/>
        <v>2196.582858690852</v>
      </c>
      <c r="O65" s="13">
        <f t="shared" si="7"/>
        <v>11599.7680936086</v>
      </c>
      <c r="P65" s="13">
        <f t="shared" si="7"/>
        <v>20516.89427485403</v>
      </c>
      <c r="Q65" s="13">
        <f t="shared" si="7"/>
        <v>6299.106444054715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6799.616164665524</v>
      </c>
      <c r="W65" s="13">
        <f t="shared" si="7"/>
        <v>977.4783077546665</v>
      </c>
      <c r="X65" s="13">
        <f t="shared" si="7"/>
        <v>0</v>
      </c>
      <c r="Y65" s="13">
        <f t="shared" si="7"/>
        <v>0</v>
      </c>
      <c r="Z65" s="14">
        <f t="shared" si="7"/>
        <v>85.35224057281869</v>
      </c>
    </row>
    <row r="66" spans="1:26" ht="13.5">
      <c r="A66" s="40" t="s">
        <v>110</v>
      </c>
      <c r="B66" s="15">
        <f t="shared" si="7"/>
        <v>100.96101265186499</v>
      </c>
      <c r="C66" s="15">
        <f t="shared" si="7"/>
        <v>0</v>
      </c>
      <c r="D66" s="4">
        <f t="shared" si="7"/>
        <v>100.00000877361181</v>
      </c>
      <c r="E66" s="16">
        <f t="shared" si="7"/>
        <v>100.00000438680551</v>
      </c>
      <c r="F66" s="16">
        <f t="shared" si="7"/>
        <v>100</v>
      </c>
      <c r="G66" s="16">
        <f t="shared" si="7"/>
        <v>133.47289453985692</v>
      </c>
      <c r="H66" s="16">
        <f t="shared" si="7"/>
        <v>119.38024135392334</v>
      </c>
      <c r="I66" s="16">
        <f t="shared" si="7"/>
        <v>117.95723472869378</v>
      </c>
      <c r="J66" s="16">
        <f t="shared" si="7"/>
        <v>109.44151506148339</v>
      </c>
      <c r="K66" s="16">
        <f t="shared" si="7"/>
        <v>111.16160102794544</v>
      </c>
      <c r="L66" s="16">
        <f t="shared" si="7"/>
        <v>104.42248405959715</v>
      </c>
      <c r="M66" s="16">
        <f t="shared" si="7"/>
        <v>108.2393815713269</v>
      </c>
      <c r="N66" s="16">
        <f t="shared" si="7"/>
        <v>225.47626817659747</v>
      </c>
      <c r="O66" s="16">
        <f t="shared" si="7"/>
        <v>107.8287204822479</v>
      </c>
      <c r="P66" s="16">
        <f t="shared" si="7"/>
        <v>131.23829767570814</v>
      </c>
      <c r="Q66" s="16">
        <f t="shared" si="7"/>
        <v>157.35734252564026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128.40740683391505</v>
      </c>
      <c r="W66" s="16">
        <f t="shared" si="7"/>
        <v>144.5320790541638</v>
      </c>
      <c r="X66" s="16">
        <f t="shared" si="7"/>
        <v>0</v>
      </c>
      <c r="Y66" s="16">
        <f t="shared" si="7"/>
        <v>0</v>
      </c>
      <c r="Z66" s="17">
        <f t="shared" si="7"/>
        <v>100.00000438680551</v>
      </c>
    </row>
    <row r="67" spans="1:26" ht="13.5" hidden="1">
      <c r="A67" s="41" t="s">
        <v>285</v>
      </c>
      <c r="B67" s="24">
        <v>3487491183</v>
      </c>
      <c r="C67" s="24"/>
      <c r="D67" s="25">
        <v>3943956647</v>
      </c>
      <c r="E67" s="26">
        <v>3943957074</v>
      </c>
      <c r="F67" s="26">
        <v>334173574</v>
      </c>
      <c r="G67" s="26">
        <v>343918805</v>
      </c>
      <c r="H67" s="26">
        <v>349852928</v>
      </c>
      <c r="I67" s="26">
        <v>1027945307</v>
      </c>
      <c r="J67" s="26">
        <v>337191728</v>
      </c>
      <c r="K67" s="26">
        <v>321674430</v>
      </c>
      <c r="L67" s="26">
        <v>300672939</v>
      </c>
      <c r="M67" s="26">
        <v>959539097</v>
      </c>
      <c r="N67" s="26">
        <v>322748826</v>
      </c>
      <c r="O67" s="26">
        <v>307772448</v>
      </c>
      <c r="P67" s="26">
        <v>316754548</v>
      </c>
      <c r="Q67" s="26">
        <v>947275822</v>
      </c>
      <c r="R67" s="26"/>
      <c r="S67" s="26"/>
      <c r="T67" s="26"/>
      <c r="U67" s="26"/>
      <c r="V67" s="26">
        <v>2934760226</v>
      </c>
      <c r="W67" s="26">
        <v>2991015869</v>
      </c>
      <c r="X67" s="26"/>
      <c r="Y67" s="25"/>
      <c r="Z67" s="27">
        <v>3943957074</v>
      </c>
    </row>
    <row r="68" spans="1:26" ht="13.5" hidden="1">
      <c r="A68" s="37" t="s">
        <v>31</v>
      </c>
      <c r="B68" s="19">
        <v>469446918</v>
      </c>
      <c r="C68" s="19"/>
      <c r="D68" s="20">
        <v>539000000</v>
      </c>
      <c r="E68" s="21">
        <v>539000000</v>
      </c>
      <c r="F68" s="21">
        <v>45551189</v>
      </c>
      <c r="G68" s="21">
        <v>44580547</v>
      </c>
      <c r="H68" s="21">
        <v>45252277</v>
      </c>
      <c r="I68" s="21">
        <v>135384013</v>
      </c>
      <c r="J68" s="21">
        <v>45180535</v>
      </c>
      <c r="K68" s="21">
        <v>44538520</v>
      </c>
      <c r="L68" s="21">
        <v>45257953</v>
      </c>
      <c r="M68" s="21">
        <v>134977008</v>
      </c>
      <c r="N68" s="21">
        <v>45036733</v>
      </c>
      <c r="O68" s="21">
        <v>45196070</v>
      </c>
      <c r="P68" s="21">
        <v>45886938</v>
      </c>
      <c r="Q68" s="21">
        <v>136119741</v>
      </c>
      <c r="R68" s="21"/>
      <c r="S68" s="21"/>
      <c r="T68" s="21"/>
      <c r="U68" s="21"/>
      <c r="V68" s="21">
        <v>406480762</v>
      </c>
      <c r="W68" s="21">
        <v>407215559</v>
      </c>
      <c r="X68" s="21"/>
      <c r="Y68" s="20"/>
      <c r="Z68" s="23">
        <v>539000000</v>
      </c>
    </row>
    <row r="69" spans="1:26" ht="13.5" hidden="1">
      <c r="A69" s="38" t="s">
        <v>32</v>
      </c>
      <c r="B69" s="19">
        <v>2987009710</v>
      </c>
      <c r="C69" s="19"/>
      <c r="D69" s="20">
        <v>3382161018</v>
      </c>
      <c r="E69" s="21">
        <v>3382161443</v>
      </c>
      <c r="F69" s="21">
        <v>286222535</v>
      </c>
      <c r="G69" s="21">
        <v>296782629</v>
      </c>
      <c r="H69" s="21">
        <v>302181548</v>
      </c>
      <c r="I69" s="21">
        <v>885186712</v>
      </c>
      <c r="J69" s="21">
        <v>289237761</v>
      </c>
      <c r="K69" s="21">
        <v>274402691</v>
      </c>
      <c r="L69" s="21">
        <v>252448938</v>
      </c>
      <c r="M69" s="21">
        <v>816089390</v>
      </c>
      <c r="N69" s="21">
        <v>274644756</v>
      </c>
      <c r="O69" s="21">
        <v>259784287</v>
      </c>
      <c r="P69" s="21">
        <v>268162485</v>
      </c>
      <c r="Q69" s="21">
        <v>802591528</v>
      </c>
      <c r="R69" s="21"/>
      <c r="S69" s="21"/>
      <c r="T69" s="21"/>
      <c r="U69" s="21"/>
      <c r="V69" s="21">
        <v>2503867630</v>
      </c>
      <c r="W69" s="21">
        <v>2567025735</v>
      </c>
      <c r="X69" s="21"/>
      <c r="Y69" s="20"/>
      <c r="Z69" s="23">
        <v>3382161443</v>
      </c>
    </row>
    <row r="70" spans="1:26" ht="13.5" hidden="1">
      <c r="A70" s="39" t="s">
        <v>103</v>
      </c>
      <c r="B70" s="19">
        <v>1676333384</v>
      </c>
      <c r="C70" s="19"/>
      <c r="D70" s="20">
        <v>1977314037</v>
      </c>
      <c r="E70" s="21">
        <v>1977314037</v>
      </c>
      <c r="F70" s="21">
        <v>185972348</v>
      </c>
      <c r="G70" s="21">
        <v>166233335</v>
      </c>
      <c r="H70" s="21">
        <v>188618699</v>
      </c>
      <c r="I70" s="21">
        <v>540824382</v>
      </c>
      <c r="J70" s="21">
        <v>141119818</v>
      </c>
      <c r="K70" s="21">
        <v>143025572</v>
      </c>
      <c r="L70" s="21">
        <v>140771926</v>
      </c>
      <c r="M70" s="21">
        <v>424917316</v>
      </c>
      <c r="N70" s="21">
        <v>125256997</v>
      </c>
      <c r="O70" s="21">
        <v>132457999</v>
      </c>
      <c r="P70" s="21">
        <v>139462456</v>
      </c>
      <c r="Q70" s="21">
        <v>397177452</v>
      </c>
      <c r="R70" s="21"/>
      <c r="S70" s="21"/>
      <c r="T70" s="21"/>
      <c r="U70" s="21"/>
      <c r="V70" s="21">
        <v>1362919150</v>
      </c>
      <c r="W70" s="21">
        <v>1523972871</v>
      </c>
      <c r="X70" s="21"/>
      <c r="Y70" s="20"/>
      <c r="Z70" s="23">
        <v>1977314037</v>
      </c>
    </row>
    <row r="71" spans="1:26" ht="13.5" hidden="1">
      <c r="A71" s="39" t="s">
        <v>104</v>
      </c>
      <c r="B71" s="19">
        <v>897125332</v>
      </c>
      <c r="C71" s="19"/>
      <c r="D71" s="20">
        <v>946898475</v>
      </c>
      <c r="E71" s="21">
        <v>946898476</v>
      </c>
      <c r="F71" s="21">
        <v>63074569</v>
      </c>
      <c r="G71" s="21">
        <v>88649923</v>
      </c>
      <c r="H71" s="21">
        <v>77350477</v>
      </c>
      <c r="I71" s="21">
        <v>229074969</v>
      </c>
      <c r="J71" s="21">
        <v>83946074</v>
      </c>
      <c r="K71" s="21">
        <v>83945410</v>
      </c>
      <c r="L71" s="21">
        <v>74045746</v>
      </c>
      <c r="M71" s="21">
        <v>241937230</v>
      </c>
      <c r="N71" s="21">
        <v>89860278</v>
      </c>
      <c r="O71" s="21">
        <v>78405516</v>
      </c>
      <c r="P71" s="21">
        <v>79601182</v>
      </c>
      <c r="Q71" s="21">
        <v>247866976</v>
      </c>
      <c r="R71" s="21"/>
      <c r="S71" s="21"/>
      <c r="T71" s="21"/>
      <c r="U71" s="21"/>
      <c r="V71" s="21">
        <v>718879175</v>
      </c>
      <c r="W71" s="21">
        <v>693830060</v>
      </c>
      <c r="X71" s="21"/>
      <c r="Y71" s="20"/>
      <c r="Z71" s="23">
        <v>946898476</v>
      </c>
    </row>
    <row r="72" spans="1:26" ht="13.5" hidden="1">
      <c r="A72" s="39" t="s">
        <v>105</v>
      </c>
      <c r="B72" s="19">
        <v>255648004</v>
      </c>
      <c r="C72" s="19"/>
      <c r="D72" s="20">
        <v>259157794</v>
      </c>
      <c r="E72" s="21">
        <v>259157794</v>
      </c>
      <c r="F72" s="21">
        <v>22376177</v>
      </c>
      <c r="G72" s="21">
        <v>24872879</v>
      </c>
      <c r="H72" s="21">
        <v>20670563</v>
      </c>
      <c r="I72" s="21">
        <v>67919619</v>
      </c>
      <c r="J72" s="21">
        <v>48366957</v>
      </c>
      <c r="K72" s="21">
        <v>31988474</v>
      </c>
      <c r="L72" s="21">
        <v>22255649</v>
      </c>
      <c r="M72" s="21">
        <v>102611080</v>
      </c>
      <c r="N72" s="21">
        <v>43009536</v>
      </c>
      <c r="O72" s="21">
        <v>33829831</v>
      </c>
      <c r="P72" s="21">
        <v>33599546</v>
      </c>
      <c r="Q72" s="21">
        <v>110438913</v>
      </c>
      <c r="R72" s="21"/>
      <c r="S72" s="21"/>
      <c r="T72" s="21"/>
      <c r="U72" s="21"/>
      <c r="V72" s="21">
        <v>280969612</v>
      </c>
      <c r="W72" s="21">
        <v>197476838</v>
      </c>
      <c r="X72" s="21"/>
      <c r="Y72" s="20"/>
      <c r="Z72" s="23">
        <v>259157794</v>
      </c>
    </row>
    <row r="73" spans="1:26" ht="13.5" hidden="1">
      <c r="A73" s="39" t="s">
        <v>106</v>
      </c>
      <c r="B73" s="19">
        <v>157902990</v>
      </c>
      <c r="C73" s="19"/>
      <c r="D73" s="20">
        <v>171227091</v>
      </c>
      <c r="E73" s="21">
        <v>171227091</v>
      </c>
      <c r="F73" s="21">
        <v>14262443</v>
      </c>
      <c r="G73" s="21">
        <v>16236590</v>
      </c>
      <c r="H73" s="21">
        <v>15135020</v>
      </c>
      <c r="I73" s="21">
        <v>45634053</v>
      </c>
      <c r="J73" s="21">
        <v>15206871</v>
      </c>
      <c r="K73" s="21">
        <v>15140718</v>
      </c>
      <c r="L73" s="21">
        <v>14974417</v>
      </c>
      <c r="M73" s="21">
        <v>45322006</v>
      </c>
      <c r="N73" s="21">
        <v>14760833</v>
      </c>
      <c r="O73" s="21">
        <v>14826179</v>
      </c>
      <c r="P73" s="21">
        <v>15090997</v>
      </c>
      <c r="Q73" s="21">
        <v>44678009</v>
      </c>
      <c r="R73" s="21"/>
      <c r="S73" s="21"/>
      <c r="T73" s="21"/>
      <c r="U73" s="21"/>
      <c r="V73" s="21">
        <v>135634068</v>
      </c>
      <c r="W73" s="21">
        <v>128824065</v>
      </c>
      <c r="X73" s="21"/>
      <c r="Y73" s="20"/>
      <c r="Z73" s="23">
        <v>171227091</v>
      </c>
    </row>
    <row r="74" spans="1:26" ht="13.5" hidden="1">
      <c r="A74" s="39" t="s">
        <v>107</v>
      </c>
      <c r="B74" s="19"/>
      <c r="C74" s="19"/>
      <c r="D74" s="20">
        <v>27563621</v>
      </c>
      <c r="E74" s="21">
        <v>27564045</v>
      </c>
      <c r="F74" s="21">
        <v>536998</v>
      </c>
      <c r="G74" s="21">
        <v>789902</v>
      </c>
      <c r="H74" s="21">
        <v>406789</v>
      </c>
      <c r="I74" s="21">
        <v>1733689</v>
      </c>
      <c r="J74" s="21">
        <v>598041</v>
      </c>
      <c r="K74" s="21">
        <v>302517</v>
      </c>
      <c r="L74" s="21">
        <v>401200</v>
      </c>
      <c r="M74" s="21">
        <v>1301758</v>
      </c>
      <c r="N74" s="21">
        <v>1757112</v>
      </c>
      <c r="O74" s="21">
        <v>264762</v>
      </c>
      <c r="P74" s="21">
        <v>408304</v>
      </c>
      <c r="Q74" s="21">
        <v>2430178</v>
      </c>
      <c r="R74" s="21"/>
      <c r="S74" s="21"/>
      <c r="T74" s="21"/>
      <c r="U74" s="21"/>
      <c r="V74" s="21">
        <v>5465625</v>
      </c>
      <c r="W74" s="21">
        <v>22921901</v>
      </c>
      <c r="X74" s="21"/>
      <c r="Y74" s="20"/>
      <c r="Z74" s="23">
        <v>27564045</v>
      </c>
    </row>
    <row r="75" spans="1:26" ht="13.5" hidden="1">
      <c r="A75" s="40" t="s">
        <v>110</v>
      </c>
      <c r="B75" s="28">
        <v>31034555</v>
      </c>
      <c r="C75" s="28"/>
      <c r="D75" s="29">
        <v>22795629</v>
      </c>
      <c r="E75" s="30">
        <v>22795631</v>
      </c>
      <c r="F75" s="30">
        <v>2399850</v>
      </c>
      <c r="G75" s="30">
        <v>2555629</v>
      </c>
      <c r="H75" s="30">
        <v>2419103</v>
      </c>
      <c r="I75" s="30">
        <v>7374582</v>
      </c>
      <c r="J75" s="30">
        <v>2773432</v>
      </c>
      <c r="K75" s="30">
        <v>2733219</v>
      </c>
      <c r="L75" s="30">
        <v>2966048</v>
      </c>
      <c r="M75" s="30">
        <v>8472699</v>
      </c>
      <c r="N75" s="30">
        <v>3067337</v>
      </c>
      <c r="O75" s="30">
        <v>2792091</v>
      </c>
      <c r="P75" s="30">
        <v>2705125</v>
      </c>
      <c r="Q75" s="30">
        <v>8564553</v>
      </c>
      <c r="R75" s="30"/>
      <c r="S75" s="30"/>
      <c r="T75" s="30"/>
      <c r="U75" s="30"/>
      <c r="V75" s="30">
        <v>24411834</v>
      </c>
      <c r="W75" s="30">
        <v>16774575</v>
      </c>
      <c r="X75" s="30"/>
      <c r="Y75" s="29"/>
      <c r="Z75" s="31">
        <v>22795631</v>
      </c>
    </row>
    <row r="76" spans="1:26" ht="13.5" hidden="1">
      <c r="A76" s="42" t="s">
        <v>286</v>
      </c>
      <c r="B76" s="32">
        <v>2851212717</v>
      </c>
      <c r="C76" s="32"/>
      <c r="D76" s="33">
        <v>3566609235</v>
      </c>
      <c r="E76" s="34">
        <v>3233226014</v>
      </c>
      <c r="F76" s="34">
        <v>212158125</v>
      </c>
      <c r="G76" s="34">
        <v>260831637</v>
      </c>
      <c r="H76" s="34">
        <v>302418513</v>
      </c>
      <c r="I76" s="34">
        <v>775408275</v>
      </c>
      <c r="J76" s="34">
        <v>291659349</v>
      </c>
      <c r="K76" s="34">
        <v>254378776</v>
      </c>
      <c r="L76" s="34">
        <v>254872558</v>
      </c>
      <c r="M76" s="34">
        <v>800910683</v>
      </c>
      <c r="N76" s="34">
        <v>225830043</v>
      </c>
      <c r="O76" s="34">
        <v>240967153</v>
      </c>
      <c r="P76" s="34">
        <v>255676386</v>
      </c>
      <c r="Q76" s="34">
        <v>722473582</v>
      </c>
      <c r="R76" s="34"/>
      <c r="S76" s="34"/>
      <c r="T76" s="34"/>
      <c r="U76" s="34"/>
      <c r="V76" s="34">
        <v>2298792540</v>
      </c>
      <c r="W76" s="34">
        <v>2291930175</v>
      </c>
      <c r="X76" s="34"/>
      <c r="Y76" s="33"/>
      <c r="Z76" s="35">
        <v>3233226014</v>
      </c>
    </row>
    <row r="77" spans="1:26" ht="13.5" hidden="1">
      <c r="A77" s="37" t="s">
        <v>31</v>
      </c>
      <c r="B77" s="19">
        <v>469446918</v>
      </c>
      <c r="C77" s="19"/>
      <c r="D77" s="20">
        <v>539000001</v>
      </c>
      <c r="E77" s="21">
        <v>442277901</v>
      </c>
      <c r="F77" s="21">
        <v>46232179</v>
      </c>
      <c r="G77" s="21">
        <v>35391333</v>
      </c>
      <c r="H77" s="21">
        <v>30767896</v>
      </c>
      <c r="I77" s="21">
        <v>112391408</v>
      </c>
      <c r="J77" s="21">
        <v>37736719</v>
      </c>
      <c r="K77" s="21">
        <v>31633899</v>
      </c>
      <c r="L77" s="21">
        <v>32774408</v>
      </c>
      <c r="M77" s="21">
        <v>102145026</v>
      </c>
      <c r="N77" s="21">
        <v>33425999</v>
      </c>
      <c r="O77" s="21">
        <v>34560175</v>
      </c>
      <c r="P77" s="21">
        <v>36619293</v>
      </c>
      <c r="Q77" s="21">
        <v>104605467</v>
      </c>
      <c r="R77" s="21"/>
      <c r="S77" s="21"/>
      <c r="T77" s="21"/>
      <c r="U77" s="21"/>
      <c r="V77" s="21">
        <v>319141901</v>
      </c>
      <c r="W77" s="21">
        <v>331370086</v>
      </c>
      <c r="X77" s="21"/>
      <c r="Y77" s="20"/>
      <c r="Z77" s="23">
        <v>442277901</v>
      </c>
    </row>
    <row r="78" spans="1:26" ht="13.5" hidden="1">
      <c r="A78" s="38" t="s">
        <v>32</v>
      </c>
      <c r="B78" s="19">
        <v>2350432998</v>
      </c>
      <c r="C78" s="19"/>
      <c r="D78" s="20">
        <v>3004813603</v>
      </c>
      <c r="E78" s="21">
        <v>2768152481</v>
      </c>
      <c r="F78" s="21">
        <v>163526096</v>
      </c>
      <c r="G78" s="21">
        <v>222029232</v>
      </c>
      <c r="H78" s="21">
        <v>268762686</v>
      </c>
      <c r="I78" s="21">
        <v>654318014</v>
      </c>
      <c r="J78" s="21">
        <v>250887344</v>
      </c>
      <c r="K78" s="21">
        <v>219706587</v>
      </c>
      <c r="L78" s="21">
        <v>219000929</v>
      </c>
      <c r="M78" s="21">
        <v>689594860</v>
      </c>
      <c r="N78" s="21">
        <v>185487927</v>
      </c>
      <c r="O78" s="21">
        <v>203396302</v>
      </c>
      <c r="P78" s="21">
        <v>215506933</v>
      </c>
      <c r="Q78" s="21">
        <v>604391162</v>
      </c>
      <c r="R78" s="21"/>
      <c r="S78" s="21"/>
      <c r="T78" s="21"/>
      <c r="U78" s="21"/>
      <c r="V78" s="21">
        <v>1948304036</v>
      </c>
      <c r="W78" s="21">
        <v>1936315447</v>
      </c>
      <c r="X78" s="21"/>
      <c r="Y78" s="20"/>
      <c r="Z78" s="23">
        <v>2768152481</v>
      </c>
    </row>
    <row r="79" spans="1:26" ht="13.5" hidden="1">
      <c r="A79" s="39" t="s">
        <v>103</v>
      </c>
      <c r="B79" s="19">
        <v>1039756672</v>
      </c>
      <c r="C79" s="19"/>
      <c r="D79" s="20">
        <v>1730545245</v>
      </c>
      <c r="E79" s="21">
        <v>1632656579</v>
      </c>
      <c r="F79" s="21">
        <v>89366032</v>
      </c>
      <c r="G79" s="21">
        <v>99277375</v>
      </c>
      <c r="H79" s="21">
        <v>201728227</v>
      </c>
      <c r="I79" s="21">
        <v>390371634</v>
      </c>
      <c r="J79" s="21">
        <v>167324822</v>
      </c>
      <c r="K79" s="21">
        <v>137615606</v>
      </c>
      <c r="L79" s="21">
        <v>146041483</v>
      </c>
      <c r="M79" s="21">
        <v>450981911</v>
      </c>
      <c r="N79" s="21">
        <v>102071581</v>
      </c>
      <c r="O79" s="21">
        <v>125024371</v>
      </c>
      <c r="P79" s="21">
        <v>81908083</v>
      </c>
      <c r="Q79" s="21">
        <v>309004035</v>
      </c>
      <c r="R79" s="21"/>
      <c r="S79" s="21"/>
      <c r="T79" s="21"/>
      <c r="U79" s="21"/>
      <c r="V79" s="21">
        <v>1150357580</v>
      </c>
      <c r="W79" s="21">
        <v>1165357619</v>
      </c>
      <c r="X79" s="21"/>
      <c r="Y79" s="20"/>
      <c r="Z79" s="23">
        <v>1632656579</v>
      </c>
    </row>
    <row r="80" spans="1:26" ht="13.5" hidden="1">
      <c r="A80" s="39" t="s">
        <v>104</v>
      </c>
      <c r="B80" s="19">
        <v>897125332</v>
      </c>
      <c r="C80" s="19"/>
      <c r="D80" s="20">
        <v>828725545</v>
      </c>
      <c r="E80" s="21">
        <v>756603102</v>
      </c>
      <c r="F80" s="21">
        <v>31711373</v>
      </c>
      <c r="G80" s="21">
        <v>27131557</v>
      </c>
      <c r="H80" s="21">
        <v>33411637</v>
      </c>
      <c r="I80" s="21">
        <v>92254567</v>
      </c>
      <c r="J80" s="21">
        <v>33724795</v>
      </c>
      <c r="K80" s="21">
        <v>36977651</v>
      </c>
      <c r="L80" s="21">
        <v>31755804</v>
      </c>
      <c r="M80" s="21">
        <v>102458250</v>
      </c>
      <c r="N80" s="21">
        <v>29854223</v>
      </c>
      <c r="O80" s="21">
        <v>33010805</v>
      </c>
      <c r="P80" s="21">
        <v>33955239</v>
      </c>
      <c r="Q80" s="21">
        <v>96820267</v>
      </c>
      <c r="R80" s="21"/>
      <c r="S80" s="21"/>
      <c r="T80" s="21"/>
      <c r="U80" s="21"/>
      <c r="V80" s="21">
        <v>291533084</v>
      </c>
      <c r="W80" s="21">
        <v>388440761</v>
      </c>
      <c r="X80" s="21"/>
      <c r="Y80" s="20"/>
      <c r="Z80" s="23">
        <v>756603102</v>
      </c>
    </row>
    <row r="81" spans="1:26" ht="13.5" hidden="1">
      <c r="A81" s="39" t="s">
        <v>105</v>
      </c>
      <c r="B81" s="19">
        <v>255648004</v>
      </c>
      <c r="C81" s="19"/>
      <c r="D81" s="20">
        <v>226814901</v>
      </c>
      <c r="E81" s="21">
        <v>213985068</v>
      </c>
      <c r="F81" s="21">
        <v>9478486</v>
      </c>
      <c r="G81" s="21">
        <v>9922882</v>
      </c>
      <c r="H81" s="21">
        <v>9376742</v>
      </c>
      <c r="I81" s="21">
        <v>28778110</v>
      </c>
      <c r="J81" s="21">
        <v>9565649</v>
      </c>
      <c r="K81" s="21">
        <v>9784351</v>
      </c>
      <c r="L81" s="21">
        <v>8852053</v>
      </c>
      <c r="M81" s="21">
        <v>28202053</v>
      </c>
      <c r="N81" s="21">
        <v>9629761</v>
      </c>
      <c r="O81" s="21">
        <v>9360294</v>
      </c>
      <c r="P81" s="21">
        <v>10207080</v>
      </c>
      <c r="Q81" s="21">
        <v>29197135</v>
      </c>
      <c r="R81" s="21"/>
      <c r="S81" s="21"/>
      <c r="T81" s="21"/>
      <c r="U81" s="21"/>
      <c r="V81" s="21">
        <v>86177298</v>
      </c>
      <c r="W81" s="21">
        <v>91595320</v>
      </c>
      <c r="X81" s="21"/>
      <c r="Y81" s="20"/>
      <c r="Z81" s="23">
        <v>213985068</v>
      </c>
    </row>
    <row r="82" spans="1:26" ht="13.5" hidden="1">
      <c r="A82" s="39" t="s">
        <v>106</v>
      </c>
      <c r="B82" s="19">
        <v>157902990</v>
      </c>
      <c r="C82" s="19"/>
      <c r="D82" s="20">
        <v>149857950</v>
      </c>
      <c r="E82" s="21">
        <v>141381202</v>
      </c>
      <c r="F82" s="21">
        <v>5355097</v>
      </c>
      <c r="G82" s="21">
        <v>5733308</v>
      </c>
      <c r="H82" s="21">
        <v>5302333</v>
      </c>
      <c r="I82" s="21">
        <v>16390738</v>
      </c>
      <c r="J82" s="21">
        <v>5728082</v>
      </c>
      <c r="K82" s="21">
        <v>5190208</v>
      </c>
      <c r="L82" s="21">
        <v>4995299</v>
      </c>
      <c r="M82" s="21">
        <v>15913589</v>
      </c>
      <c r="N82" s="21">
        <v>5335941</v>
      </c>
      <c r="O82" s="21">
        <v>5289054</v>
      </c>
      <c r="P82" s="21">
        <v>5665231</v>
      </c>
      <c r="Q82" s="21">
        <v>16290226</v>
      </c>
      <c r="R82" s="21"/>
      <c r="S82" s="21"/>
      <c r="T82" s="21"/>
      <c r="U82" s="21"/>
      <c r="V82" s="21">
        <v>48594553</v>
      </c>
      <c r="W82" s="21">
        <v>66865137</v>
      </c>
      <c r="X82" s="21"/>
      <c r="Y82" s="20"/>
      <c r="Z82" s="23">
        <v>141381202</v>
      </c>
    </row>
    <row r="83" spans="1:26" ht="13.5" hidden="1">
      <c r="A83" s="39" t="s">
        <v>107</v>
      </c>
      <c r="B83" s="19"/>
      <c r="C83" s="19"/>
      <c r="D83" s="20">
        <v>68869962</v>
      </c>
      <c r="E83" s="21">
        <v>23526530</v>
      </c>
      <c r="F83" s="21">
        <v>27615108</v>
      </c>
      <c r="G83" s="21">
        <v>79964110</v>
      </c>
      <c r="H83" s="21">
        <v>18943747</v>
      </c>
      <c r="I83" s="21">
        <v>126522965</v>
      </c>
      <c r="J83" s="21">
        <v>34543996</v>
      </c>
      <c r="K83" s="21">
        <v>30138771</v>
      </c>
      <c r="L83" s="21">
        <v>27356290</v>
      </c>
      <c r="M83" s="21">
        <v>92039057</v>
      </c>
      <c r="N83" s="21">
        <v>38596421</v>
      </c>
      <c r="O83" s="21">
        <v>30711778</v>
      </c>
      <c r="P83" s="21">
        <v>83771300</v>
      </c>
      <c r="Q83" s="21">
        <v>153079499</v>
      </c>
      <c r="R83" s="21"/>
      <c r="S83" s="21"/>
      <c r="T83" s="21"/>
      <c r="U83" s="21"/>
      <c r="V83" s="21">
        <v>371641521</v>
      </c>
      <c r="W83" s="21">
        <v>224056610</v>
      </c>
      <c r="X83" s="21"/>
      <c r="Y83" s="20"/>
      <c r="Z83" s="23">
        <v>23526530</v>
      </c>
    </row>
    <row r="84" spans="1:26" ht="13.5" hidden="1">
      <c r="A84" s="40" t="s">
        <v>110</v>
      </c>
      <c r="B84" s="28">
        <v>31332801</v>
      </c>
      <c r="C84" s="28"/>
      <c r="D84" s="29">
        <v>22795631</v>
      </c>
      <c r="E84" s="30">
        <v>22795632</v>
      </c>
      <c r="F84" s="30">
        <v>2399850</v>
      </c>
      <c r="G84" s="30">
        <v>3411072</v>
      </c>
      <c r="H84" s="30">
        <v>2887931</v>
      </c>
      <c r="I84" s="30">
        <v>8698853</v>
      </c>
      <c r="J84" s="30">
        <v>3035286</v>
      </c>
      <c r="K84" s="30">
        <v>3038290</v>
      </c>
      <c r="L84" s="30">
        <v>3097221</v>
      </c>
      <c r="M84" s="30">
        <v>9170797</v>
      </c>
      <c r="N84" s="30">
        <v>6916117</v>
      </c>
      <c r="O84" s="30">
        <v>3010676</v>
      </c>
      <c r="P84" s="30">
        <v>3550160</v>
      </c>
      <c r="Q84" s="30">
        <v>13476953</v>
      </c>
      <c r="R84" s="30"/>
      <c r="S84" s="30"/>
      <c r="T84" s="30"/>
      <c r="U84" s="30"/>
      <c r="V84" s="30">
        <v>31346603</v>
      </c>
      <c r="W84" s="30">
        <v>24244642</v>
      </c>
      <c r="X84" s="30"/>
      <c r="Y84" s="29"/>
      <c r="Z84" s="31">
        <v>22795632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98321972</v>
      </c>
      <c r="D5" s="357">
        <f t="shared" si="0"/>
        <v>0</v>
      </c>
      <c r="E5" s="356">
        <f t="shared" si="0"/>
        <v>184514013</v>
      </c>
      <c r="F5" s="358">
        <f t="shared" si="0"/>
        <v>152822315</v>
      </c>
      <c r="G5" s="358">
        <f t="shared" si="0"/>
        <v>21707759</v>
      </c>
      <c r="H5" s="356">
        <f t="shared" si="0"/>
        <v>4080373</v>
      </c>
      <c r="I5" s="356">
        <f t="shared" si="0"/>
        <v>-45929</v>
      </c>
      <c r="J5" s="358">
        <f t="shared" si="0"/>
        <v>25742203</v>
      </c>
      <c r="K5" s="358">
        <f t="shared" si="0"/>
        <v>4555937</v>
      </c>
      <c r="L5" s="356">
        <f t="shared" si="0"/>
        <v>5461376</v>
      </c>
      <c r="M5" s="356">
        <f t="shared" si="0"/>
        <v>28110429</v>
      </c>
      <c r="N5" s="358">
        <f t="shared" si="0"/>
        <v>38127742</v>
      </c>
      <c r="O5" s="358">
        <f t="shared" si="0"/>
        <v>-1074564</v>
      </c>
      <c r="P5" s="356">
        <f t="shared" si="0"/>
        <v>5956788</v>
      </c>
      <c r="Q5" s="356">
        <f t="shared" si="0"/>
        <v>4053434</v>
      </c>
      <c r="R5" s="358">
        <f t="shared" si="0"/>
        <v>8935658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72805603</v>
      </c>
      <c r="X5" s="356">
        <f t="shared" si="0"/>
        <v>114616736</v>
      </c>
      <c r="Y5" s="358">
        <f t="shared" si="0"/>
        <v>-41811133</v>
      </c>
      <c r="Z5" s="359">
        <f>+IF(X5&lt;&gt;0,+(Y5/X5)*100,0)</f>
        <v>-36.47908190301284</v>
      </c>
      <c r="AA5" s="360">
        <f>+AA6+AA8+AA11+AA13+AA15</f>
        <v>152822315</v>
      </c>
    </row>
    <row r="6" spans="1:27" ht="13.5">
      <c r="A6" s="361" t="s">
        <v>204</v>
      </c>
      <c r="B6" s="142"/>
      <c r="C6" s="60">
        <f>+C7</f>
        <v>46361648</v>
      </c>
      <c r="D6" s="340">
        <f aca="true" t="shared" si="1" ref="D6:AA6">+D7</f>
        <v>0</v>
      </c>
      <c r="E6" s="60">
        <f t="shared" si="1"/>
        <v>82073500</v>
      </c>
      <c r="F6" s="59">
        <f t="shared" si="1"/>
        <v>80000000</v>
      </c>
      <c r="G6" s="59">
        <f t="shared" si="1"/>
        <v>20470169</v>
      </c>
      <c r="H6" s="60">
        <f t="shared" si="1"/>
        <v>1496613</v>
      </c>
      <c r="I6" s="60">
        <f t="shared" si="1"/>
        <v>-221975</v>
      </c>
      <c r="J6" s="59">
        <f t="shared" si="1"/>
        <v>21744807</v>
      </c>
      <c r="K6" s="59">
        <f t="shared" si="1"/>
        <v>2725225</v>
      </c>
      <c r="L6" s="60">
        <f t="shared" si="1"/>
        <v>2881420</v>
      </c>
      <c r="M6" s="60">
        <f t="shared" si="1"/>
        <v>9282442</v>
      </c>
      <c r="N6" s="59">
        <f t="shared" si="1"/>
        <v>14889087</v>
      </c>
      <c r="O6" s="59">
        <f t="shared" si="1"/>
        <v>411328</v>
      </c>
      <c r="P6" s="60">
        <f t="shared" si="1"/>
        <v>284841</v>
      </c>
      <c r="Q6" s="60">
        <f t="shared" si="1"/>
        <v>1501982</v>
      </c>
      <c r="R6" s="59">
        <f t="shared" si="1"/>
        <v>2198151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38832045</v>
      </c>
      <c r="X6" s="60">
        <f t="shared" si="1"/>
        <v>60000000</v>
      </c>
      <c r="Y6" s="59">
        <f t="shared" si="1"/>
        <v>-21167955</v>
      </c>
      <c r="Z6" s="61">
        <f>+IF(X6&lt;&gt;0,+(Y6/X6)*100,0)</f>
        <v>-35.279925</v>
      </c>
      <c r="AA6" s="62">
        <f t="shared" si="1"/>
        <v>80000000</v>
      </c>
    </row>
    <row r="7" spans="1:27" ht="13.5">
      <c r="A7" s="291" t="s">
        <v>228</v>
      </c>
      <c r="B7" s="142"/>
      <c r="C7" s="60">
        <v>46361648</v>
      </c>
      <c r="D7" s="340"/>
      <c r="E7" s="60">
        <v>82073500</v>
      </c>
      <c r="F7" s="59">
        <v>80000000</v>
      </c>
      <c r="G7" s="59">
        <v>20470169</v>
      </c>
      <c r="H7" s="60">
        <v>1496613</v>
      </c>
      <c r="I7" s="60">
        <v>-221975</v>
      </c>
      <c r="J7" s="59">
        <v>21744807</v>
      </c>
      <c r="K7" s="59">
        <v>2725225</v>
      </c>
      <c r="L7" s="60">
        <v>2881420</v>
      </c>
      <c r="M7" s="60">
        <v>9282442</v>
      </c>
      <c r="N7" s="59">
        <v>14889087</v>
      </c>
      <c r="O7" s="59">
        <v>411328</v>
      </c>
      <c r="P7" s="60">
        <v>284841</v>
      </c>
      <c r="Q7" s="60">
        <v>1501982</v>
      </c>
      <c r="R7" s="59">
        <v>2198151</v>
      </c>
      <c r="S7" s="59"/>
      <c r="T7" s="60"/>
      <c r="U7" s="60"/>
      <c r="V7" s="59"/>
      <c r="W7" s="59">
        <v>38832045</v>
      </c>
      <c r="X7" s="60">
        <v>60000000</v>
      </c>
      <c r="Y7" s="59">
        <v>-21167955</v>
      </c>
      <c r="Z7" s="61">
        <v>-35.28</v>
      </c>
      <c r="AA7" s="62">
        <v>80000000</v>
      </c>
    </row>
    <row r="8" spans="1:27" ht="13.5">
      <c r="A8" s="361" t="s">
        <v>205</v>
      </c>
      <c r="B8" s="142"/>
      <c r="C8" s="60">
        <f aca="true" t="shared" si="2" ref="C8:Y8">SUM(C9:C10)</f>
        <v>24019402</v>
      </c>
      <c r="D8" s="340">
        <f t="shared" si="2"/>
        <v>0</v>
      </c>
      <c r="E8" s="60">
        <f t="shared" si="2"/>
        <v>45983560</v>
      </c>
      <c r="F8" s="59">
        <f t="shared" si="2"/>
        <v>45051560</v>
      </c>
      <c r="G8" s="59">
        <f t="shared" si="2"/>
        <v>679768</v>
      </c>
      <c r="H8" s="60">
        <f t="shared" si="2"/>
        <v>2165231</v>
      </c>
      <c r="I8" s="60">
        <f t="shared" si="2"/>
        <v>1396126</v>
      </c>
      <c r="J8" s="59">
        <f t="shared" si="2"/>
        <v>4241125</v>
      </c>
      <c r="K8" s="59">
        <f t="shared" si="2"/>
        <v>1616876</v>
      </c>
      <c r="L8" s="60">
        <f t="shared" si="2"/>
        <v>2080235</v>
      </c>
      <c r="M8" s="60">
        <f t="shared" si="2"/>
        <v>1838576</v>
      </c>
      <c r="N8" s="59">
        <f t="shared" si="2"/>
        <v>5535687</v>
      </c>
      <c r="O8" s="59">
        <f t="shared" si="2"/>
        <v>1391893</v>
      </c>
      <c r="P8" s="60">
        <f t="shared" si="2"/>
        <v>1424161</v>
      </c>
      <c r="Q8" s="60">
        <f t="shared" si="2"/>
        <v>2096615</v>
      </c>
      <c r="R8" s="59">
        <f t="shared" si="2"/>
        <v>4912669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14689481</v>
      </c>
      <c r="X8" s="60">
        <f t="shared" si="2"/>
        <v>33788670</v>
      </c>
      <c r="Y8" s="59">
        <f t="shared" si="2"/>
        <v>-19099189</v>
      </c>
      <c r="Z8" s="61">
        <f>+IF(X8&lt;&gt;0,+(Y8/X8)*100,0)</f>
        <v>-56.525424054868104</v>
      </c>
      <c r="AA8" s="62">
        <f>SUM(AA9:AA10)</f>
        <v>45051560</v>
      </c>
    </row>
    <row r="9" spans="1:27" ht="13.5">
      <c r="A9" s="291" t="s">
        <v>229</v>
      </c>
      <c r="B9" s="142"/>
      <c r="C9" s="60">
        <v>24019402</v>
      </c>
      <c r="D9" s="340"/>
      <c r="E9" s="60">
        <v>39405272</v>
      </c>
      <c r="F9" s="59">
        <v>45051560</v>
      </c>
      <c r="G9" s="59">
        <v>679768</v>
      </c>
      <c r="H9" s="60">
        <v>2165231</v>
      </c>
      <c r="I9" s="60">
        <v>1396126</v>
      </c>
      <c r="J9" s="59">
        <v>4241125</v>
      </c>
      <c r="K9" s="59">
        <v>1616876</v>
      </c>
      <c r="L9" s="60">
        <v>2080235</v>
      </c>
      <c r="M9" s="60">
        <v>1838576</v>
      </c>
      <c r="N9" s="59">
        <v>5535687</v>
      </c>
      <c r="O9" s="59">
        <v>1391893</v>
      </c>
      <c r="P9" s="60">
        <v>1424161</v>
      </c>
      <c r="Q9" s="60">
        <v>2096615</v>
      </c>
      <c r="R9" s="59">
        <v>4912669</v>
      </c>
      <c r="S9" s="59"/>
      <c r="T9" s="60"/>
      <c r="U9" s="60"/>
      <c r="V9" s="59"/>
      <c r="W9" s="59">
        <v>14689481</v>
      </c>
      <c r="X9" s="60">
        <v>33788670</v>
      </c>
      <c r="Y9" s="59">
        <v>-19099189</v>
      </c>
      <c r="Z9" s="61">
        <v>-56.53</v>
      </c>
      <c r="AA9" s="62">
        <v>45051560</v>
      </c>
    </row>
    <row r="10" spans="1:27" ht="13.5">
      <c r="A10" s="291" t="s">
        <v>230</v>
      </c>
      <c r="B10" s="142"/>
      <c r="C10" s="60"/>
      <c r="D10" s="340"/>
      <c r="E10" s="60">
        <v>6578288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3754729</v>
      </c>
      <c r="D11" s="363">
        <f aca="true" t="shared" si="3" ref="D11:AA11">+D12</f>
        <v>0</v>
      </c>
      <c r="E11" s="362">
        <f t="shared" si="3"/>
        <v>13885802</v>
      </c>
      <c r="F11" s="364">
        <f t="shared" si="3"/>
        <v>11583119</v>
      </c>
      <c r="G11" s="364">
        <f t="shared" si="3"/>
        <v>114757</v>
      </c>
      <c r="H11" s="362">
        <f t="shared" si="3"/>
        <v>129799</v>
      </c>
      <c r="I11" s="362">
        <f t="shared" si="3"/>
        <v>206066</v>
      </c>
      <c r="J11" s="364">
        <f t="shared" si="3"/>
        <v>450622</v>
      </c>
      <c r="K11" s="364">
        <f t="shared" si="3"/>
        <v>191883</v>
      </c>
      <c r="L11" s="362">
        <f t="shared" si="3"/>
        <v>298976</v>
      </c>
      <c r="M11" s="362">
        <f t="shared" si="3"/>
        <v>2414975</v>
      </c>
      <c r="N11" s="364">
        <f t="shared" si="3"/>
        <v>2905834</v>
      </c>
      <c r="O11" s="364">
        <f t="shared" si="3"/>
        <v>239201</v>
      </c>
      <c r="P11" s="362">
        <f t="shared" si="3"/>
        <v>108435</v>
      </c>
      <c r="Q11" s="362">
        <f t="shared" si="3"/>
        <v>1997</v>
      </c>
      <c r="R11" s="364">
        <f t="shared" si="3"/>
        <v>349633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3706089</v>
      </c>
      <c r="X11" s="362">
        <f t="shared" si="3"/>
        <v>8687339</v>
      </c>
      <c r="Y11" s="364">
        <f t="shared" si="3"/>
        <v>-4981250</v>
      </c>
      <c r="Z11" s="365">
        <f>+IF(X11&lt;&gt;0,+(Y11/X11)*100,0)</f>
        <v>-57.33919212776202</v>
      </c>
      <c r="AA11" s="366">
        <f t="shared" si="3"/>
        <v>11583119</v>
      </c>
    </row>
    <row r="12" spans="1:27" ht="13.5">
      <c r="A12" s="291" t="s">
        <v>231</v>
      </c>
      <c r="B12" s="136"/>
      <c r="C12" s="60">
        <v>3754729</v>
      </c>
      <c r="D12" s="340"/>
      <c r="E12" s="60">
        <v>13885802</v>
      </c>
      <c r="F12" s="59">
        <v>11583119</v>
      </c>
      <c r="G12" s="59">
        <v>114757</v>
      </c>
      <c r="H12" s="60">
        <v>129799</v>
      </c>
      <c r="I12" s="60">
        <v>206066</v>
      </c>
      <c r="J12" s="59">
        <v>450622</v>
      </c>
      <c r="K12" s="59">
        <v>191883</v>
      </c>
      <c r="L12" s="60">
        <v>298976</v>
      </c>
      <c r="M12" s="60">
        <v>2414975</v>
      </c>
      <c r="N12" s="59">
        <v>2905834</v>
      </c>
      <c r="O12" s="59">
        <v>239201</v>
      </c>
      <c r="P12" s="60">
        <v>108435</v>
      </c>
      <c r="Q12" s="60">
        <v>1997</v>
      </c>
      <c r="R12" s="59">
        <v>349633</v>
      </c>
      <c r="S12" s="59"/>
      <c r="T12" s="60"/>
      <c r="U12" s="60"/>
      <c r="V12" s="59"/>
      <c r="W12" s="59">
        <v>3706089</v>
      </c>
      <c r="X12" s="60">
        <v>8687339</v>
      </c>
      <c r="Y12" s="59">
        <v>-4981250</v>
      </c>
      <c r="Z12" s="61">
        <v>-57.34</v>
      </c>
      <c r="AA12" s="62">
        <v>11583119</v>
      </c>
    </row>
    <row r="13" spans="1:27" ht="13.5">
      <c r="A13" s="361" t="s">
        <v>207</v>
      </c>
      <c r="B13" s="136"/>
      <c r="C13" s="275">
        <f>+C14</f>
        <v>24181895</v>
      </c>
      <c r="D13" s="341">
        <f aca="true" t="shared" si="4" ref="D13:AA13">+D14</f>
        <v>0</v>
      </c>
      <c r="E13" s="275">
        <f t="shared" si="4"/>
        <v>22081334</v>
      </c>
      <c r="F13" s="342">
        <f t="shared" si="4"/>
        <v>16165536</v>
      </c>
      <c r="G13" s="342">
        <f t="shared" si="4"/>
        <v>443065</v>
      </c>
      <c r="H13" s="275">
        <f t="shared" si="4"/>
        <v>288730</v>
      </c>
      <c r="I13" s="275">
        <f t="shared" si="4"/>
        <v>-1426146</v>
      </c>
      <c r="J13" s="342">
        <f t="shared" si="4"/>
        <v>-694351</v>
      </c>
      <c r="K13" s="342">
        <f t="shared" si="4"/>
        <v>21953</v>
      </c>
      <c r="L13" s="275">
        <f t="shared" si="4"/>
        <v>200745</v>
      </c>
      <c r="M13" s="275">
        <f t="shared" si="4"/>
        <v>14574436</v>
      </c>
      <c r="N13" s="342">
        <f t="shared" si="4"/>
        <v>14797134</v>
      </c>
      <c r="O13" s="342">
        <f t="shared" si="4"/>
        <v>-3116986</v>
      </c>
      <c r="P13" s="275">
        <f t="shared" si="4"/>
        <v>4139351</v>
      </c>
      <c r="Q13" s="275">
        <f t="shared" si="4"/>
        <v>448542</v>
      </c>
      <c r="R13" s="342">
        <f t="shared" si="4"/>
        <v>1470907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15573690</v>
      </c>
      <c r="X13" s="275">
        <f t="shared" si="4"/>
        <v>12124152</v>
      </c>
      <c r="Y13" s="342">
        <f t="shared" si="4"/>
        <v>3449538</v>
      </c>
      <c r="Z13" s="335">
        <f>+IF(X13&lt;&gt;0,+(Y13/X13)*100,0)</f>
        <v>28.451787803386168</v>
      </c>
      <c r="AA13" s="273">
        <f t="shared" si="4"/>
        <v>16165536</v>
      </c>
    </row>
    <row r="14" spans="1:27" ht="13.5">
      <c r="A14" s="291" t="s">
        <v>232</v>
      </c>
      <c r="B14" s="136"/>
      <c r="C14" s="60">
        <v>24181895</v>
      </c>
      <c r="D14" s="340"/>
      <c r="E14" s="60">
        <v>22081334</v>
      </c>
      <c r="F14" s="59">
        <v>16165536</v>
      </c>
      <c r="G14" s="59">
        <v>443065</v>
      </c>
      <c r="H14" s="60">
        <v>288730</v>
      </c>
      <c r="I14" s="60">
        <v>-1426146</v>
      </c>
      <c r="J14" s="59">
        <v>-694351</v>
      </c>
      <c r="K14" s="59">
        <v>21953</v>
      </c>
      <c r="L14" s="60">
        <v>200745</v>
      </c>
      <c r="M14" s="60">
        <v>14574436</v>
      </c>
      <c r="N14" s="59">
        <v>14797134</v>
      </c>
      <c r="O14" s="59">
        <v>-3116986</v>
      </c>
      <c r="P14" s="60">
        <v>4139351</v>
      </c>
      <c r="Q14" s="60">
        <v>448542</v>
      </c>
      <c r="R14" s="59">
        <v>1470907</v>
      </c>
      <c r="S14" s="59"/>
      <c r="T14" s="60"/>
      <c r="U14" s="60"/>
      <c r="V14" s="59"/>
      <c r="W14" s="59">
        <v>15573690</v>
      </c>
      <c r="X14" s="60">
        <v>12124152</v>
      </c>
      <c r="Y14" s="59">
        <v>3449538</v>
      </c>
      <c r="Z14" s="61">
        <v>28.45</v>
      </c>
      <c r="AA14" s="62">
        <v>16165536</v>
      </c>
    </row>
    <row r="15" spans="1:27" ht="13.5">
      <c r="A15" s="361" t="s">
        <v>208</v>
      </c>
      <c r="B15" s="136"/>
      <c r="C15" s="60">
        <f aca="true" t="shared" si="5" ref="C15:Y15">SUM(C16:C20)</f>
        <v>4298</v>
      </c>
      <c r="D15" s="340">
        <f t="shared" si="5"/>
        <v>0</v>
      </c>
      <c r="E15" s="60">
        <f t="shared" si="5"/>
        <v>20489817</v>
      </c>
      <c r="F15" s="59">
        <f t="shared" si="5"/>
        <v>22100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4298</v>
      </c>
      <c r="R15" s="59">
        <f t="shared" si="5"/>
        <v>4298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4298</v>
      </c>
      <c r="X15" s="60">
        <f t="shared" si="5"/>
        <v>16575</v>
      </c>
      <c r="Y15" s="59">
        <f t="shared" si="5"/>
        <v>-12277</v>
      </c>
      <c r="Z15" s="61">
        <f>+IF(X15&lt;&gt;0,+(Y15/X15)*100,0)</f>
        <v>-74.06938159879336</v>
      </c>
      <c r="AA15" s="62">
        <f>SUM(AA16:AA20)</f>
        <v>22100</v>
      </c>
    </row>
    <row r="16" spans="1:27" ht="13.5">
      <c r="A16" s="291" t="s">
        <v>233</v>
      </c>
      <c r="B16" s="300"/>
      <c r="C16" s="60"/>
      <c r="D16" s="340"/>
      <c r="E16" s="60">
        <v>76625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4298</v>
      </c>
      <c r="D20" s="340"/>
      <c r="E20" s="60">
        <v>20413192</v>
      </c>
      <c r="F20" s="59">
        <v>22100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4298</v>
      </c>
      <c r="R20" s="59">
        <v>4298</v>
      </c>
      <c r="S20" s="59"/>
      <c r="T20" s="60"/>
      <c r="U20" s="60"/>
      <c r="V20" s="59"/>
      <c r="W20" s="59">
        <v>4298</v>
      </c>
      <c r="X20" s="60">
        <v>16575</v>
      </c>
      <c r="Y20" s="59">
        <v>-12277</v>
      </c>
      <c r="Z20" s="61">
        <v>-74.07</v>
      </c>
      <c r="AA20" s="62">
        <v>22100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8441347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3195800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3189385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298195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1757967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2667006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>
        <v>2667006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17500419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6666826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10833593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98321972</v>
      </c>
      <c r="D60" s="346">
        <f t="shared" si="14"/>
        <v>0</v>
      </c>
      <c r="E60" s="219">
        <f t="shared" si="14"/>
        <v>213122785</v>
      </c>
      <c r="F60" s="264">
        <f t="shared" si="14"/>
        <v>152822315</v>
      </c>
      <c r="G60" s="264">
        <f t="shared" si="14"/>
        <v>21707759</v>
      </c>
      <c r="H60" s="219">
        <f t="shared" si="14"/>
        <v>4080373</v>
      </c>
      <c r="I60" s="219">
        <f t="shared" si="14"/>
        <v>-45929</v>
      </c>
      <c r="J60" s="264">
        <f t="shared" si="14"/>
        <v>25742203</v>
      </c>
      <c r="K60" s="264">
        <f t="shared" si="14"/>
        <v>4555937</v>
      </c>
      <c r="L60" s="219">
        <f t="shared" si="14"/>
        <v>5461376</v>
      </c>
      <c r="M60" s="219">
        <f t="shared" si="14"/>
        <v>28110429</v>
      </c>
      <c r="N60" s="264">
        <f t="shared" si="14"/>
        <v>38127742</v>
      </c>
      <c r="O60" s="264">
        <f t="shared" si="14"/>
        <v>-1074564</v>
      </c>
      <c r="P60" s="219">
        <f t="shared" si="14"/>
        <v>5956788</v>
      </c>
      <c r="Q60" s="219">
        <f t="shared" si="14"/>
        <v>4053434</v>
      </c>
      <c r="R60" s="264">
        <f t="shared" si="14"/>
        <v>8935658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72805603</v>
      </c>
      <c r="X60" s="219">
        <f t="shared" si="14"/>
        <v>114616736</v>
      </c>
      <c r="Y60" s="264">
        <f t="shared" si="14"/>
        <v>-41811133</v>
      </c>
      <c r="Z60" s="337">
        <f>+IF(X60&lt;&gt;0,+(Y60/X60)*100,0)</f>
        <v>-36.47908190301284</v>
      </c>
      <c r="AA60" s="232">
        <f>+AA57+AA54+AA51+AA40+AA37+AA34+AA22+AA5</f>
        <v>152822315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1327273934</v>
      </c>
      <c r="D5" s="153">
        <f>SUM(D6:D8)</f>
        <v>0</v>
      </c>
      <c r="E5" s="154">
        <f t="shared" si="0"/>
        <v>1308189734</v>
      </c>
      <c r="F5" s="100">
        <f t="shared" si="0"/>
        <v>1530489488</v>
      </c>
      <c r="G5" s="100">
        <f t="shared" si="0"/>
        <v>283848399</v>
      </c>
      <c r="H5" s="100">
        <f t="shared" si="0"/>
        <v>47786826</v>
      </c>
      <c r="I5" s="100">
        <f t="shared" si="0"/>
        <v>48101587</v>
      </c>
      <c r="J5" s="100">
        <f t="shared" si="0"/>
        <v>379736812</v>
      </c>
      <c r="K5" s="100">
        <f t="shared" si="0"/>
        <v>58384943</v>
      </c>
      <c r="L5" s="100">
        <f t="shared" si="0"/>
        <v>286644675</v>
      </c>
      <c r="M5" s="100">
        <f t="shared" si="0"/>
        <v>82020895</v>
      </c>
      <c r="N5" s="100">
        <f t="shared" si="0"/>
        <v>427050513</v>
      </c>
      <c r="O5" s="100">
        <f t="shared" si="0"/>
        <v>51198537</v>
      </c>
      <c r="P5" s="100">
        <f t="shared" si="0"/>
        <v>48726210</v>
      </c>
      <c r="Q5" s="100">
        <f t="shared" si="0"/>
        <v>247681765</v>
      </c>
      <c r="R5" s="100">
        <f t="shared" si="0"/>
        <v>347606512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1154393837</v>
      </c>
      <c r="X5" s="100">
        <f t="shared" si="0"/>
        <v>964548440</v>
      </c>
      <c r="Y5" s="100">
        <f t="shared" si="0"/>
        <v>189845397</v>
      </c>
      <c r="Z5" s="137">
        <f>+IF(X5&lt;&gt;0,+(Y5/X5)*100,0)</f>
        <v>19.682308231196764</v>
      </c>
      <c r="AA5" s="153">
        <f>SUM(AA6:AA8)</f>
        <v>1530489488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411195</v>
      </c>
      <c r="H6" s="60">
        <v>323061</v>
      </c>
      <c r="I6" s="60">
        <v>441329</v>
      </c>
      <c r="J6" s="60">
        <v>1175585</v>
      </c>
      <c r="K6" s="60">
        <v>459602</v>
      </c>
      <c r="L6" s="60">
        <v>444757</v>
      </c>
      <c r="M6" s="60">
        <v>488451</v>
      </c>
      <c r="N6" s="60">
        <v>1392810</v>
      </c>
      <c r="O6" s="60">
        <v>505454</v>
      </c>
      <c r="P6" s="60">
        <v>503638</v>
      </c>
      <c r="Q6" s="60">
        <v>557588</v>
      </c>
      <c r="R6" s="60">
        <v>1566680</v>
      </c>
      <c r="S6" s="60"/>
      <c r="T6" s="60"/>
      <c r="U6" s="60"/>
      <c r="V6" s="60"/>
      <c r="W6" s="60">
        <v>4135075</v>
      </c>
      <c r="X6" s="60"/>
      <c r="Y6" s="60">
        <v>4135075</v>
      </c>
      <c r="Z6" s="140">
        <v>0</v>
      </c>
      <c r="AA6" s="155"/>
    </row>
    <row r="7" spans="1:27" ht="13.5">
      <c r="A7" s="138" t="s">
        <v>76</v>
      </c>
      <c r="B7" s="136"/>
      <c r="C7" s="157">
        <v>1325767492</v>
      </c>
      <c r="D7" s="157"/>
      <c r="E7" s="158">
        <v>1303602303</v>
      </c>
      <c r="F7" s="159">
        <v>1527433106</v>
      </c>
      <c r="G7" s="159">
        <v>283437090</v>
      </c>
      <c r="H7" s="159">
        <v>47102542</v>
      </c>
      <c r="I7" s="159">
        <v>47659096</v>
      </c>
      <c r="J7" s="159">
        <v>378198728</v>
      </c>
      <c r="K7" s="159">
        <v>57923683</v>
      </c>
      <c r="L7" s="159">
        <v>285846255</v>
      </c>
      <c r="M7" s="159">
        <v>81532067</v>
      </c>
      <c r="N7" s="159">
        <v>425302005</v>
      </c>
      <c r="O7" s="159">
        <v>50445601</v>
      </c>
      <c r="P7" s="159">
        <v>48220826</v>
      </c>
      <c r="Q7" s="159">
        <v>246759532</v>
      </c>
      <c r="R7" s="159">
        <v>345425959</v>
      </c>
      <c r="S7" s="159"/>
      <c r="T7" s="159"/>
      <c r="U7" s="159"/>
      <c r="V7" s="159"/>
      <c r="W7" s="159">
        <v>1148926692</v>
      </c>
      <c r="X7" s="159">
        <v>961166057</v>
      </c>
      <c r="Y7" s="159">
        <v>187760635</v>
      </c>
      <c r="Z7" s="141">
        <v>19.53</v>
      </c>
      <c r="AA7" s="157">
        <v>1527433106</v>
      </c>
    </row>
    <row r="8" spans="1:27" ht="13.5">
      <c r="A8" s="138" t="s">
        <v>77</v>
      </c>
      <c r="B8" s="136"/>
      <c r="C8" s="155">
        <v>1506442</v>
      </c>
      <c r="D8" s="155"/>
      <c r="E8" s="156">
        <v>4587431</v>
      </c>
      <c r="F8" s="60">
        <v>3056382</v>
      </c>
      <c r="G8" s="60">
        <v>114</v>
      </c>
      <c r="H8" s="60">
        <v>361223</v>
      </c>
      <c r="I8" s="60">
        <v>1162</v>
      </c>
      <c r="J8" s="60">
        <v>362499</v>
      </c>
      <c r="K8" s="60">
        <v>1658</v>
      </c>
      <c r="L8" s="60">
        <v>353663</v>
      </c>
      <c r="M8" s="60">
        <v>377</v>
      </c>
      <c r="N8" s="60">
        <v>355698</v>
      </c>
      <c r="O8" s="60">
        <v>247482</v>
      </c>
      <c r="P8" s="60">
        <v>1746</v>
      </c>
      <c r="Q8" s="60">
        <v>364645</v>
      </c>
      <c r="R8" s="60">
        <v>613873</v>
      </c>
      <c r="S8" s="60"/>
      <c r="T8" s="60"/>
      <c r="U8" s="60"/>
      <c r="V8" s="60"/>
      <c r="W8" s="60">
        <v>1332070</v>
      </c>
      <c r="X8" s="60">
        <v>3382383</v>
      </c>
      <c r="Y8" s="60">
        <v>-2050313</v>
      </c>
      <c r="Z8" s="140">
        <v>-60.62</v>
      </c>
      <c r="AA8" s="155">
        <v>3056382</v>
      </c>
    </row>
    <row r="9" spans="1:27" ht="13.5">
      <c r="A9" s="135" t="s">
        <v>78</v>
      </c>
      <c r="B9" s="136"/>
      <c r="C9" s="153">
        <f aca="true" t="shared" si="1" ref="C9:Y9">SUM(C10:C14)</f>
        <v>218733528</v>
      </c>
      <c r="D9" s="153">
        <f>SUM(D10:D14)</f>
        <v>0</v>
      </c>
      <c r="E9" s="154">
        <f t="shared" si="1"/>
        <v>97920290</v>
      </c>
      <c r="F9" s="100">
        <f t="shared" si="1"/>
        <v>105303819</v>
      </c>
      <c r="G9" s="100">
        <f t="shared" si="1"/>
        <v>3441389</v>
      </c>
      <c r="H9" s="100">
        <f t="shared" si="1"/>
        <v>7248557</v>
      </c>
      <c r="I9" s="100">
        <f t="shared" si="1"/>
        <v>6460454</v>
      </c>
      <c r="J9" s="100">
        <f t="shared" si="1"/>
        <v>17150400</v>
      </c>
      <c r="K9" s="100">
        <f t="shared" si="1"/>
        <v>6816576</v>
      </c>
      <c r="L9" s="100">
        <f t="shared" si="1"/>
        <v>6536324</v>
      </c>
      <c r="M9" s="100">
        <f t="shared" si="1"/>
        <v>6927942</v>
      </c>
      <c r="N9" s="100">
        <f t="shared" si="1"/>
        <v>20280842</v>
      </c>
      <c r="O9" s="100">
        <f t="shared" si="1"/>
        <v>79152745</v>
      </c>
      <c r="P9" s="100">
        <f t="shared" si="1"/>
        <v>6911922</v>
      </c>
      <c r="Q9" s="100">
        <f t="shared" si="1"/>
        <v>9487835</v>
      </c>
      <c r="R9" s="100">
        <f t="shared" si="1"/>
        <v>95552502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132983744</v>
      </c>
      <c r="X9" s="100">
        <f t="shared" si="1"/>
        <v>72198136</v>
      </c>
      <c r="Y9" s="100">
        <f t="shared" si="1"/>
        <v>60785608</v>
      </c>
      <c r="Z9" s="137">
        <f>+IF(X9&lt;&gt;0,+(Y9/X9)*100,0)</f>
        <v>84.19276641712744</v>
      </c>
      <c r="AA9" s="153">
        <f>SUM(AA10:AA14)</f>
        <v>105303819</v>
      </c>
    </row>
    <row r="10" spans="1:27" ht="13.5">
      <c r="A10" s="138" t="s">
        <v>79</v>
      </c>
      <c r="B10" s="136"/>
      <c r="C10" s="155">
        <v>8805034</v>
      </c>
      <c r="D10" s="155"/>
      <c r="E10" s="156">
        <v>15461475</v>
      </c>
      <c r="F10" s="60">
        <v>11757178</v>
      </c>
      <c r="G10" s="60">
        <v>627747</v>
      </c>
      <c r="H10" s="60">
        <v>994756</v>
      </c>
      <c r="I10" s="60">
        <v>538030</v>
      </c>
      <c r="J10" s="60">
        <v>2160533</v>
      </c>
      <c r="K10" s="60">
        <v>891887</v>
      </c>
      <c r="L10" s="60">
        <v>731585</v>
      </c>
      <c r="M10" s="60">
        <v>940258</v>
      </c>
      <c r="N10" s="60">
        <v>2563730</v>
      </c>
      <c r="O10" s="60">
        <v>973845</v>
      </c>
      <c r="P10" s="60">
        <v>1119578</v>
      </c>
      <c r="Q10" s="60">
        <v>1381939</v>
      </c>
      <c r="R10" s="60">
        <v>3475362</v>
      </c>
      <c r="S10" s="60"/>
      <c r="T10" s="60"/>
      <c r="U10" s="60"/>
      <c r="V10" s="60"/>
      <c r="W10" s="60">
        <v>8199625</v>
      </c>
      <c r="X10" s="60">
        <v>11399982</v>
      </c>
      <c r="Y10" s="60">
        <v>-3200357</v>
      </c>
      <c r="Z10" s="140">
        <v>-28.07</v>
      </c>
      <c r="AA10" s="155">
        <v>11757178</v>
      </c>
    </row>
    <row r="11" spans="1:27" ht="13.5">
      <c r="A11" s="138" t="s">
        <v>80</v>
      </c>
      <c r="B11" s="136"/>
      <c r="C11" s="155">
        <v>65203</v>
      </c>
      <c r="D11" s="155"/>
      <c r="E11" s="156">
        <v>62685</v>
      </c>
      <c r="F11" s="60">
        <v>62685</v>
      </c>
      <c r="G11" s="60">
        <v>3119</v>
      </c>
      <c r="H11" s="60">
        <v>2255</v>
      </c>
      <c r="I11" s="60">
        <v>5190</v>
      </c>
      <c r="J11" s="60">
        <v>10564</v>
      </c>
      <c r="K11" s="60">
        <v>5769</v>
      </c>
      <c r="L11" s="60">
        <v>1983</v>
      </c>
      <c r="M11" s="60">
        <v>89499</v>
      </c>
      <c r="N11" s="60">
        <v>97251</v>
      </c>
      <c r="O11" s="60">
        <v>234413</v>
      </c>
      <c r="P11" s="60">
        <v>55860</v>
      </c>
      <c r="Q11" s="60">
        <v>73126</v>
      </c>
      <c r="R11" s="60">
        <v>363399</v>
      </c>
      <c r="S11" s="60"/>
      <c r="T11" s="60"/>
      <c r="U11" s="60"/>
      <c r="V11" s="60"/>
      <c r="W11" s="60">
        <v>471214</v>
      </c>
      <c r="X11" s="60">
        <v>46220</v>
      </c>
      <c r="Y11" s="60">
        <v>424994</v>
      </c>
      <c r="Z11" s="140">
        <v>919.5</v>
      </c>
      <c r="AA11" s="155">
        <v>62685</v>
      </c>
    </row>
    <row r="12" spans="1:27" ht="13.5">
      <c r="A12" s="138" t="s">
        <v>81</v>
      </c>
      <c r="B12" s="136"/>
      <c r="C12" s="155">
        <v>200717490</v>
      </c>
      <c r="D12" s="155"/>
      <c r="E12" s="156">
        <v>35854470</v>
      </c>
      <c r="F12" s="60">
        <v>80987561</v>
      </c>
      <c r="G12" s="60">
        <v>2038827</v>
      </c>
      <c r="H12" s="60">
        <v>5526134</v>
      </c>
      <c r="I12" s="60">
        <v>5165141</v>
      </c>
      <c r="J12" s="60">
        <v>12730102</v>
      </c>
      <c r="K12" s="60">
        <v>5166863</v>
      </c>
      <c r="L12" s="60">
        <v>5080559</v>
      </c>
      <c r="M12" s="60">
        <v>5179363</v>
      </c>
      <c r="N12" s="60">
        <v>15426785</v>
      </c>
      <c r="O12" s="60">
        <v>77230727</v>
      </c>
      <c r="P12" s="60">
        <v>5017728</v>
      </c>
      <c r="Q12" s="60">
        <v>6868781</v>
      </c>
      <c r="R12" s="60">
        <v>89117236</v>
      </c>
      <c r="S12" s="60"/>
      <c r="T12" s="60"/>
      <c r="U12" s="60"/>
      <c r="V12" s="60"/>
      <c r="W12" s="60">
        <v>117274123</v>
      </c>
      <c r="X12" s="60">
        <v>26436052</v>
      </c>
      <c r="Y12" s="60">
        <v>90838071</v>
      </c>
      <c r="Z12" s="140">
        <v>343.61</v>
      </c>
      <c r="AA12" s="155">
        <v>80987561</v>
      </c>
    </row>
    <row r="13" spans="1:27" ht="13.5">
      <c r="A13" s="138" t="s">
        <v>82</v>
      </c>
      <c r="B13" s="136"/>
      <c r="C13" s="155">
        <v>8857434</v>
      </c>
      <c r="D13" s="155"/>
      <c r="E13" s="156">
        <v>10826661</v>
      </c>
      <c r="F13" s="60">
        <v>11931945</v>
      </c>
      <c r="G13" s="60">
        <v>771696</v>
      </c>
      <c r="H13" s="60">
        <v>725412</v>
      </c>
      <c r="I13" s="60">
        <v>752093</v>
      </c>
      <c r="J13" s="60">
        <v>2249201</v>
      </c>
      <c r="K13" s="60">
        <v>752057</v>
      </c>
      <c r="L13" s="60">
        <v>722197</v>
      </c>
      <c r="M13" s="60">
        <v>718822</v>
      </c>
      <c r="N13" s="60">
        <v>2193076</v>
      </c>
      <c r="O13" s="60">
        <v>713760</v>
      </c>
      <c r="P13" s="60">
        <v>718756</v>
      </c>
      <c r="Q13" s="60">
        <v>1163989</v>
      </c>
      <c r="R13" s="60">
        <v>2596505</v>
      </c>
      <c r="S13" s="60"/>
      <c r="T13" s="60"/>
      <c r="U13" s="60"/>
      <c r="V13" s="60"/>
      <c r="W13" s="60">
        <v>7038782</v>
      </c>
      <c r="X13" s="60">
        <v>7982664</v>
      </c>
      <c r="Y13" s="60">
        <v>-943882</v>
      </c>
      <c r="Z13" s="140">
        <v>-11.82</v>
      </c>
      <c r="AA13" s="155">
        <v>11931945</v>
      </c>
    </row>
    <row r="14" spans="1:27" ht="13.5">
      <c r="A14" s="138" t="s">
        <v>83</v>
      </c>
      <c r="B14" s="136"/>
      <c r="C14" s="157">
        <v>288367</v>
      </c>
      <c r="D14" s="157"/>
      <c r="E14" s="158">
        <v>35714999</v>
      </c>
      <c r="F14" s="159">
        <v>564450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26333218</v>
      </c>
      <c r="Y14" s="159">
        <v>-26333218</v>
      </c>
      <c r="Z14" s="141">
        <v>-100</v>
      </c>
      <c r="AA14" s="157">
        <v>564450</v>
      </c>
    </row>
    <row r="15" spans="1:27" ht="13.5">
      <c r="A15" s="135" t="s">
        <v>84</v>
      </c>
      <c r="B15" s="142"/>
      <c r="C15" s="153">
        <f aca="true" t="shared" si="2" ref="C15:Y15">SUM(C16:C18)</f>
        <v>19186456</v>
      </c>
      <c r="D15" s="153">
        <f>SUM(D16:D18)</f>
        <v>0</v>
      </c>
      <c r="E15" s="154">
        <f t="shared" si="2"/>
        <v>172584119</v>
      </c>
      <c r="F15" s="100">
        <f t="shared" si="2"/>
        <v>166831639</v>
      </c>
      <c r="G15" s="100">
        <f t="shared" si="2"/>
        <v>405111</v>
      </c>
      <c r="H15" s="100">
        <f t="shared" si="2"/>
        <v>808622</v>
      </c>
      <c r="I15" s="100">
        <f t="shared" si="2"/>
        <v>561568</v>
      </c>
      <c r="J15" s="100">
        <f t="shared" si="2"/>
        <v>1775301</v>
      </c>
      <c r="K15" s="100">
        <f t="shared" si="2"/>
        <v>1230603</v>
      </c>
      <c r="L15" s="100">
        <f t="shared" si="2"/>
        <v>1975986</v>
      </c>
      <c r="M15" s="100">
        <f t="shared" si="2"/>
        <v>1203036</v>
      </c>
      <c r="N15" s="100">
        <f t="shared" si="2"/>
        <v>4409625</v>
      </c>
      <c r="O15" s="100">
        <f t="shared" si="2"/>
        <v>1850364</v>
      </c>
      <c r="P15" s="100">
        <f t="shared" si="2"/>
        <v>164039</v>
      </c>
      <c r="Q15" s="100">
        <f t="shared" si="2"/>
        <v>329907</v>
      </c>
      <c r="R15" s="100">
        <f t="shared" si="2"/>
        <v>2344310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8529236</v>
      </c>
      <c r="X15" s="100">
        <f t="shared" si="2"/>
        <v>127248931</v>
      </c>
      <c r="Y15" s="100">
        <f t="shared" si="2"/>
        <v>-118719695</v>
      </c>
      <c r="Z15" s="137">
        <f>+IF(X15&lt;&gt;0,+(Y15/X15)*100,0)</f>
        <v>-93.29720420205338</v>
      </c>
      <c r="AA15" s="153">
        <f>SUM(AA16:AA18)</f>
        <v>166831639</v>
      </c>
    </row>
    <row r="16" spans="1:27" ht="13.5">
      <c r="A16" s="138" t="s">
        <v>85</v>
      </c>
      <c r="B16" s="136"/>
      <c r="C16" s="155">
        <v>19186456</v>
      </c>
      <c r="D16" s="155"/>
      <c r="E16" s="156">
        <v>162601577</v>
      </c>
      <c r="F16" s="60">
        <v>166831639</v>
      </c>
      <c r="G16" s="60">
        <v>405111</v>
      </c>
      <c r="H16" s="60">
        <v>808622</v>
      </c>
      <c r="I16" s="60">
        <v>561568</v>
      </c>
      <c r="J16" s="60">
        <v>1775301</v>
      </c>
      <c r="K16" s="60">
        <v>1230603</v>
      </c>
      <c r="L16" s="60">
        <v>1975986</v>
      </c>
      <c r="M16" s="60">
        <v>1203036</v>
      </c>
      <c r="N16" s="60">
        <v>4409625</v>
      </c>
      <c r="O16" s="60">
        <v>1850364</v>
      </c>
      <c r="P16" s="60">
        <v>164039</v>
      </c>
      <c r="Q16" s="60">
        <v>329907</v>
      </c>
      <c r="R16" s="60">
        <v>2344310</v>
      </c>
      <c r="S16" s="60"/>
      <c r="T16" s="60"/>
      <c r="U16" s="60"/>
      <c r="V16" s="60"/>
      <c r="W16" s="60">
        <v>8529236</v>
      </c>
      <c r="X16" s="60">
        <v>119888649</v>
      </c>
      <c r="Y16" s="60">
        <v>-111359413</v>
      </c>
      <c r="Z16" s="140">
        <v>-92.89</v>
      </c>
      <c r="AA16" s="155">
        <v>166831639</v>
      </c>
    </row>
    <row r="17" spans="1:27" ht="13.5">
      <c r="A17" s="138" t="s">
        <v>86</v>
      </c>
      <c r="B17" s="136"/>
      <c r="C17" s="155"/>
      <c r="D17" s="155"/>
      <c r="E17" s="156">
        <v>110424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81418</v>
      </c>
      <c r="Y17" s="60">
        <v>-81418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>
        <v>9872118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7278864</v>
      </c>
      <c r="Y18" s="60">
        <v>-7278864</v>
      </c>
      <c r="Z18" s="140">
        <v>-100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3339753730</v>
      </c>
      <c r="D19" s="153">
        <f>SUM(D20:D23)</f>
        <v>0</v>
      </c>
      <c r="E19" s="154">
        <f t="shared" si="3"/>
        <v>3395852333</v>
      </c>
      <c r="F19" s="100">
        <f t="shared" si="3"/>
        <v>3377140323</v>
      </c>
      <c r="G19" s="100">
        <f t="shared" si="3"/>
        <v>287905546</v>
      </c>
      <c r="H19" s="100">
        <f t="shared" si="3"/>
        <v>298430119</v>
      </c>
      <c r="I19" s="100">
        <f t="shared" si="3"/>
        <v>303973196</v>
      </c>
      <c r="J19" s="100">
        <f t="shared" si="3"/>
        <v>890308861</v>
      </c>
      <c r="K19" s="100">
        <f t="shared" si="3"/>
        <v>291192984</v>
      </c>
      <c r="L19" s="100">
        <f t="shared" si="3"/>
        <v>276583161</v>
      </c>
      <c r="M19" s="100">
        <f t="shared" si="3"/>
        <v>254755068</v>
      </c>
      <c r="N19" s="100">
        <f t="shared" si="3"/>
        <v>822531213</v>
      </c>
      <c r="O19" s="100">
        <f t="shared" si="3"/>
        <v>275586186</v>
      </c>
      <c r="P19" s="100">
        <f t="shared" si="3"/>
        <v>261961149</v>
      </c>
      <c r="Q19" s="100">
        <f t="shared" si="3"/>
        <v>270179178</v>
      </c>
      <c r="R19" s="100">
        <f t="shared" si="3"/>
        <v>807726513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2520566587</v>
      </c>
      <c r="X19" s="100">
        <f t="shared" si="3"/>
        <v>2503814234</v>
      </c>
      <c r="Y19" s="100">
        <f t="shared" si="3"/>
        <v>16752353</v>
      </c>
      <c r="Z19" s="137">
        <f>+IF(X19&lt;&gt;0,+(Y19/X19)*100,0)</f>
        <v>0.6690733191190893</v>
      </c>
      <c r="AA19" s="153">
        <f>SUM(AA20:AA23)</f>
        <v>3377140323</v>
      </c>
    </row>
    <row r="20" spans="1:27" ht="13.5">
      <c r="A20" s="138" t="s">
        <v>89</v>
      </c>
      <c r="B20" s="136"/>
      <c r="C20" s="155">
        <v>2006734336</v>
      </c>
      <c r="D20" s="155"/>
      <c r="E20" s="156">
        <v>1995525554</v>
      </c>
      <c r="F20" s="60">
        <v>1985433576</v>
      </c>
      <c r="G20" s="60">
        <v>186182541</v>
      </c>
      <c r="H20" s="60">
        <v>166805417</v>
      </c>
      <c r="I20" s="60">
        <v>189251173</v>
      </c>
      <c r="J20" s="60">
        <v>542239131</v>
      </c>
      <c r="K20" s="60">
        <v>141748428</v>
      </c>
      <c r="L20" s="60">
        <v>143682141</v>
      </c>
      <c r="M20" s="60">
        <v>141471896</v>
      </c>
      <c r="N20" s="60">
        <v>426902465</v>
      </c>
      <c r="O20" s="60">
        <v>125885477</v>
      </c>
      <c r="P20" s="60">
        <v>132981507</v>
      </c>
      <c r="Q20" s="60">
        <v>140112511</v>
      </c>
      <c r="R20" s="60">
        <v>398979495</v>
      </c>
      <c r="S20" s="60"/>
      <c r="T20" s="60"/>
      <c r="U20" s="60"/>
      <c r="V20" s="60"/>
      <c r="W20" s="60">
        <v>1368121091</v>
      </c>
      <c r="X20" s="60">
        <v>1471331728</v>
      </c>
      <c r="Y20" s="60">
        <v>-103210637</v>
      </c>
      <c r="Z20" s="140">
        <v>-7.01</v>
      </c>
      <c r="AA20" s="155">
        <v>1985433576</v>
      </c>
    </row>
    <row r="21" spans="1:27" ht="13.5">
      <c r="A21" s="138" t="s">
        <v>90</v>
      </c>
      <c r="B21" s="136"/>
      <c r="C21" s="155">
        <v>913700973</v>
      </c>
      <c r="D21" s="155"/>
      <c r="E21" s="156">
        <v>956695523</v>
      </c>
      <c r="F21" s="60">
        <v>956614201</v>
      </c>
      <c r="G21" s="60">
        <v>64506967</v>
      </c>
      <c r="H21" s="60">
        <v>89994945</v>
      </c>
      <c r="I21" s="60">
        <v>78490971</v>
      </c>
      <c r="J21" s="60">
        <v>232992883</v>
      </c>
      <c r="K21" s="60">
        <v>85316751</v>
      </c>
      <c r="L21" s="60">
        <v>85215228</v>
      </c>
      <c r="M21" s="60">
        <v>75479528</v>
      </c>
      <c r="N21" s="60">
        <v>246011507</v>
      </c>
      <c r="O21" s="60">
        <v>91338408</v>
      </c>
      <c r="P21" s="60">
        <v>79729215</v>
      </c>
      <c r="Q21" s="60">
        <v>80773123</v>
      </c>
      <c r="R21" s="60">
        <v>251840746</v>
      </c>
      <c r="S21" s="60"/>
      <c r="T21" s="60"/>
      <c r="U21" s="60"/>
      <c r="V21" s="60"/>
      <c r="W21" s="60">
        <v>730845136</v>
      </c>
      <c r="X21" s="60">
        <v>705386345</v>
      </c>
      <c r="Y21" s="60">
        <v>25458791</v>
      </c>
      <c r="Z21" s="140">
        <v>3.61</v>
      </c>
      <c r="AA21" s="155">
        <v>956614201</v>
      </c>
    </row>
    <row r="22" spans="1:27" ht="13.5">
      <c r="A22" s="138" t="s">
        <v>91</v>
      </c>
      <c r="B22" s="136"/>
      <c r="C22" s="157">
        <v>259217715</v>
      </c>
      <c r="D22" s="157"/>
      <c r="E22" s="158">
        <v>262654006</v>
      </c>
      <c r="F22" s="159">
        <v>262315296</v>
      </c>
      <c r="G22" s="159">
        <v>22741131</v>
      </c>
      <c r="H22" s="159">
        <v>25192299</v>
      </c>
      <c r="I22" s="159">
        <v>20892970</v>
      </c>
      <c r="J22" s="159">
        <v>68826400</v>
      </c>
      <c r="K22" s="159">
        <v>48704081</v>
      </c>
      <c r="L22" s="159">
        <v>32330057</v>
      </c>
      <c r="M22" s="159">
        <v>22608529</v>
      </c>
      <c r="N22" s="159">
        <v>103642667</v>
      </c>
      <c r="O22" s="159">
        <v>43374658</v>
      </c>
      <c r="P22" s="159">
        <v>34195666</v>
      </c>
      <c r="Q22" s="159">
        <v>33970977</v>
      </c>
      <c r="R22" s="159">
        <v>111541301</v>
      </c>
      <c r="S22" s="159"/>
      <c r="T22" s="159"/>
      <c r="U22" s="159"/>
      <c r="V22" s="159"/>
      <c r="W22" s="159">
        <v>284010368</v>
      </c>
      <c r="X22" s="159">
        <v>193658846</v>
      </c>
      <c r="Y22" s="159">
        <v>90351522</v>
      </c>
      <c r="Z22" s="141">
        <v>46.65</v>
      </c>
      <c r="AA22" s="157">
        <v>262315296</v>
      </c>
    </row>
    <row r="23" spans="1:27" ht="13.5">
      <c r="A23" s="138" t="s">
        <v>92</v>
      </c>
      <c r="B23" s="136"/>
      <c r="C23" s="155">
        <v>160100706</v>
      </c>
      <c r="D23" s="155"/>
      <c r="E23" s="156">
        <v>180977250</v>
      </c>
      <c r="F23" s="60">
        <v>172777250</v>
      </c>
      <c r="G23" s="60">
        <v>14474907</v>
      </c>
      <c r="H23" s="60">
        <v>16437458</v>
      </c>
      <c r="I23" s="60">
        <v>15338082</v>
      </c>
      <c r="J23" s="60">
        <v>46250447</v>
      </c>
      <c r="K23" s="60">
        <v>15423724</v>
      </c>
      <c r="L23" s="60">
        <v>15355735</v>
      </c>
      <c r="M23" s="60">
        <v>15195115</v>
      </c>
      <c r="N23" s="60">
        <v>45974574</v>
      </c>
      <c r="O23" s="60">
        <v>14987643</v>
      </c>
      <c r="P23" s="60">
        <v>15054761</v>
      </c>
      <c r="Q23" s="60">
        <v>15322567</v>
      </c>
      <c r="R23" s="60">
        <v>45364971</v>
      </c>
      <c r="S23" s="60"/>
      <c r="T23" s="60"/>
      <c r="U23" s="60"/>
      <c r="V23" s="60"/>
      <c r="W23" s="60">
        <v>137589992</v>
      </c>
      <c r="X23" s="60">
        <v>133437315</v>
      </c>
      <c r="Y23" s="60">
        <v>4152677</v>
      </c>
      <c r="Z23" s="140">
        <v>3.11</v>
      </c>
      <c r="AA23" s="155">
        <v>172777250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4904947648</v>
      </c>
      <c r="D25" s="168">
        <f>+D5+D9+D15+D19+D24</f>
        <v>0</v>
      </c>
      <c r="E25" s="169">
        <f t="shared" si="4"/>
        <v>4974546476</v>
      </c>
      <c r="F25" s="73">
        <f t="shared" si="4"/>
        <v>5179765269</v>
      </c>
      <c r="G25" s="73">
        <f t="shared" si="4"/>
        <v>575600445</v>
      </c>
      <c r="H25" s="73">
        <f t="shared" si="4"/>
        <v>354274124</v>
      </c>
      <c r="I25" s="73">
        <f t="shared" si="4"/>
        <v>359096805</v>
      </c>
      <c r="J25" s="73">
        <f t="shared" si="4"/>
        <v>1288971374</v>
      </c>
      <c r="K25" s="73">
        <f t="shared" si="4"/>
        <v>357625106</v>
      </c>
      <c r="L25" s="73">
        <f t="shared" si="4"/>
        <v>571740146</v>
      </c>
      <c r="M25" s="73">
        <f t="shared" si="4"/>
        <v>344906941</v>
      </c>
      <c r="N25" s="73">
        <f t="shared" si="4"/>
        <v>1274272193</v>
      </c>
      <c r="O25" s="73">
        <f t="shared" si="4"/>
        <v>407787832</v>
      </c>
      <c r="P25" s="73">
        <f t="shared" si="4"/>
        <v>317763320</v>
      </c>
      <c r="Q25" s="73">
        <f t="shared" si="4"/>
        <v>527678685</v>
      </c>
      <c r="R25" s="73">
        <f t="shared" si="4"/>
        <v>1253229837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3816473404</v>
      </c>
      <c r="X25" s="73">
        <f t="shared" si="4"/>
        <v>3667809741</v>
      </c>
      <c r="Y25" s="73">
        <f t="shared" si="4"/>
        <v>148663663</v>
      </c>
      <c r="Z25" s="170">
        <f>+IF(X25&lt;&gt;0,+(Y25/X25)*100,0)</f>
        <v>4.053199961224488</v>
      </c>
      <c r="AA25" s="168">
        <f>+AA5+AA9+AA15+AA19+AA24</f>
        <v>5179765269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1527148445</v>
      </c>
      <c r="D28" s="153">
        <f>SUM(D29:D31)</f>
        <v>0</v>
      </c>
      <c r="E28" s="154">
        <f t="shared" si="5"/>
        <v>1290650676</v>
      </c>
      <c r="F28" s="100">
        <f t="shared" si="5"/>
        <v>1372833830</v>
      </c>
      <c r="G28" s="100">
        <f t="shared" si="5"/>
        <v>76607401</v>
      </c>
      <c r="H28" s="100">
        <f t="shared" si="5"/>
        <v>79933300</v>
      </c>
      <c r="I28" s="100">
        <f t="shared" si="5"/>
        <v>51142481</v>
      </c>
      <c r="J28" s="100">
        <f t="shared" si="5"/>
        <v>207683182</v>
      </c>
      <c r="K28" s="100">
        <f t="shared" si="5"/>
        <v>79328631</v>
      </c>
      <c r="L28" s="100">
        <f t="shared" si="5"/>
        <v>80489310</v>
      </c>
      <c r="M28" s="100">
        <f t="shared" si="5"/>
        <v>127960619</v>
      </c>
      <c r="N28" s="100">
        <f t="shared" si="5"/>
        <v>287778560</v>
      </c>
      <c r="O28" s="100">
        <f t="shared" si="5"/>
        <v>54911458</v>
      </c>
      <c r="P28" s="100">
        <f t="shared" si="5"/>
        <v>69717715</v>
      </c>
      <c r="Q28" s="100">
        <f t="shared" si="5"/>
        <v>88310264</v>
      </c>
      <c r="R28" s="100">
        <f t="shared" si="5"/>
        <v>212939437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708401179</v>
      </c>
      <c r="X28" s="100">
        <f t="shared" si="5"/>
        <v>916388075</v>
      </c>
      <c r="Y28" s="100">
        <f t="shared" si="5"/>
        <v>-207986896</v>
      </c>
      <c r="Z28" s="137">
        <f>+IF(X28&lt;&gt;0,+(Y28/X28)*100,0)</f>
        <v>-22.696377405391267</v>
      </c>
      <c r="AA28" s="153">
        <f>SUM(AA29:AA31)</f>
        <v>1372833830</v>
      </c>
    </row>
    <row r="29" spans="1:27" ht="13.5">
      <c r="A29" s="138" t="s">
        <v>75</v>
      </c>
      <c r="B29" s="136"/>
      <c r="C29" s="155">
        <v>136257541</v>
      </c>
      <c r="D29" s="155"/>
      <c r="E29" s="156">
        <v>254021384</v>
      </c>
      <c r="F29" s="60">
        <v>255271384</v>
      </c>
      <c r="G29" s="60">
        <v>9699001</v>
      </c>
      <c r="H29" s="60">
        <v>10207695</v>
      </c>
      <c r="I29" s="60">
        <v>8532136</v>
      </c>
      <c r="J29" s="60">
        <v>28438832</v>
      </c>
      <c r="K29" s="60">
        <v>10788589</v>
      </c>
      <c r="L29" s="60">
        <v>19283791</v>
      </c>
      <c r="M29" s="60">
        <v>10250825</v>
      </c>
      <c r="N29" s="60">
        <v>40323205</v>
      </c>
      <c r="O29" s="60">
        <v>9519567</v>
      </c>
      <c r="P29" s="60">
        <v>9148918</v>
      </c>
      <c r="Q29" s="60">
        <v>10418211</v>
      </c>
      <c r="R29" s="60">
        <v>29086696</v>
      </c>
      <c r="S29" s="60"/>
      <c r="T29" s="60"/>
      <c r="U29" s="60"/>
      <c r="V29" s="60"/>
      <c r="W29" s="60">
        <v>97848733</v>
      </c>
      <c r="X29" s="60">
        <v>180360318</v>
      </c>
      <c r="Y29" s="60">
        <v>-82511585</v>
      </c>
      <c r="Z29" s="140">
        <v>-45.75</v>
      </c>
      <c r="AA29" s="155">
        <v>255271384</v>
      </c>
    </row>
    <row r="30" spans="1:27" ht="13.5">
      <c r="A30" s="138" t="s">
        <v>76</v>
      </c>
      <c r="B30" s="136"/>
      <c r="C30" s="157">
        <v>1265767390</v>
      </c>
      <c r="D30" s="157"/>
      <c r="E30" s="158">
        <v>653200423</v>
      </c>
      <c r="F30" s="159">
        <v>731133579</v>
      </c>
      <c r="G30" s="159">
        <v>52986429</v>
      </c>
      <c r="H30" s="159">
        <v>61642903</v>
      </c>
      <c r="I30" s="159">
        <v>36251510</v>
      </c>
      <c r="J30" s="159">
        <v>150880842</v>
      </c>
      <c r="K30" s="159">
        <v>61596331</v>
      </c>
      <c r="L30" s="159">
        <v>52014859</v>
      </c>
      <c r="M30" s="159">
        <v>97025532</v>
      </c>
      <c r="N30" s="159">
        <v>210636722</v>
      </c>
      <c r="O30" s="159">
        <v>41588537</v>
      </c>
      <c r="P30" s="159">
        <v>51032536</v>
      </c>
      <c r="Q30" s="159">
        <v>68473241</v>
      </c>
      <c r="R30" s="159">
        <v>161094314</v>
      </c>
      <c r="S30" s="159"/>
      <c r="T30" s="159"/>
      <c r="U30" s="159"/>
      <c r="V30" s="159"/>
      <c r="W30" s="159">
        <v>522611878</v>
      </c>
      <c r="X30" s="159">
        <v>463785509</v>
      </c>
      <c r="Y30" s="159">
        <v>58826369</v>
      </c>
      <c r="Z30" s="141">
        <v>12.68</v>
      </c>
      <c r="AA30" s="157">
        <v>731133579</v>
      </c>
    </row>
    <row r="31" spans="1:27" ht="13.5">
      <c r="A31" s="138" t="s">
        <v>77</v>
      </c>
      <c r="B31" s="136"/>
      <c r="C31" s="155">
        <v>125123514</v>
      </c>
      <c r="D31" s="155"/>
      <c r="E31" s="156">
        <v>383428869</v>
      </c>
      <c r="F31" s="60">
        <v>386428867</v>
      </c>
      <c r="G31" s="60">
        <v>13921971</v>
      </c>
      <c r="H31" s="60">
        <v>8082702</v>
      </c>
      <c r="I31" s="60">
        <v>6358835</v>
      </c>
      <c r="J31" s="60">
        <v>28363508</v>
      </c>
      <c r="K31" s="60">
        <v>6943711</v>
      </c>
      <c r="L31" s="60">
        <v>9190660</v>
      </c>
      <c r="M31" s="60">
        <v>20684262</v>
      </c>
      <c r="N31" s="60">
        <v>36818633</v>
      </c>
      <c r="O31" s="60">
        <v>3803354</v>
      </c>
      <c r="P31" s="60">
        <v>9536261</v>
      </c>
      <c r="Q31" s="60">
        <v>9418812</v>
      </c>
      <c r="R31" s="60">
        <v>22758427</v>
      </c>
      <c r="S31" s="60"/>
      <c r="T31" s="60"/>
      <c r="U31" s="60"/>
      <c r="V31" s="60"/>
      <c r="W31" s="60">
        <v>87940568</v>
      </c>
      <c r="X31" s="60">
        <v>272242248</v>
      </c>
      <c r="Y31" s="60">
        <v>-184301680</v>
      </c>
      <c r="Z31" s="140">
        <v>-67.7</v>
      </c>
      <c r="AA31" s="155">
        <v>386428867</v>
      </c>
    </row>
    <row r="32" spans="1:27" ht="13.5">
      <c r="A32" s="135" t="s">
        <v>78</v>
      </c>
      <c r="B32" s="136"/>
      <c r="C32" s="153">
        <f aca="true" t="shared" si="6" ref="C32:Y32">SUM(C33:C37)</f>
        <v>703588897</v>
      </c>
      <c r="D32" s="153">
        <f>SUM(D33:D37)</f>
        <v>0</v>
      </c>
      <c r="E32" s="154">
        <f t="shared" si="6"/>
        <v>448005433</v>
      </c>
      <c r="F32" s="100">
        <f t="shared" si="6"/>
        <v>448055433</v>
      </c>
      <c r="G32" s="100">
        <f t="shared" si="6"/>
        <v>25790677</v>
      </c>
      <c r="H32" s="100">
        <f t="shared" si="6"/>
        <v>30792173</v>
      </c>
      <c r="I32" s="100">
        <f t="shared" si="6"/>
        <v>28518243</v>
      </c>
      <c r="J32" s="100">
        <f t="shared" si="6"/>
        <v>85101093</v>
      </c>
      <c r="K32" s="100">
        <f t="shared" si="6"/>
        <v>30625499</v>
      </c>
      <c r="L32" s="100">
        <f t="shared" si="6"/>
        <v>31167939</v>
      </c>
      <c r="M32" s="100">
        <f t="shared" si="6"/>
        <v>35524803</v>
      </c>
      <c r="N32" s="100">
        <f t="shared" si="6"/>
        <v>97318241</v>
      </c>
      <c r="O32" s="100">
        <f t="shared" si="6"/>
        <v>101606557</v>
      </c>
      <c r="P32" s="100">
        <f t="shared" si="6"/>
        <v>35160474</v>
      </c>
      <c r="Q32" s="100">
        <f t="shared" si="6"/>
        <v>34929747</v>
      </c>
      <c r="R32" s="100">
        <f t="shared" si="6"/>
        <v>171696778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354116112</v>
      </c>
      <c r="X32" s="100">
        <f t="shared" si="6"/>
        <v>318092917</v>
      </c>
      <c r="Y32" s="100">
        <f t="shared" si="6"/>
        <v>36023195</v>
      </c>
      <c r="Z32" s="137">
        <f>+IF(X32&lt;&gt;0,+(Y32/X32)*100,0)</f>
        <v>11.32473974577686</v>
      </c>
      <c r="AA32" s="153">
        <f>SUM(AA33:AA37)</f>
        <v>448055433</v>
      </c>
    </row>
    <row r="33" spans="1:27" ht="13.5">
      <c r="A33" s="138" t="s">
        <v>79</v>
      </c>
      <c r="B33" s="136"/>
      <c r="C33" s="155">
        <v>219338992</v>
      </c>
      <c r="D33" s="155"/>
      <c r="E33" s="156">
        <v>138198807</v>
      </c>
      <c r="F33" s="60">
        <v>138248807</v>
      </c>
      <c r="G33" s="60">
        <v>5470005</v>
      </c>
      <c r="H33" s="60">
        <v>5852031</v>
      </c>
      <c r="I33" s="60">
        <v>5633977</v>
      </c>
      <c r="J33" s="60">
        <v>16956013</v>
      </c>
      <c r="K33" s="60">
        <v>5952498</v>
      </c>
      <c r="L33" s="60">
        <v>6065915</v>
      </c>
      <c r="M33" s="60">
        <v>6901900</v>
      </c>
      <c r="N33" s="60">
        <v>18920313</v>
      </c>
      <c r="O33" s="60">
        <v>4697386</v>
      </c>
      <c r="P33" s="60">
        <v>7550225</v>
      </c>
      <c r="Q33" s="60">
        <v>8688891</v>
      </c>
      <c r="R33" s="60">
        <v>20936502</v>
      </c>
      <c r="S33" s="60"/>
      <c r="T33" s="60"/>
      <c r="U33" s="60"/>
      <c r="V33" s="60"/>
      <c r="W33" s="60">
        <v>56812828</v>
      </c>
      <c r="X33" s="60">
        <v>98123949</v>
      </c>
      <c r="Y33" s="60">
        <v>-41311121</v>
      </c>
      <c r="Z33" s="140">
        <v>-42.1</v>
      </c>
      <c r="AA33" s="155">
        <v>138248807</v>
      </c>
    </row>
    <row r="34" spans="1:27" ht="13.5">
      <c r="A34" s="138" t="s">
        <v>80</v>
      </c>
      <c r="B34" s="136"/>
      <c r="C34" s="155">
        <v>31481655</v>
      </c>
      <c r="D34" s="155"/>
      <c r="E34" s="156">
        <v>37669910</v>
      </c>
      <c r="F34" s="60">
        <v>37669910</v>
      </c>
      <c r="G34" s="60">
        <v>2293690</v>
      </c>
      <c r="H34" s="60">
        <v>2534927</v>
      </c>
      <c r="I34" s="60">
        <v>2760611</v>
      </c>
      <c r="J34" s="60">
        <v>7589228</v>
      </c>
      <c r="K34" s="60">
        <v>2679311</v>
      </c>
      <c r="L34" s="60">
        <v>2953858</v>
      </c>
      <c r="M34" s="60">
        <v>3348546</v>
      </c>
      <c r="N34" s="60">
        <v>8981715</v>
      </c>
      <c r="O34" s="60">
        <v>3142765</v>
      </c>
      <c r="P34" s="60">
        <v>3324089</v>
      </c>
      <c r="Q34" s="60">
        <v>2902083</v>
      </c>
      <c r="R34" s="60">
        <v>9368937</v>
      </c>
      <c r="S34" s="60"/>
      <c r="T34" s="60"/>
      <c r="U34" s="60"/>
      <c r="V34" s="60"/>
      <c r="W34" s="60">
        <v>25939880</v>
      </c>
      <c r="X34" s="60">
        <v>26746398</v>
      </c>
      <c r="Y34" s="60">
        <v>-806518</v>
      </c>
      <c r="Z34" s="140">
        <v>-3.02</v>
      </c>
      <c r="AA34" s="155">
        <v>37669910</v>
      </c>
    </row>
    <row r="35" spans="1:27" ht="13.5">
      <c r="A35" s="138" t="s">
        <v>81</v>
      </c>
      <c r="B35" s="136"/>
      <c r="C35" s="155">
        <v>228968050</v>
      </c>
      <c r="D35" s="155"/>
      <c r="E35" s="156">
        <v>192611033</v>
      </c>
      <c r="F35" s="60">
        <v>192611033</v>
      </c>
      <c r="G35" s="60">
        <v>16574173</v>
      </c>
      <c r="H35" s="60">
        <v>20758644</v>
      </c>
      <c r="I35" s="60">
        <v>18604358</v>
      </c>
      <c r="J35" s="60">
        <v>55937175</v>
      </c>
      <c r="K35" s="60">
        <v>20564645</v>
      </c>
      <c r="L35" s="60">
        <v>20823074</v>
      </c>
      <c r="M35" s="60">
        <v>23956488</v>
      </c>
      <c r="N35" s="60">
        <v>65344207</v>
      </c>
      <c r="O35" s="60">
        <v>19633121</v>
      </c>
      <c r="P35" s="60">
        <v>22940834</v>
      </c>
      <c r="Q35" s="60">
        <v>21743130</v>
      </c>
      <c r="R35" s="60">
        <v>64317085</v>
      </c>
      <c r="S35" s="60"/>
      <c r="T35" s="60"/>
      <c r="U35" s="60"/>
      <c r="V35" s="60"/>
      <c r="W35" s="60">
        <v>185598467</v>
      </c>
      <c r="X35" s="60">
        <v>136757727</v>
      </c>
      <c r="Y35" s="60">
        <v>48840740</v>
      </c>
      <c r="Z35" s="140">
        <v>35.71</v>
      </c>
      <c r="AA35" s="155">
        <v>192611033</v>
      </c>
    </row>
    <row r="36" spans="1:27" ht="13.5">
      <c r="A36" s="138" t="s">
        <v>82</v>
      </c>
      <c r="B36" s="136"/>
      <c r="C36" s="155">
        <v>85578789</v>
      </c>
      <c r="D36" s="155"/>
      <c r="E36" s="156">
        <v>17713120</v>
      </c>
      <c r="F36" s="60">
        <v>17713120</v>
      </c>
      <c r="G36" s="60">
        <v>1331183</v>
      </c>
      <c r="H36" s="60">
        <v>1525988</v>
      </c>
      <c r="I36" s="60">
        <v>1379658</v>
      </c>
      <c r="J36" s="60">
        <v>4236829</v>
      </c>
      <c r="K36" s="60">
        <v>1268057</v>
      </c>
      <c r="L36" s="60">
        <v>1178891</v>
      </c>
      <c r="M36" s="60">
        <v>1168901</v>
      </c>
      <c r="N36" s="60">
        <v>3615849</v>
      </c>
      <c r="O36" s="60">
        <v>1255052</v>
      </c>
      <c r="P36" s="60">
        <v>1222663</v>
      </c>
      <c r="Q36" s="60">
        <v>1424493</v>
      </c>
      <c r="R36" s="60">
        <v>3902208</v>
      </c>
      <c r="S36" s="60"/>
      <c r="T36" s="60"/>
      <c r="U36" s="60"/>
      <c r="V36" s="60"/>
      <c r="W36" s="60">
        <v>11754886</v>
      </c>
      <c r="X36" s="60">
        <v>12576673</v>
      </c>
      <c r="Y36" s="60">
        <v>-821787</v>
      </c>
      <c r="Z36" s="140">
        <v>-6.53</v>
      </c>
      <c r="AA36" s="155">
        <v>17713120</v>
      </c>
    </row>
    <row r="37" spans="1:27" ht="13.5">
      <c r="A37" s="138" t="s">
        <v>83</v>
      </c>
      <c r="B37" s="136"/>
      <c r="C37" s="157">
        <v>138221411</v>
      </c>
      <c r="D37" s="157"/>
      <c r="E37" s="158">
        <v>61812563</v>
      </c>
      <c r="F37" s="159">
        <v>61812563</v>
      </c>
      <c r="G37" s="159">
        <v>121626</v>
      </c>
      <c r="H37" s="159">
        <v>120583</v>
      </c>
      <c r="I37" s="159">
        <v>139639</v>
      </c>
      <c r="J37" s="159">
        <v>381848</v>
      </c>
      <c r="K37" s="159">
        <v>160988</v>
      </c>
      <c r="L37" s="159">
        <v>146201</v>
      </c>
      <c r="M37" s="159">
        <v>148968</v>
      </c>
      <c r="N37" s="159">
        <v>456157</v>
      </c>
      <c r="O37" s="159">
        <v>72878233</v>
      </c>
      <c r="P37" s="159">
        <v>122663</v>
      </c>
      <c r="Q37" s="159">
        <v>171150</v>
      </c>
      <c r="R37" s="159">
        <v>73172046</v>
      </c>
      <c r="S37" s="159"/>
      <c r="T37" s="159"/>
      <c r="U37" s="159"/>
      <c r="V37" s="159"/>
      <c r="W37" s="159">
        <v>74010051</v>
      </c>
      <c r="X37" s="159">
        <v>43888170</v>
      </c>
      <c r="Y37" s="159">
        <v>30121881</v>
      </c>
      <c r="Z37" s="141">
        <v>68.63</v>
      </c>
      <c r="AA37" s="157">
        <v>61812563</v>
      </c>
    </row>
    <row r="38" spans="1:27" ht="13.5">
      <c r="A38" s="135" t="s">
        <v>84</v>
      </c>
      <c r="B38" s="142"/>
      <c r="C38" s="153">
        <f aca="true" t="shared" si="7" ref="C38:Y38">SUM(C39:C41)</f>
        <v>207931925</v>
      </c>
      <c r="D38" s="153">
        <f>SUM(D39:D41)</f>
        <v>0</v>
      </c>
      <c r="E38" s="154">
        <f t="shared" si="7"/>
        <v>313238520</v>
      </c>
      <c r="F38" s="100">
        <f t="shared" si="7"/>
        <v>313288520</v>
      </c>
      <c r="G38" s="100">
        <f t="shared" si="7"/>
        <v>11182239</v>
      </c>
      <c r="H38" s="100">
        <f t="shared" si="7"/>
        <v>19183442</v>
      </c>
      <c r="I38" s="100">
        <f t="shared" si="7"/>
        <v>8819869</v>
      </c>
      <c r="J38" s="100">
        <f t="shared" si="7"/>
        <v>39185550</v>
      </c>
      <c r="K38" s="100">
        <f t="shared" si="7"/>
        <v>16988983</v>
      </c>
      <c r="L38" s="100">
        <f t="shared" si="7"/>
        <v>18269803</v>
      </c>
      <c r="M38" s="100">
        <f t="shared" si="7"/>
        <v>26312182</v>
      </c>
      <c r="N38" s="100">
        <f t="shared" si="7"/>
        <v>61570968</v>
      </c>
      <c r="O38" s="100">
        <f t="shared" si="7"/>
        <v>8089342</v>
      </c>
      <c r="P38" s="100">
        <f t="shared" si="7"/>
        <v>16323110</v>
      </c>
      <c r="Q38" s="100">
        <f t="shared" si="7"/>
        <v>18547794</v>
      </c>
      <c r="R38" s="100">
        <f t="shared" si="7"/>
        <v>42960246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143716764</v>
      </c>
      <c r="X38" s="100">
        <f t="shared" si="7"/>
        <v>222405682</v>
      </c>
      <c r="Y38" s="100">
        <f t="shared" si="7"/>
        <v>-78688918</v>
      </c>
      <c r="Z38" s="137">
        <f>+IF(X38&lt;&gt;0,+(Y38/X38)*100,0)</f>
        <v>-35.38080380518336</v>
      </c>
      <c r="AA38" s="153">
        <f>SUM(AA39:AA41)</f>
        <v>313288520</v>
      </c>
    </row>
    <row r="39" spans="1:27" ht="13.5">
      <c r="A39" s="138" t="s">
        <v>85</v>
      </c>
      <c r="B39" s="136"/>
      <c r="C39" s="155">
        <v>79814125</v>
      </c>
      <c r="D39" s="155"/>
      <c r="E39" s="156">
        <v>50741287</v>
      </c>
      <c r="F39" s="60">
        <v>50791287</v>
      </c>
      <c r="G39" s="60">
        <v>4360809</v>
      </c>
      <c r="H39" s="60">
        <v>5751342</v>
      </c>
      <c r="I39" s="60">
        <v>5314967</v>
      </c>
      <c r="J39" s="60">
        <v>15427118</v>
      </c>
      <c r="K39" s="60">
        <v>5254086</v>
      </c>
      <c r="L39" s="60">
        <v>6893986</v>
      </c>
      <c r="M39" s="60">
        <v>5478008</v>
      </c>
      <c r="N39" s="60">
        <v>17626080</v>
      </c>
      <c r="O39" s="60">
        <v>4764407</v>
      </c>
      <c r="P39" s="60">
        <v>5173053</v>
      </c>
      <c r="Q39" s="60">
        <v>5237495</v>
      </c>
      <c r="R39" s="60">
        <v>15174955</v>
      </c>
      <c r="S39" s="60"/>
      <c r="T39" s="60"/>
      <c r="U39" s="60"/>
      <c r="V39" s="60"/>
      <c r="W39" s="60">
        <v>48228153</v>
      </c>
      <c r="X39" s="60">
        <v>36027339</v>
      </c>
      <c r="Y39" s="60">
        <v>12200814</v>
      </c>
      <c r="Z39" s="140">
        <v>33.87</v>
      </c>
      <c r="AA39" s="155">
        <v>50791287</v>
      </c>
    </row>
    <row r="40" spans="1:27" ht="13.5">
      <c r="A40" s="138" t="s">
        <v>86</v>
      </c>
      <c r="B40" s="136"/>
      <c r="C40" s="155">
        <v>128117800</v>
      </c>
      <c r="D40" s="155"/>
      <c r="E40" s="156">
        <v>250492286</v>
      </c>
      <c r="F40" s="60">
        <v>250492286</v>
      </c>
      <c r="G40" s="60">
        <v>6821430</v>
      </c>
      <c r="H40" s="60">
        <v>13432100</v>
      </c>
      <c r="I40" s="60">
        <v>3504902</v>
      </c>
      <c r="J40" s="60">
        <v>23758432</v>
      </c>
      <c r="K40" s="60">
        <v>11734897</v>
      </c>
      <c r="L40" s="60">
        <v>11375817</v>
      </c>
      <c r="M40" s="60">
        <v>20834174</v>
      </c>
      <c r="N40" s="60">
        <v>43944888</v>
      </c>
      <c r="O40" s="60">
        <v>3324935</v>
      </c>
      <c r="P40" s="60">
        <v>11150057</v>
      </c>
      <c r="Q40" s="60">
        <v>13310299</v>
      </c>
      <c r="R40" s="60">
        <v>27785291</v>
      </c>
      <c r="S40" s="60"/>
      <c r="T40" s="60"/>
      <c r="U40" s="60"/>
      <c r="V40" s="60"/>
      <c r="W40" s="60">
        <v>95488611</v>
      </c>
      <c r="X40" s="60">
        <v>177854588</v>
      </c>
      <c r="Y40" s="60">
        <v>-82365977</v>
      </c>
      <c r="Z40" s="140">
        <v>-46.31</v>
      </c>
      <c r="AA40" s="155">
        <v>250492286</v>
      </c>
    </row>
    <row r="41" spans="1:27" ht="13.5">
      <c r="A41" s="138" t="s">
        <v>87</v>
      </c>
      <c r="B41" s="136"/>
      <c r="C41" s="155"/>
      <c r="D41" s="155"/>
      <c r="E41" s="156">
        <v>12004947</v>
      </c>
      <c r="F41" s="60">
        <v>12004947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8523755</v>
      </c>
      <c r="Y41" s="60">
        <v>-8523755</v>
      </c>
      <c r="Z41" s="140">
        <v>-100</v>
      </c>
      <c r="AA41" s="155">
        <v>12004947</v>
      </c>
    </row>
    <row r="42" spans="1:27" ht="13.5">
      <c r="A42" s="135" t="s">
        <v>88</v>
      </c>
      <c r="B42" s="142"/>
      <c r="C42" s="153">
        <f aca="true" t="shared" si="8" ref="C42:Y42">SUM(C43:C46)</f>
        <v>2658919333</v>
      </c>
      <c r="D42" s="153">
        <f>SUM(D43:D46)</f>
        <v>0</v>
      </c>
      <c r="E42" s="154">
        <f t="shared" si="8"/>
        <v>2514226502</v>
      </c>
      <c r="F42" s="100">
        <f t="shared" si="8"/>
        <v>2527467375</v>
      </c>
      <c r="G42" s="100">
        <f t="shared" si="8"/>
        <v>60390859</v>
      </c>
      <c r="H42" s="100">
        <f t="shared" si="8"/>
        <v>228431854</v>
      </c>
      <c r="I42" s="100">
        <f t="shared" si="8"/>
        <v>209938942</v>
      </c>
      <c r="J42" s="100">
        <f t="shared" si="8"/>
        <v>498761655</v>
      </c>
      <c r="K42" s="100">
        <f t="shared" si="8"/>
        <v>180771137</v>
      </c>
      <c r="L42" s="100">
        <f t="shared" si="8"/>
        <v>179846714</v>
      </c>
      <c r="M42" s="100">
        <f t="shared" si="8"/>
        <v>190077844</v>
      </c>
      <c r="N42" s="100">
        <f t="shared" si="8"/>
        <v>550695695</v>
      </c>
      <c r="O42" s="100">
        <f t="shared" si="8"/>
        <v>370044276</v>
      </c>
      <c r="P42" s="100">
        <f t="shared" si="8"/>
        <v>173509292</v>
      </c>
      <c r="Q42" s="100">
        <f t="shared" si="8"/>
        <v>184753860</v>
      </c>
      <c r="R42" s="100">
        <f t="shared" si="8"/>
        <v>728307428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1777764778</v>
      </c>
      <c r="X42" s="100">
        <f t="shared" si="8"/>
        <v>1785151656</v>
      </c>
      <c r="Y42" s="100">
        <f t="shared" si="8"/>
        <v>-7386878</v>
      </c>
      <c r="Z42" s="137">
        <f>+IF(X42&lt;&gt;0,+(Y42/X42)*100,0)</f>
        <v>-0.41379554365435944</v>
      </c>
      <c r="AA42" s="153">
        <f>SUM(AA43:AA46)</f>
        <v>2527467375</v>
      </c>
    </row>
    <row r="43" spans="1:27" ht="13.5">
      <c r="A43" s="138" t="s">
        <v>89</v>
      </c>
      <c r="B43" s="136"/>
      <c r="C43" s="155">
        <v>1457478229</v>
      </c>
      <c r="D43" s="155"/>
      <c r="E43" s="156">
        <v>1609106620</v>
      </c>
      <c r="F43" s="60">
        <v>1609106620</v>
      </c>
      <c r="G43" s="60">
        <v>4741899</v>
      </c>
      <c r="H43" s="60">
        <v>164053718</v>
      </c>
      <c r="I43" s="60">
        <v>185617528</v>
      </c>
      <c r="J43" s="60">
        <v>354413145</v>
      </c>
      <c r="K43" s="60">
        <v>112286535</v>
      </c>
      <c r="L43" s="60">
        <v>114118600</v>
      </c>
      <c r="M43" s="60">
        <v>112726495</v>
      </c>
      <c r="N43" s="60">
        <v>339131630</v>
      </c>
      <c r="O43" s="60">
        <v>319124335</v>
      </c>
      <c r="P43" s="60">
        <v>103520843</v>
      </c>
      <c r="Q43" s="60">
        <v>103317686</v>
      </c>
      <c r="R43" s="60">
        <v>525962864</v>
      </c>
      <c r="S43" s="60"/>
      <c r="T43" s="60"/>
      <c r="U43" s="60"/>
      <c r="V43" s="60"/>
      <c r="W43" s="60">
        <v>1219507639</v>
      </c>
      <c r="X43" s="60">
        <v>1142498238</v>
      </c>
      <c r="Y43" s="60">
        <v>77009401</v>
      </c>
      <c r="Z43" s="140">
        <v>6.74</v>
      </c>
      <c r="AA43" s="155">
        <v>1609106620</v>
      </c>
    </row>
    <row r="44" spans="1:27" ht="13.5">
      <c r="A44" s="138" t="s">
        <v>90</v>
      </c>
      <c r="B44" s="136"/>
      <c r="C44" s="155">
        <v>809373324</v>
      </c>
      <c r="D44" s="155"/>
      <c r="E44" s="156">
        <v>647854374</v>
      </c>
      <c r="F44" s="60">
        <v>647854375</v>
      </c>
      <c r="G44" s="60">
        <v>43215426</v>
      </c>
      <c r="H44" s="60">
        <v>49850180</v>
      </c>
      <c r="I44" s="60">
        <v>10598041</v>
      </c>
      <c r="J44" s="60">
        <v>103663647</v>
      </c>
      <c r="K44" s="60">
        <v>53339276</v>
      </c>
      <c r="L44" s="60">
        <v>52108946</v>
      </c>
      <c r="M44" s="60">
        <v>48197218</v>
      </c>
      <c r="N44" s="60">
        <v>153645440</v>
      </c>
      <c r="O44" s="60">
        <v>49768966</v>
      </c>
      <c r="P44" s="60">
        <v>52556896</v>
      </c>
      <c r="Q44" s="60">
        <v>49283556</v>
      </c>
      <c r="R44" s="60">
        <v>151609418</v>
      </c>
      <c r="S44" s="60"/>
      <c r="T44" s="60"/>
      <c r="U44" s="60"/>
      <c r="V44" s="60"/>
      <c r="W44" s="60">
        <v>408918505</v>
      </c>
      <c r="X44" s="60">
        <v>459989706</v>
      </c>
      <c r="Y44" s="60">
        <v>-51071201</v>
      </c>
      <c r="Z44" s="140">
        <v>-11.1</v>
      </c>
      <c r="AA44" s="155">
        <v>647854375</v>
      </c>
    </row>
    <row r="45" spans="1:27" ht="13.5">
      <c r="A45" s="138" t="s">
        <v>91</v>
      </c>
      <c r="B45" s="136"/>
      <c r="C45" s="157">
        <v>233921604</v>
      </c>
      <c r="D45" s="157"/>
      <c r="E45" s="158">
        <v>143386792</v>
      </c>
      <c r="F45" s="159">
        <v>143386792</v>
      </c>
      <c r="G45" s="159">
        <v>6219711</v>
      </c>
      <c r="H45" s="159">
        <v>7236581</v>
      </c>
      <c r="I45" s="159">
        <v>7917949</v>
      </c>
      <c r="J45" s="159">
        <v>21374241</v>
      </c>
      <c r="K45" s="159">
        <v>6863547</v>
      </c>
      <c r="L45" s="159">
        <v>6531790</v>
      </c>
      <c r="M45" s="159">
        <v>20416097</v>
      </c>
      <c r="N45" s="159">
        <v>33811434</v>
      </c>
      <c r="O45" s="159">
        <v>-2202444</v>
      </c>
      <c r="P45" s="159">
        <v>9222847</v>
      </c>
      <c r="Q45" s="159">
        <v>23624358</v>
      </c>
      <c r="R45" s="159">
        <v>30644761</v>
      </c>
      <c r="S45" s="159"/>
      <c r="T45" s="159"/>
      <c r="U45" s="159"/>
      <c r="V45" s="159"/>
      <c r="W45" s="159">
        <v>85830436</v>
      </c>
      <c r="X45" s="159">
        <v>101807521</v>
      </c>
      <c r="Y45" s="159">
        <v>-15977085</v>
      </c>
      <c r="Z45" s="141">
        <v>-15.69</v>
      </c>
      <c r="AA45" s="157">
        <v>143386792</v>
      </c>
    </row>
    <row r="46" spans="1:27" ht="13.5">
      <c r="A46" s="138" t="s">
        <v>92</v>
      </c>
      <c r="B46" s="136"/>
      <c r="C46" s="155">
        <v>158146176</v>
      </c>
      <c r="D46" s="155"/>
      <c r="E46" s="156">
        <v>113878716</v>
      </c>
      <c r="F46" s="60">
        <v>127119588</v>
      </c>
      <c r="G46" s="60">
        <v>6213823</v>
      </c>
      <c r="H46" s="60">
        <v>7291375</v>
      </c>
      <c r="I46" s="60">
        <v>5805424</v>
      </c>
      <c r="J46" s="60">
        <v>19310622</v>
      </c>
      <c r="K46" s="60">
        <v>8281779</v>
      </c>
      <c r="L46" s="60">
        <v>7087378</v>
      </c>
      <c r="M46" s="60">
        <v>8738034</v>
      </c>
      <c r="N46" s="60">
        <v>24107191</v>
      </c>
      <c r="O46" s="60">
        <v>3353419</v>
      </c>
      <c r="P46" s="60">
        <v>8208706</v>
      </c>
      <c r="Q46" s="60">
        <v>8528260</v>
      </c>
      <c r="R46" s="60">
        <v>20090385</v>
      </c>
      <c r="S46" s="60"/>
      <c r="T46" s="60"/>
      <c r="U46" s="60"/>
      <c r="V46" s="60"/>
      <c r="W46" s="60">
        <v>63508198</v>
      </c>
      <c r="X46" s="60">
        <v>80856191</v>
      </c>
      <c r="Y46" s="60">
        <v>-17347993</v>
      </c>
      <c r="Z46" s="140">
        <v>-21.46</v>
      </c>
      <c r="AA46" s="155">
        <v>127119588</v>
      </c>
    </row>
    <row r="47" spans="1:27" ht="13.5">
      <c r="A47" s="135" t="s">
        <v>93</v>
      </c>
      <c r="B47" s="142" t="s">
        <v>94</v>
      </c>
      <c r="C47" s="153">
        <v>247423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5097836023</v>
      </c>
      <c r="D48" s="168">
        <f>+D28+D32+D38+D42+D47</f>
        <v>0</v>
      </c>
      <c r="E48" s="169">
        <f t="shared" si="9"/>
        <v>4566121131</v>
      </c>
      <c r="F48" s="73">
        <f t="shared" si="9"/>
        <v>4661645158</v>
      </c>
      <c r="G48" s="73">
        <f t="shared" si="9"/>
        <v>173971176</v>
      </c>
      <c r="H48" s="73">
        <f t="shared" si="9"/>
        <v>358340769</v>
      </c>
      <c r="I48" s="73">
        <f t="shared" si="9"/>
        <v>298419535</v>
      </c>
      <c r="J48" s="73">
        <f t="shared" si="9"/>
        <v>830731480</v>
      </c>
      <c r="K48" s="73">
        <f t="shared" si="9"/>
        <v>307714250</v>
      </c>
      <c r="L48" s="73">
        <f t="shared" si="9"/>
        <v>309773766</v>
      </c>
      <c r="M48" s="73">
        <f t="shared" si="9"/>
        <v>379875448</v>
      </c>
      <c r="N48" s="73">
        <f t="shared" si="9"/>
        <v>997363464</v>
      </c>
      <c r="O48" s="73">
        <f t="shared" si="9"/>
        <v>534651633</v>
      </c>
      <c r="P48" s="73">
        <f t="shared" si="9"/>
        <v>294710591</v>
      </c>
      <c r="Q48" s="73">
        <f t="shared" si="9"/>
        <v>326541665</v>
      </c>
      <c r="R48" s="73">
        <f t="shared" si="9"/>
        <v>1155903889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2983998833</v>
      </c>
      <c r="X48" s="73">
        <f t="shared" si="9"/>
        <v>3242038330</v>
      </c>
      <c r="Y48" s="73">
        <f t="shared" si="9"/>
        <v>-258039497</v>
      </c>
      <c r="Z48" s="170">
        <f>+IF(X48&lt;&gt;0,+(Y48/X48)*100,0)</f>
        <v>-7.959174776320427</v>
      </c>
      <c r="AA48" s="168">
        <f>+AA28+AA32+AA38+AA42+AA47</f>
        <v>4661645158</v>
      </c>
    </row>
    <row r="49" spans="1:27" ht="13.5">
      <c r="A49" s="148" t="s">
        <v>49</v>
      </c>
      <c r="B49" s="149"/>
      <c r="C49" s="171">
        <f aca="true" t="shared" si="10" ref="C49:Y49">+C25-C48</f>
        <v>-192888375</v>
      </c>
      <c r="D49" s="171">
        <f>+D25-D48</f>
        <v>0</v>
      </c>
      <c r="E49" s="172">
        <f t="shared" si="10"/>
        <v>408425345</v>
      </c>
      <c r="F49" s="173">
        <f t="shared" si="10"/>
        <v>518120111</v>
      </c>
      <c r="G49" s="173">
        <f t="shared" si="10"/>
        <v>401629269</v>
      </c>
      <c r="H49" s="173">
        <f t="shared" si="10"/>
        <v>-4066645</v>
      </c>
      <c r="I49" s="173">
        <f t="shared" si="10"/>
        <v>60677270</v>
      </c>
      <c r="J49" s="173">
        <f t="shared" si="10"/>
        <v>458239894</v>
      </c>
      <c r="K49" s="173">
        <f t="shared" si="10"/>
        <v>49910856</v>
      </c>
      <c r="L49" s="173">
        <f t="shared" si="10"/>
        <v>261966380</v>
      </c>
      <c r="M49" s="173">
        <f t="shared" si="10"/>
        <v>-34968507</v>
      </c>
      <c r="N49" s="173">
        <f t="shared" si="10"/>
        <v>276908729</v>
      </c>
      <c r="O49" s="173">
        <f t="shared" si="10"/>
        <v>-126863801</v>
      </c>
      <c r="P49" s="173">
        <f t="shared" si="10"/>
        <v>23052729</v>
      </c>
      <c r="Q49" s="173">
        <f t="shared" si="10"/>
        <v>201137020</v>
      </c>
      <c r="R49" s="173">
        <f t="shared" si="10"/>
        <v>97325948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832474571</v>
      </c>
      <c r="X49" s="173">
        <f>IF(F25=F48,0,X25-X48)</f>
        <v>425771411</v>
      </c>
      <c r="Y49" s="173">
        <f t="shared" si="10"/>
        <v>406703160</v>
      </c>
      <c r="Z49" s="174">
        <f>+IF(X49&lt;&gt;0,+(Y49/X49)*100,0)</f>
        <v>95.52148159614221</v>
      </c>
      <c r="AA49" s="171">
        <f>+AA25-AA48</f>
        <v>518120111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469446918</v>
      </c>
      <c r="D5" s="155">
        <v>0</v>
      </c>
      <c r="E5" s="156">
        <v>539000000</v>
      </c>
      <c r="F5" s="60">
        <v>539000000</v>
      </c>
      <c r="G5" s="60">
        <v>45551189</v>
      </c>
      <c r="H5" s="60">
        <v>44580547</v>
      </c>
      <c r="I5" s="60">
        <v>45252277</v>
      </c>
      <c r="J5" s="60">
        <v>135384013</v>
      </c>
      <c r="K5" s="60">
        <v>45180535</v>
      </c>
      <c r="L5" s="60">
        <v>44538520</v>
      </c>
      <c r="M5" s="60">
        <v>45257953</v>
      </c>
      <c r="N5" s="60">
        <v>134977008</v>
      </c>
      <c r="O5" s="60">
        <v>45036733</v>
      </c>
      <c r="P5" s="60">
        <v>45196070</v>
      </c>
      <c r="Q5" s="60">
        <v>45886938</v>
      </c>
      <c r="R5" s="60">
        <v>136119741</v>
      </c>
      <c r="S5" s="60">
        <v>0</v>
      </c>
      <c r="T5" s="60">
        <v>0</v>
      </c>
      <c r="U5" s="60">
        <v>0</v>
      </c>
      <c r="V5" s="60">
        <v>0</v>
      </c>
      <c r="W5" s="60">
        <v>406480762</v>
      </c>
      <c r="X5" s="60">
        <v>407215559</v>
      </c>
      <c r="Y5" s="60">
        <v>-734797</v>
      </c>
      <c r="Z5" s="140">
        <v>-0.18</v>
      </c>
      <c r="AA5" s="155">
        <v>539000000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1676333384</v>
      </c>
      <c r="D7" s="155">
        <v>0</v>
      </c>
      <c r="E7" s="156">
        <v>1977314037</v>
      </c>
      <c r="F7" s="60">
        <v>1977314037</v>
      </c>
      <c r="G7" s="60">
        <v>185972348</v>
      </c>
      <c r="H7" s="60">
        <v>166233335</v>
      </c>
      <c r="I7" s="60">
        <v>188618699</v>
      </c>
      <c r="J7" s="60">
        <v>540824382</v>
      </c>
      <c r="K7" s="60">
        <v>141119818</v>
      </c>
      <c r="L7" s="60">
        <v>143025572</v>
      </c>
      <c r="M7" s="60">
        <v>140771926</v>
      </c>
      <c r="N7" s="60">
        <v>424917316</v>
      </c>
      <c r="O7" s="60">
        <v>125256997</v>
      </c>
      <c r="P7" s="60">
        <v>132457999</v>
      </c>
      <c r="Q7" s="60">
        <v>139462456</v>
      </c>
      <c r="R7" s="60">
        <v>397177452</v>
      </c>
      <c r="S7" s="60">
        <v>0</v>
      </c>
      <c r="T7" s="60">
        <v>0</v>
      </c>
      <c r="U7" s="60">
        <v>0</v>
      </c>
      <c r="V7" s="60">
        <v>0</v>
      </c>
      <c r="W7" s="60">
        <v>1362919150</v>
      </c>
      <c r="X7" s="60">
        <v>1523972871</v>
      </c>
      <c r="Y7" s="60">
        <v>-161053721</v>
      </c>
      <c r="Z7" s="140">
        <v>-10.57</v>
      </c>
      <c r="AA7" s="155">
        <v>1977314037</v>
      </c>
    </row>
    <row r="8" spans="1:27" ht="13.5">
      <c r="A8" s="183" t="s">
        <v>104</v>
      </c>
      <c r="B8" s="182"/>
      <c r="C8" s="155">
        <v>897125332</v>
      </c>
      <c r="D8" s="155">
        <v>0</v>
      </c>
      <c r="E8" s="156">
        <v>946898475</v>
      </c>
      <c r="F8" s="60">
        <v>946898476</v>
      </c>
      <c r="G8" s="60">
        <v>63074569</v>
      </c>
      <c r="H8" s="60">
        <v>88649923</v>
      </c>
      <c r="I8" s="60">
        <v>77350477</v>
      </c>
      <c r="J8" s="60">
        <v>229074969</v>
      </c>
      <c r="K8" s="60">
        <v>83946074</v>
      </c>
      <c r="L8" s="60">
        <v>83945410</v>
      </c>
      <c r="M8" s="60">
        <v>74045746</v>
      </c>
      <c r="N8" s="60">
        <v>241937230</v>
      </c>
      <c r="O8" s="60">
        <v>89860278</v>
      </c>
      <c r="P8" s="60">
        <v>78405516</v>
      </c>
      <c r="Q8" s="60">
        <v>79601182</v>
      </c>
      <c r="R8" s="60">
        <v>247866976</v>
      </c>
      <c r="S8" s="60">
        <v>0</v>
      </c>
      <c r="T8" s="60">
        <v>0</v>
      </c>
      <c r="U8" s="60">
        <v>0</v>
      </c>
      <c r="V8" s="60">
        <v>0</v>
      </c>
      <c r="W8" s="60">
        <v>718879175</v>
      </c>
      <c r="X8" s="60">
        <v>693830060</v>
      </c>
      <c r="Y8" s="60">
        <v>25049115</v>
      </c>
      <c r="Z8" s="140">
        <v>3.61</v>
      </c>
      <c r="AA8" s="155">
        <v>946898476</v>
      </c>
    </row>
    <row r="9" spans="1:27" ht="13.5">
      <c r="A9" s="183" t="s">
        <v>105</v>
      </c>
      <c r="B9" s="182"/>
      <c r="C9" s="155">
        <v>255648004</v>
      </c>
      <c r="D9" s="155">
        <v>0</v>
      </c>
      <c r="E9" s="156">
        <v>259157794</v>
      </c>
      <c r="F9" s="60">
        <v>259157794</v>
      </c>
      <c r="G9" s="60">
        <v>22376177</v>
      </c>
      <c r="H9" s="60">
        <v>24872879</v>
      </c>
      <c r="I9" s="60">
        <v>20670563</v>
      </c>
      <c r="J9" s="60">
        <v>67919619</v>
      </c>
      <c r="K9" s="60">
        <v>48366957</v>
      </c>
      <c r="L9" s="60">
        <v>31988474</v>
      </c>
      <c r="M9" s="60">
        <v>22255649</v>
      </c>
      <c r="N9" s="60">
        <v>102611080</v>
      </c>
      <c r="O9" s="60">
        <v>43009536</v>
      </c>
      <c r="P9" s="60">
        <v>33829831</v>
      </c>
      <c r="Q9" s="60">
        <v>33599546</v>
      </c>
      <c r="R9" s="60">
        <v>110438913</v>
      </c>
      <c r="S9" s="60">
        <v>0</v>
      </c>
      <c r="T9" s="60">
        <v>0</v>
      </c>
      <c r="U9" s="60">
        <v>0</v>
      </c>
      <c r="V9" s="60">
        <v>0</v>
      </c>
      <c r="W9" s="60">
        <v>280969612</v>
      </c>
      <c r="X9" s="60">
        <v>197476838</v>
      </c>
      <c r="Y9" s="60">
        <v>83492774</v>
      </c>
      <c r="Z9" s="140">
        <v>42.28</v>
      </c>
      <c r="AA9" s="155">
        <v>259157794</v>
      </c>
    </row>
    <row r="10" spans="1:27" ht="13.5">
      <c r="A10" s="183" t="s">
        <v>106</v>
      </c>
      <c r="B10" s="182"/>
      <c r="C10" s="155">
        <v>157902990</v>
      </c>
      <c r="D10" s="155">
        <v>0</v>
      </c>
      <c r="E10" s="156">
        <v>171227091</v>
      </c>
      <c r="F10" s="54">
        <v>171227091</v>
      </c>
      <c r="G10" s="54">
        <v>14262443</v>
      </c>
      <c r="H10" s="54">
        <v>16236590</v>
      </c>
      <c r="I10" s="54">
        <v>15135020</v>
      </c>
      <c r="J10" s="54">
        <v>45634053</v>
      </c>
      <c r="K10" s="54">
        <v>15206871</v>
      </c>
      <c r="L10" s="54">
        <v>15140718</v>
      </c>
      <c r="M10" s="54">
        <v>14974417</v>
      </c>
      <c r="N10" s="54">
        <v>45322006</v>
      </c>
      <c r="O10" s="54">
        <v>14760833</v>
      </c>
      <c r="P10" s="54">
        <v>14826179</v>
      </c>
      <c r="Q10" s="54">
        <v>15090997</v>
      </c>
      <c r="R10" s="54">
        <v>44678009</v>
      </c>
      <c r="S10" s="54">
        <v>0</v>
      </c>
      <c r="T10" s="54">
        <v>0</v>
      </c>
      <c r="U10" s="54">
        <v>0</v>
      </c>
      <c r="V10" s="54">
        <v>0</v>
      </c>
      <c r="W10" s="54">
        <v>135634068</v>
      </c>
      <c r="X10" s="54">
        <v>128824065</v>
      </c>
      <c r="Y10" s="54">
        <v>6810003</v>
      </c>
      <c r="Z10" s="184">
        <v>5.29</v>
      </c>
      <c r="AA10" s="130">
        <v>171227091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27563621</v>
      </c>
      <c r="F11" s="60">
        <v>27564045</v>
      </c>
      <c r="G11" s="60">
        <v>536998</v>
      </c>
      <c r="H11" s="60">
        <v>789902</v>
      </c>
      <c r="I11" s="60">
        <v>406789</v>
      </c>
      <c r="J11" s="60">
        <v>1733689</v>
      </c>
      <c r="K11" s="60">
        <v>598041</v>
      </c>
      <c r="L11" s="60">
        <v>302517</v>
      </c>
      <c r="M11" s="60">
        <v>401200</v>
      </c>
      <c r="N11" s="60">
        <v>1301758</v>
      </c>
      <c r="O11" s="60">
        <v>1757112</v>
      </c>
      <c r="P11" s="60">
        <v>264762</v>
      </c>
      <c r="Q11" s="60">
        <v>408304</v>
      </c>
      <c r="R11" s="60">
        <v>2430178</v>
      </c>
      <c r="S11" s="60">
        <v>0</v>
      </c>
      <c r="T11" s="60">
        <v>0</v>
      </c>
      <c r="U11" s="60">
        <v>0</v>
      </c>
      <c r="V11" s="60">
        <v>0</v>
      </c>
      <c r="W11" s="60">
        <v>5465625</v>
      </c>
      <c r="X11" s="60">
        <v>22921901</v>
      </c>
      <c r="Y11" s="60">
        <v>-17456276</v>
      </c>
      <c r="Z11" s="140">
        <v>-76.16</v>
      </c>
      <c r="AA11" s="155">
        <v>27564045</v>
      </c>
    </row>
    <row r="12" spans="1:27" ht="13.5">
      <c r="A12" s="183" t="s">
        <v>108</v>
      </c>
      <c r="B12" s="185"/>
      <c r="C12" s="155">
        <v>11633519</v>
      </c>
      <c r="D12" s="155">
        <v>0</v>
      </c>
      <c r="E12" s="156">
        <v>14771889</v>
      </c>
      <c r="F12" s="60">
        <v>14771890</v>
      </c>
      <c r="G12" s="60">
        <v>943502</v>
      </c>
      <c r="H12" s="60">
        <v>965661</v>
      </c>
      <c r="I12" s="60">
        <v>1032758</v>
      </c>
      <c r="J12" s="60">
        <v>2941921</v>
      </c>
      <c r="K12" s="60">
        <v>-3127027</v>
      </c>
      <c r="L12" s="60">
        <v>1027835</v>
      </c>
      <c r="M12" s="60">
        <v>1123350</v>
      </c>
      <c r="N12" s="60">
        <v>-975842</v>
      </c>
      <c r="O12" s="60">
        <v>1208494</v>
      </c>
      <c r="P12" s="60">
        <v>979822</v>
      </c>
      <c r="Q12" s="60">
        <v>864064</v>
      </c>
      <c r="R12" s="60">
        <v>3052380</v>
      </c>
      <c r="S12" s="60">
        <v>0</v>
      </c>
      <c r="T12" s="60">
        <v>0</v>
      </c>
      <c r="U12" s="60">
        <v>0</v>
      </c>
      <c r="V12" s="60">
        <v>0</v>
      </c>
      <c r="W12" s="60">
        <v>5018459</v>
      </c>
      <c r="X12" s="60">
        <v>11078919</v>
      </c>
      <c r="Y12" s="60">
        <v>-6060460</v>
      </c>
      <c r="Z12" s="140">
        <v>-54.7</v>
      </c>
      <c r="AA12" s="155">
        <v>14771890</v>
      </c>
    </row>
    <row r="13" spans="1:27" ht="13.5">
      <c r="A13" s="181" t="s">
        <v>109</v>
      </c>
      <c r="B13" s="185"/>
      <c r="C13" s="155">
        <v>8376427</v>
      </c>
      <c r="D13" s="155">
        <v>0</v>
      </c>
      <c r="E13" s="156">
        <v>11151929</v>
      </c>
      <c r="F13" s="60">
        <v>11151929</v>
      </c>
      <c r="G13" s="60">
        <v>0</v>
      </c>
      <c r="H13" s="60">
        <v>855443</v>
      </c>
      <c r="I13" s="60">
        <v>465803</v>
      </c>
      <c r="J13" s="60">
        <v>1321246</v>
      </c>
      <c r="K13" s="60">
        <v>261853</v>
      </c>
      <c r="L13" s="60">
        <v>305071</v>
      </c>
      <c r="M13" s="60">
        <v>131172</v>
      </c>
      <c r="N13" s="60">
        <v>698096</v>
      </c>
      <c r="O13" s="60">
        <v>3848780</v>
      </c>
      <c r="P13" s="60">
        <v>218585</v>
      </c>
      <c r="Q13" s="60">
        <v>845036</v>
      </c>
      <c r="R13" s="60">
        <v>4912401</v>
      </c>
      <c r="S13" s="60">
        <v>0</v>
      </c>
      <c r="T13" s="60">
        <v>0</v>
      </c>
      <c r="U13" s="60">
        <v>0</v>
      </c>
      <c r="V13" s="60">
        <v>0</v>
      </c>
      <c r="W13" s="60">
        <v>6931743</v>
      </c>
      <c r="X13" s="60">
        <v>7578944</v>
      </c>
      <c r="Y13" s="60">
        <v>-647201</v>
      </c>
      <c r="Z13" s="140">
        <v>-8.54</v>
      </c>
      <c r="AA13" s="155">
        <v>11151929</v>
      </c>
    </row>
    <row r="14" spans="1:27" ht="13.5">
      <c r="A14" s="181" t="s">
        <v>110</v>
      </c>
      <c r="B14" s="185"/>
      <c r="C14" s="155">
        <v>31034555</v>
      </c>
      <c r="D14" s="155">
        <v>0</v>
      </c>
      <c r="E14" s="156">
        <v>22795629</v>
      </c>
      <c r="F14" s="60">
        <v>22795631</v>
      </c>
      <c r="G14" s="60">
        <v>2399850</v>
      </c>
      <c r="H14" s="60">
        <v>2555629</v>
      </c>
      <c r="I14" s="60">
        <v>2419103</v>
      </c>
      <c r="J14" s="60">
        <v>7374582</v>
      </c>
      <c r="K14" s="60">
        <v>2773432</v>
      </c>
      <c r="L14" s="60">
        <v>2733219</v>
      </c>
      <c r="M14" s="60">
        <v>2966048</v>
      </c>
      <c r="N14" s="60">
        <v>8472699</v>
      </c>
      <c r="O14" s="60">
        <v>3067337</v>
      </c>
      <c r="P14" s="60">
        <v>2792091</v>
      </c>
      <c r="Q14" s="60">
        <v>2705125</v>
      </c>
      <c r="R14" s="60">
        <v>8564553</v>
      </c>
      <c r="S14" s="60">
        <v>0</v>
      </c>
      <c r="T14" s="60">
        <v>0</v>
      </c>
      <c r="U14" s="60">
        <v>0</v>
      </c>
      <c r="V14" s="60">
        <v>0</v>
      </c>
      <c r="W14" s="60">
        <v>24411834</v>
      </c>
      <c r="X14" s="60">
        <v>16774575</v>
      </c>
      <c r="Y14" s="60">
        <v>7637259</v>
      </c>
      <c r="Z14" s="140">
        <v>45.53</v>
      </c>
      <c r="AA14" s="155">
        <v>22795631</v>
      </c>
    </row>
    <row r="15" spans="1:27" ht="13.5">
      <c r="A15" s="181" t="s">
        <v>111</v>
      </c>
      <c r="B15" s="185"/>
      <c r="C15" s="155">
        <v>6050</v>
      </c>
      <c r="D15" s="155">
        <v>0</v>
      </c>
      <c r="E15" s="156">
        <v>5000</v>
      </c>
      <c r="F15" s="60">
        <v>5000</v>
      </c>
      <c r="G15" s="60">
        <v>0</v>
      </c>
      <c r="H15" s="60">
        <v>0</v>
      </c>
      <c r="I15" s="60">
        <v>3025</v>
      </c>
      <c r="J15" s="60">
        <v>3025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3025</v>
      </c>
      <c r="X15" s="60"/>
      <c r="Y15" s="60">
        <v>3025</v>
      </c>
      <c r="Z15" s="140">
        <v>0</v>
      </c>
      <c r="AA15" s="155">
        <v>5000</v>
      </c>
    </row>
    <row r="16" spans="1:27" ht="13.5">
      <c r="A16" s="181" t="s">
        <v>112</v>
      </c>
      <c r="B16" s="185"/>
      <c r="C16" s="155">
        <v>153353108</v>
      </c>
      <c r="D16" s="155">
        <v>0</v>
      </c>
      <c r="E16" s="156">
        <v>35008300</v>
      </c>
      <c r="F16" s="60">
        <v>35008300</v>
      </c>
      <c r="G16" s="60">
        <v>1919188</v>
      </c>
      <c r="H16" s="60">
        <v>1520563</v>
      </c>
      <c r="I16" s="60">
        <v>1068864</v>
      </c>
      <c r="J16" s="60">
        <v>4508615</v>
      </c>
      <c r="K16" s="60">
        <v>867132</v>
      </c>
      <c r="L16" s="60">
        <v>887461</v>
      </c>
      <c r="M16" s="60">
        <v>525381</v>
      </c>
      <c r="N16" s="60">
        <v>2279974</v>
      </c>
      <c r="O16" s="60">
        <v>73047827</v>
      </c>
      <c r="P16" s="60">
        <v>1109627</v>
      </c>
      <c r="Q16" s="60">
        <v>1785012</v>
      </c>
      <c r="R16" s="60">
        <v>75942466</v>
      </c>
      <c r="S16" s="60">
        <v>0</v>
      </c>
      <c r="T16" s="60">
        <v>0</v>
      </c>
      <c r="U16" s="60">
        <v>0</v>
      </c>
      <c r="V16" s="60">
        <v>0</v>
      </c>
      <c r="W16" s="60">
        <v>82731055</v>
      </c>
      <c r="X16" s="60">
        <v>27647074</v>
      </c>
      <c r="Y16" s="60">
        <v>55083981</v>
      </c>
      <c r="Z16" s="140">
        <v>199.24</v>
      </c>
      <c r="AA16" s="155">
        <v>35008300</v>
      </c>
    </row>
    <row r="17" spans="1:27" ht="13.5">
      <c r="A17" s="181" t="s">
        <v>113</v>
      </c>
      <c r="B17" s="185"/>
      <c r="C17" s="155">
        <v>6770</v>
      </c>
      <c r="D17" s="155">
        <v>0</v>
      </c>
      <c r="E17" s="156">
        <v>12887</v>
      </c>
      <c r="F17" s="60">
        <v>12887</v>
      </c>
      <c r="G17" s="60">
        <v>747</v>
      </c>
      <c r="H17" s="60">
        <v>582</v>
      </c>
      <c r="I17" s="60">
        <v>654</v>
      </c>
      <c r="J17" s="60">
        <v>1983</v>
      </c>
      <c r="K17" s="60">
        <v>779</v>
      </c>
      <c r="L17" s="60">
        <v>779</v>
      </c>
      <c r="M17" s="60">
        <v>1422</v>
      </c>
      <c r="N17" s="60">
        <v>2980</v>
      </c>
      <c r="O17" s="60">
        <v>264</v>
      </c>
      <c r="P17" s="60">
        <v>587</v>
      </c>
      <c r="Q17" s="60">
        <v>860</v>
      </c>
      <c r="R17" s="60">
        <v>1711</v>
      </c>
      <c r="S17" s="60">
        <v>0</v>
      </c>
      <c r="T17" s="60">
        <v>0</v>
      </c>
      <c r="U17" s="60">
        <v>0</v>
      </c>
      <c r="V17" s="60">
        <v>0</v>
      </c>
      <c r="W17" s="60">
        <v>6674</v>
      </c>
      <c r="X17" s="60">
        <v>9308</v>
      </c>
      <c r="Y17" s="60">
        <v>-2634</v>
      </c>
      <c r="Z17" s="140">
        <v>-28.3</v>
      </c>
      <c r="AA17" s="155">
        <v>12887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677257965</v>
      </c>
      <c r="D19" s="155">
        <v>0</v>
      </c>
      <c r="E19" s="156">
        <v>669140122</v>
      </c>
      <c r="F19" s="60">
        <v>669100285</v>
      </c>
      <c r="G19" s="60">
        <v>238348000</v>
      </c>
      <c r="H19" s="60">
        <v>4782715</v>
      </c>
      <c r="I19" s="60">
        <v>4451347</v>
      </c>
      <c r="J19" s="60">
        <v>247582062</v>
      </c>
      <c r="K19" s="60">
        <v>5354056</v>
      </c>
      <c r="L19" s="60">
        <v>206706206</v>
      </c>
      <c r="M19" s="60">
        <v>5827019</v>
      </c>
      <c r="N19" s="60">
        <v>217887281</v>
      </c>
      <c r="O19" s="60">
        <v>4410868</v>
      </c>
      <c r="P19" s="60">
        <v>4107250</v>
      </c>
      <c r="Q19" s="60">
        <v>168328688</v>
      </c>
      <c r="R19" s="60">
        <v>176846806</v>
      </c>
      <c r="S19" s="60">
        <v>0</v>
      </c>
      <c r="T19" s="60">
        <v>0</v>
      </c>
      <c r="U19" s="60">
        <v>0</v>
      </c>
      <c r="V19" s="60">
        <v>0</v>
      </c>
      <c r="W19" s="60">
        <v>642316149</v>
      </c>
      <c r="X19" s="60">
        <v>610857027</v>
      </c>
      <c r="Y19" s="60">
        <v>31459122</v>
      </c>
      <c r="Z19" s="140">
        <v>5.15</v>
      </c>
      <c r="AA19" s="155">
        <v>669100285</v>
      </c>
    </row>
    <row r="20" spans="1:27" ht="13.5">
      <c r="A20" s="181" t="s">
        <v>35</v>
      </c>
      <c r="B20" s="185"/>
      <c r="C20" s="155">
        <v>397728227</v>
      </c>
      <c r="D20" s="155">
        <v>0</v>
      </c>
      <c r="E20" s="156">
        <v>33075061</v>
      </c>
      <c r="F20" s="54">
        <v>134488913</v>
      </c>
      <c r="G20" s="54">
        <v>187145</v>
      </c>
      <c r="H20" s="54">
        <v>2041991</v>
      </c>
      <c r="I20" s="54">
        <v>1635311</v>
      </c>
      <c r="J20" s="54">
        <v>3864447</v>
      </c>
      <c r="K20" s="54">
        <v>1492020</v>
      </c>
      <c r="L20" s="54">
        <v>3857777</v>
      </c>
      <c r="M20" s="54">
        <v>1382786</v>
      </c>
      <c r="N20" s="54">
        <v>6732583</v>
      </c>
      <c r="O20" s="54">
        <v>2429587</v>
      </c>
      <c r="P20" s="54">
        <v>-56208</v>
      </c>
      <c r="Q20" s="54">
        <v>2596801</v>
      </c>
      <c r="R20" s="54">
        <v>4970180</v>
      </c>
      <c r="S20" s="54">
        <v>0</v>
      </c>
      <c r="T20" s="54">
        <v>0</v>
      </c>
      <c r="U20" s="54">
        <v>0</v>
      </c>
      <c r="V20" s="54">
        <v>0</v>
      </c>
      <c r="W20" s="54">
        <v>15567210</v>
      </c>
      <c r="X20" s="54">
        <v>18946409</v>
      </c>
      <c r="Y20" s="54">
        <v>-3379199</v>
      </c>
      <c r="Z20" s="184">
        <v>-17.84</v>
      </c>
      <c r="AA20" s="130">
        <v>134488913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1413853</v>
      </c>
      <c r="F21" s="60">
        <v>0</v>
      </c>
      <c r="G21" s="60">
        <v>28289</v>
      </c>
      <c r="H21" s="60">
        <v>0</v>
      </c>
      <c r="I21" s="82">
        <v>0</v>
      </c>
      <c r="J21" s="60">
        <v>28289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553603</v>
      </c>
      <c r="R21" s="60">
        <v>553603</v>
      </c>
      <c r="S21" s="60">
        <v>0</v>
      </c>
      <c r="T21" s="60">
        <v>0</v>
      </c>
      <c r="U21" s="60">
        <v>0</v>
      </c>
      <c r="V21" s="60">
        <v>0</v>
      </c>
      <c r="W21" s="82">
        <v>581892</v>
      </c>
      <c r="X21" s="60">
        <v>676191</v>
      </c>
      <c r="Y21" s="60">
        <v>-94299</v>
      </c>
      <c r="Z21" s="140">
        <v>-13.95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4735853249</v>
      </c>
      <c r="D22" s="188">
        <f>SUM(D5:D21)</f>
        <v>0</v>
      </c>
      <c r="E22" s="189">
        <f t="shared" si="0"/>
        <v>4708535688</v>
      </c>
      <c r="F22" s="190">
        <f t="shared" si="0"/>
        <v>4808496278</v>
      </c>
      <c r="G22" s="190">
        <f t="shared" si="0"/>
        <v>575600445</v>
      </c>
      <c r="H22" s="190">
        <f t="shared" si="0"/>
        <v>354085760</v>
      </c>
      <c r="I22" s="190">
        <f t="shared" si="0"/>
        <v>358510690</v>
      </c>
      <c r="J22" s="190">
        <f t="shared" si="0"/>
        <v>1288196895</v>
      </c>
      <c r="K22" s="190">
        <f t="shared" si="0"/>
        <v>342040541</v>
      </c>
      <c r="L22" s="190">
        <f t="shared" si="0"/>
        <v>534459559</v>
      </c>
      <c r="M22" s="190">
        <f t="shared" si="0"/>
        <v>309664069</v>
      </c>
      <c r="N22" s="190">
        <f t="shared" si="0"/>
        <v>1186164169</v>
      </c>
      <c r="O22" s="190">
        <f t="shared" si="0"/>
        <v>407694646</v>
      </c>
      <c r="P22" s="190">
        <f t="shared" si="0"/>
        <v>314132111</v>
      </c>
      <c r="Q22" s="190">
        <f t="shared" si="0"/>
        <v>491728612</v>
      </c>
      <c r="R22" s="190">
        <f t="shared" si="0"/>
        <v>1213555369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3687916433</v>
      </c>
      <c r="X22" s="190">
        <f t="shared" si="0"/>
        <v>3667809741</v>
      </c>
      <c r="Y22" s="190">
        <f t="shared" si="0"/>
        <v>20106692</v>
      </c>
      <c r="Z22" s="191">
        <f>+IF(X22&lt;&gt;0,+(Y22/X22)*100,0)</f>
        <v>0.5481934293167035</v>
      </c>
      <c r="AA22" s="188">
        <f>SUM(AA5:AA21)</f>
        <v>4808496278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822788232</v>
      </c>
      <c r="D25" s="155">
        <v>0</v>
      </c>
      <c r="E25" s="156">
        <v>918944935</v>
      </c>
      <c r="F25" s="60">
        <v>917758082</v>
      </c>
      <c r="G25" s="60">
        <v>72990074</v>
      </c>
      <c r="H25" s="60">
        <v>71386469</v>
      </c>
      <c r="I25" s="60">
        <v>73088070</v>
      </c>
      <c r="J25" s="60">
        <v>217464613</v>
      </c>
      <c r="K25" s="60">
        <v>72190137</v>
      </c>
      <c r="L25" s="60">
        <v>70329986</v>
      </c>
      <c r="M25" s="60">
        <v>71230296</v>
      </c>
      <c r="N25" s="60">
        <v>213750419</v>
      </c>
      <c r="O25" s="60">
        <v>70867722</v>
      </c>
      <c r="P25" s="60">
        <v>71287895</v>
      </c>
      <c r="Q25" s="60">
        <v>69322672</v>
      </c>
      <c r="R25" s="60">
        <v>211478289</v>
      </c>
      <c r="S25" s="60">
        <v>0</v>
      </c>
      <c r="T25" s="60">
        <v>0</v>
      </c>
      <c r="U25" s="60">
        <v>0</v>
      </c>
      <c r="V25" s="60">
        <v>0</v>
      </c>
      <c r="W25" s="60">
        <v>642693321</v>
      </c>
      <c r="X25" s="60">
        <v>660188016</v>
      </c>
      <c r="Y25" s="60">
        <v>-17494695</v>
      </c>
      <c r="Z25" s="140">
        <v>-2.65</v>
      </c>
      <c r="AA25" s="155">
        <v>917758082</v>
      </c>
    </row>
    <row r="26" spans="1:27" ht="13.5">
      <c r="A26" s="183" t="s">
        <v>38</v>
      </c>
      <c r="B26" s="182"/>
      <c r="C26" s="155">
        <v>42735848</v>
      </c>
      <c r="D26" s="155">
        <v>0</v>
      </c>
      <c r="E26" s="156">
        <v>47185053</v>
      </c>
      <c r="F26" s="60">
        <v>47185054</v>
      </c>
      <c r="G26" s="60">
        <v>3636441</v>
      </c>
      <c r="H26" s="60">
        <v>3584314</v>
      </c>
      <c r="I26" s="60">
        <v>3584314</v>
      </c>
      <c r="J26" s="60">
        <v>10805069</v>
      </c>
      <c r="K26" s="60">
        <v>3584314</v>
      </c>
      <c r="L26" s="60">
        <v>3584314</v>
      </c>
      <c r="M26" s="60">
        <v>3584314</v>
      </c>
      <c r="N26" s="60">
        <v>10752942</v>
      </c>
      <c r="O26" s="60">
        <v>3584314</v>
      </c>
      <c r="P26" s="60">
        <v>3584314</v>
      </c>
      <c r="Q26" s="60">
        <v>3550532</v>
      </c>
      <c r="R26" s="60">
        <v>10719160</v>
      </c>
      <c r="S26" s="60">
        <v>0</v>
      </c>
      <c r="T26" s="60">
        <v>0</v>
      </c>
      <c r="U26" s="60">
        <v>0</v>
      </c>
      <c r="V26" s="60">
        <v>0</v>
      </c>
      <c r="W26" s="60">
        <v>32277171</v>
      </c>
      <c r="X26" s="60">
        <v>35309203</v>
      </c>
      <c r="Y26" s="60">
        <v>-3032032</v>
      </c>
      <c r="Z26" s="140">
        <v>-8.59</v>
      </c>
      <c r="AA26" s="155">
        <v>47185054</v>
      </c>
    </row>
    <row r="27" spans="1:27" ht="13.5">
      <c r="A27" s="183" t="s">
        <v>118</v>
      </c>
      <c r="B27" s="182"/>
      <c r="C27" s="155">
        <v>781535835</v>
      </c>
      <c r="D27" s="155">
        <v>0</v>
      </c>
      <c r="E27" s="156">
        <v>438178617</v>
      </c>
      <c r="F27" s="60">
        <v>510110321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199871802</v>
      </c>
      <c r="Y27" s="60">
        <v>-199871802</v>
      </c>
      <c r="Z27" s="140">
        <v>-100</v>
      </c>
      <c r="AA27" s="155">
        <v>510110321</v>
      </c>
    </row>
    <row r="28" spans="1:27" ht="13.5">
      <c r="A28" s="183" t="s">
        <v>39</v>
      </c>
      <c r="B28" s="182"/>
      <c r="C28" s="155">
        <v>476075878</v>
      </c>
      <c r="D28" s="155">
        <v>0</v>
      </c>
      <c r="E28" s="156">
        <v>248527020</v>
      </c>
      <c r="F28" s="60">
        <v>173523164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20325839</v>
      </c>
      <c r="N28" s="60">
        <v>20325839</v>
      </c>
      <c r="O28" s="60">
        <v>226265384</v>
      </c>
      <c r="P28" s="60">
        <v>0</v>
      </c>
      <c r="Q28" s="60">
        <v>10229373</v>
      </c>
      <c r="R28" s="60">
        <v>236494757</v>
      </c>
      <c r="S28" s="60">
        <v>0</v>
      </c>
      <c r="T28" s="60">
        <v>0</v>
      </c>
      <c r="U28" s="60">
        <v>0</v>
      </c>
      <c r="V28" s="60">
        <v>0</v>
      </c>
      <c r="W28" s="60">
        <v>256820596</v>
      </c>
      <c r="X28" s="60">
        <v>134297716</v>
      </c>
      <c r="Y28" s="60">
        <v>122522880</v>
      </c>
      <c r="Z28" s="140">
        <v>91.23</v>
      </c>
      <c r="AA28" s="155">
        <v>173523164</v>
      </c>
    </row>
    <row r="29" spans="1:27" ht="13.5">
      <c r="A29" s="183" t="s">
        <v>40</v>
      </c>
      <c r="B29" s="182"/>
      <c r="C29" s="155">
        <v>27575854</v>
      </c>
      <c r="D29" s="155">
        <v>0</v>
      </c>
      <c r="E29" s="156">
        <v>11896707</v>
      </c>
      <c r="F29" s="60">
        <v>2840067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6406197</v>
      </c>
      <c r="Y29" s="60">
        <v>-6406197</v>
      </c>
      <c r="Z29" s="140">
        <v>-100</v>
      </c>
      <c r="AA29" s="155">
        <v>2840067</v>
      </c>
    </row>
    <row r="30" spans="1:27" ht="13.5">
      <c r="A30" s="183" t="s">
        <v>119</v>
      </c>
      <c r="B30" s="182"/>
      <c r="C30" s="155">
        <v>1874698247</v>
      </c>
      <c r="D30" s="155">
        <v>0</v>
      </c>
      <c r="E30" s="156">
        <v>1950242691</v>
      </c>
      <c r="F30" s="60">
        <v>1950242691</v>
      </c>
      <c r="G30" s="60">
        <v>39685368</v>
      </c>
      <c r="H30" s="60">
        <v>205294827</v>
      </c>
      <c r="I30" s="60">
        <v>188080608</v>
      </c>
      <c r="J30" s="60">
        <v>433060803</v>
      </c>
      <c r="K30" s="60">
        <v>157178745</v>
      </c>
      <c r="L30" s="60">
        <v>158350018</v>
      </c>
      <c r="M30" s="60">
        <v>150151084</v>
      </c>
      <c r="N30" s="60">
        <v>465679847</v>
      </c>
      <c r="O30" s="60">
        <v>134248780</v>
      </c>
      <c r="P30" s="60">
        <v>146690520</v>
      </c>
      <c r="Q30" s="60">
        <v>143542486</v>
      </c>
      <c r="R30" s="60">
        <v>424481786</v>
      </c>
      <c r="S30" s="60">
        <v>0</v>
      </c>
      <c r="T30" s="60">
        <v>0</v>
      </c>
      <c r="U30" s="60">
        <v>0</v>
      </c>
      <c r="V30" s="60">
        <v>0</v>
      </c>
      <c r="W30" s="60">
        <v>1323222436</v>
      </c>
      <c r="X30" s="60">
        <v>1516972355</v>
      </c>
      <c r="Y30" s="60">
        <v>-193749919</v>
      </c>
      <c r="Z30" s="140">
        <v>-12.77</v>
      </c>
      <c r="AA30" s="155">
        <v>1950242691</v>
      </c>
    </row>
    <row r="31" spans="1:27" ht="13.5">
      <c r="A31" s="183" t="s">
        <v>120</v>
      </c>
      <c r="B31" s="182"/>
      <c r="C31" s="155">
        <v>5301994</v>
      </c>
      <c r="D31" s="155">
        <v>0</v>
      </c>
      <c r="E31" s="156">
        <v>8281056</v>
      </c>
      <c r="F31" s="60">
        <v>6606119</v>
      </c>
      <c r="G31" s="60">
        <v>386017</v>
      </c>
      <c r="H31" s="60">
        <v>3099679</v>
      </c>
      <c r="I31" s="60">
        <v>1692029</v>
      </c>
      <c r="J31" s="60">
        <v>5177725</v>
      </c>
      <c r="K31" s="60">
        <v>2082021</v>
      </c>
      <c r="L31" s="60">
        <v>2567634</v>
      </c>
      <c r="M31" s="60">
        <v>6218273</v>
      </c>
      <c r="N31" s="60">
        <v>10867928</v>
      </c>
      <c r="O31" s="60">
        <v>1444223</v>
      </c>
      <c r="P31" s="60">
        <v>4016497</v>
      </c>
      <c r="Q31" s="60">
        <v>4487302</v>
      </c>
      <c r="R31" s="60">
        <v>9948022</v>
      </c>
      <c r="S31" s="60">
        <v>0</v>
      </c>
      <c r="T31" s="60">
        <v>0</v>
      </c>
      <c r="U31" s="60">
        <v>0</v>
      </c>
      <c r="V31" s="60">
        <v>0</v>
      </c>
      <c r="W31" s="60">
        <v>25993675</v>
      </c>
      <c r="X31" s="60">
        <v>6208973</v>
      </c>
      <c r="Y31" s="60">
        <v>19784702</v>
      </c>
      <c r="Z31" s="140">
        <v>318.65</v>
      </c>
      <c r="AA31" s="155">
        <v>6606119</v>
      </c>
    </row>
    <row r="32" spans="1:27" ht="13.5">
      <c r="A32" s="183" t="s">
        <v>121</v>
      </c>
      <c r="B32" s="182"/>
      <c r="C32" s="155">
        <v>105054296</v>
      </c>
      <c r="D32" s="155">
        <v>0</v>
      </c>
      <c r="E32" s="156">
        <v>134238663</v>
      </c>
      <c r="F32" s="60">
        <v>164078374</v>
      </c>
      <c r="G32" s="60">
        <v>170476</v>
      </c>
      <c r="H32" s="60">
        <v>14454973</v>
      </c>
      <c r="I32" s="60">
        <v>998538</v>
      </c>
      <c r="J32" s="60">
        <v>15623987</v>
      </c>
      <c r="K32" s="60">
        <v>15191912</v>
      </c>
      <c r="L32" s="60">
        <v>11425011</v>
      </c>
      <c r="M32" s="60">
        <v>27914968</v>
      </c>
      <c r="N32" s="60">
        <v>54531891</v>
      </c>
      <c r="O32" s="60">
        <v>-11850350</v>
      </c>
      <c r="P32" s="60">
        <v>8772483</v>
      </c>
      <c r="Q32" s="60">
        <v>41318612</v>
      </c>
      <c r="R32" s="60">
        <v>38240745</v>
      </c>
      <c r="S32" s="60">
        <v>0</v>
      </c>
      <c r="T32" s="60">
        <v>0</v>
      </c>
      <c r="U32" s="60">
        <v>0</v>
      </c>
      <c r="V32" s="60">
        <v>0</v>
      </c>
      <c r="W32" s="60">
        <v>108396623</v>
      </c>
      <c r="X32" s="60">
        <v>117470399</v>
      </c>
      <c r="Y32" s="60">
        <v>-9073776</v>
      </c>
      <c r="Z32" s="140">
        <v>-7.72</v>
      </c>
      <c r="AA32" s="155">
        <v>164078374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873873199</v>
      </c>
      <c r="D34" s="155">
        <v>0</v>
      </c>
      <c r="E34" s="156">
        <v>808626389</v>
      </c>
      <c r="F34" s="60">
        <v>889301286</v>
      </c>
      <c r="G34" s="60">
        <v>57102800</v>
      </c>
      <c r="H34" s="60">
        <v>60520507</v>
      </c>
      <c r="I34" s="60">
        <v>30975976</v>
      </c>
      <c r="J34" s="60">
        <v>148599283</v>
      </c>
      <c r="K34" s="60">
        <v>57487121</v>
      </c>
      <c r="L34" s="60">
        <v>63516803</v>
      </c>
      <c r="M34" s="60">
        <v>100450674</v>
      </c>
      <c r="N34" s="60">
        <v>221454598</v>
      </c>
      <c r="O34" s="60">
        <v>110091560</v>
      </c>
      <c r="P34" s="60">
        <v>60358882</v>
      </c>
      <c r="Q34" s="60">
        <v>54090688</v>
      </c>
      <c r="R34" s="60">
        <v>224541130</v>
      </c>
      <c r="S34" s="60">
        <v>0</v>
      </c>
      <c r="T34" s="60">
        <v>0</v>
      </c>
      <c r="U34" s="60">
        <v>0</v>
      </c>
      <c r="V34" s="60">
        <v>0</v>
      </c>
      <c r="W34" s="60">
        <v>594595011</v>
      </c>
      <c r="X34" s="60">
        <v>565313668</v>
      </c>
      <c r="Y34" s="60">
        <v>29281343</v>
      </c>
      <c r="Z34" s="140">
        <v>5.18</v>
      </c>
      <c r="AA34" s="155">
        <v>889301286</v>
      </c>
    </row>
    <row r="35" spans="1:27" ht="13.5">
      <c r="A35" s="181" t="s">
        <v>122</v>
      </c>
      <c r="B35" s="185"/>
      <c r="C35" s="155">
        <v>88196640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5097836023</v>
      </c>
      <c r="D36" s="188">
        <f>SUM(D25:D35)</f>
        <v>0</v>
      </c>
      <c r="E36" s="189">
        <f t="shared" si="1"/>
        <v>4566121131</v>
      </c>
      <c r="F36" s="190">
        <f t="shared" si="1"/>
        <v>4661645158</v>
      </c>
      <c r="G36" s="190">
        <f t="shared" si="1"/>
        <v>173971176</v>
      </c>
      <c r="H36" s="190">
        <f t="shared" si="1"/>
        <v>358340769</v>
      </c>
      <c r="I36" s="190">
        <f t="shared" si="1"/>
        <v>298419535</v>
      </c>
      <c r="J36" s="190">
        <f t="shared" si="1"/>
        <v>830731480</v>
      </c>
      <c r="K36" s="190">
        <f t="shared" si="1"/>
        <v>307714250</v>
      </c>
      <c r="L36" s="190">
        <f t="shared" si="1"/>
        <v>309773766</v>
      </c>
      <c r="M36" s="190">
        <f t="shared" si="1"/>
        <v>379875448</v>
      </c>
      <c r="N36" s="190">
        <f t="shared" si="1"/>
        <v>997363464</v>
      </c>
      <c r="O36" s="190">
        <f t="shared" si="1"/>
        <v>534651633</v>
      </c>
      <c r="P36" s="190">
        <f t="shared" si="1"/>
        <v>294710591</v>
      </c>
      <c r="Q36" s="190">
        <f t="shared" si="1"/>
        <v>326541665</v>
      </c>
      <c r="R36" s="190">
        <f t="shared" si="1"/>
        <v>1155903889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2983998833</v>
      </c>
      <c r="X36" s="190">
        <f t="shared" si="1"/>
        <v>3242038329</v>
      </c>
      <c r="Y36" s="190">
        <f t="shared" si="1"/>
        <v>-258039496</v>
      </c>
      <c r="Z36" s="191">
        <f>+IF(X36&lt;&gt;0,+(Y36/X36)*100,0)</f>
        <v>-7.959174747930625</v>
      </c>
      <c r="AA36" s="188">
        <f>SUM(AA25:AA35)</f>
        <v>4661645158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-361982774</v>
      </c>
      <c r="D38" s="199">
        <f>+D22-D36</f>
        <v>0</v>
      </c>
      <c r="E38" s="200">
        <f t="shared" si="2"/>
        <v>142414557</v>
      </c>
      <c r="F38" s="106">
        <f t="shared" si="2"/>
        <v>146851120</v>
      </c>
      <c r="G38" s="106">
        <f t="shared" si="2"/>
        <v>401629269</v>
      </c>
      <c r="H38" s="106">
        <f t="shared" si="2"/>
        <v>-4255009</v>
      </c>
      <c r="I38" s="106">
        <f t="shared" si="2"/>
        <v>60091155</v>
      </c>
      <c r="J38" s="106">
        <f t="shared" si="2"/>
        <v>457465415</v>
      </c>
      <c r="K38" s="106">
        <f t="shared" si="2"/>
        <v>34326291</v>
      </c>
      <c r="L38" s="106">
        <f t="shared" si="2"/>
        <v>224685793</v>
      </c>
      <c r="M38" s="106">
        <f t="shared" si="2"/>
        <v>-70211379</v>
      </c>
      <c r="N38" s="106">
        <f t="shared" si="2"/>
        <v>188800705</v>
      </c>
      <c r="O38" s="106">
        <f t="shared" si="2"/>
        <v>-126956987</v>
      </c>
      <c r="P38" s="106">
        <f t="shared" si="2"/>
        <v>19421520</v>
      </c>
      <c r="Q38" s="106">
        <f t="shared" si="2"/>
        <v>165186947</v>
      </c>
      <c r="R38" s="106">
        <f t="shared" si="2"/>
        <v>57651480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703917600</v>
      </c>
      <c r="X38" s="106">
        <f>IF(F22=F36,0,X22-X36)</f>
        <v>425771412</v>
      </c>
      <c r="Y38" s="106">
        <f t="shared" si="2"/>
        <v>278146188</v>
      </c>
      <c r="Z38" s="201">
        <f>+IF(X38&lt;&gt;0,+(Y38/X38)*100,0)</f>
        <v>65.32758662528522</v>
      </c>
      <c r="AA38" s="199">
        <f>+AA22-AA36</f>
        <v>146851120</v>
      </c>
    </row>
    <row r="39" spans="1:27" ht="13.5">
      <c r="A39" s="181" t="s">
        <v>46</v>
      </c>
      <c r="B39" s="185"/>
      <c r="C39" s="155">
        <v>169094399</v>
      </c>
      <c r="D39" s="155">
        <v>0</v>
      </c>
      <c r="E39" s="156">
        <v>266010788</v>
      </c>
      <c r="F39" s="60">
        <v>371268991</v>
      </c>
      <c r="G39" s="60">
        <v>0</v>
      </c>
      <c r="H39" s="60">
        <v>188364</v>
      </c>
      <c r="I39" s="60">
        <v>586115</v>
      </c>
      <c r="J39" s="60">
        <v>774479</v>
      </c>
      <c r="K39" s="60">
        <v>15584565</v>
      </c>
      <c r="L39" s="60">
        <v>37280587</v>
      </c>
      <c r="M39" s="60">
        <v>35242872</v>
      </c>
      <c r="N39" s="60">
        <v>88108024</v>
      </c>
      <c r="O39" s="60">
        <v>93186</v>
      </c>
      <c r="P39" s="60">
        <v>3631209</v>
      </c>
      <c r="Q39" s="60">
        <v>35950073</v>
      </c>
      <c r="R39" s="60">
        <v>39674468</v>
      </c>
      <c r="S39" s="60">
        <v>0</v>
      </c>
      <c r="T39" s="60">
        <v>0</v>
      </c>
      <c r="U39" s="60">
        <v>0</v>
      </c>
      <c r="V39" s="60">
        <v>0</v>
      </c>
      <c r="W39" s="60">
        <v>128556971</v>
      </c>
      <c r="X39" s="60">
        <v>253717132</v>
      </c>
      <c r="Y39" s="60">
        <v>-125160161</v>
      </c>
      <c r="Z39" s="140">
        <v>-49.33</v>
      </c>
      <c r="AA39" s="155">
        <v>371268991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-192888375</v>
      </c>
      <c r="D42" s="206">
        <f>SUM(D38:D41)</f>
        <v>0</v>
      </c>
      <c r="E42" s="207">
        <f t="shared" si="3"/>
        <v>408425345</v>
      </c>
      <c r="F42" s="88">
        <f t="shared" si="3"/>
        <v>518120111</v>
      </c>
      <c r="G42" s="88">
        <f t="shared" si="3"/>
        <v>401629269</v>
      </c>
      <c r="H42" s="88">
        <f t="shared" si="3"/>
        <v>-4066645</v>
      </c>
      <c r="I42" s="88">
        <f t="shared" si="3"/>
        <v>60677270</v>
      </c>
      <c r="J42" s="88">
        <f t="shared" si="3"/>
        <v>458239894</v>
      </c>
      <c r="K42" s="88">
        <f t="shared" si="3"/>
        <v>49910856</v>
      </c>
      <c r="L42" s="88">
        <f t="shared" si="3"/>
        <v>261966380</v>
      </c>
      <c r="M42" s="88">
        <f t="shared" si="3"/>
        <v>-34968507</v>
      </c>
      <c r="N42" s="88">
        <f t="shared" si="3"/>
        <v>276908729</v>
      </c>
      <c r="O42" s="88">
        <f t="shared" si="3"/>
        <v>-126863801</v>
      </c>
      <c r="P42" s="88">
        <f t="shared" si="3"/>
        <v>23052729</v>
      </c>
      <c r="Q42" s="88">
        <f t="shared" si="3"/>
        <v>201137020</v>
      </c>
      <c r="R42" s="88">
        <f t="shared" si="3"/>
        <v>97325948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832474571</v>
      </c>
      <c r="X42" s="88">
        <f t="shared" si="3"/>
        <v>679488544</v>
      </c>
      <c r="Y42" s="88">
        <f t="shared" si="3"/>
        <v>152986027</v>
      </c>
      <c r="Z42" s="208">
        <f>+IF(X42&lt;&gt;0,+(Y42/X42)*100,0)</f>
        <v>22.51487951502535</v>
      </c>
      <c r="AA42" s="206">
        <f>SUM(AA38:AA41)</f>
        <v>518120111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-192888375</v>
      </c>
      <c r="D44" s="210">
        <f>+D42-D43</f>
        <v>0</v>
      </c>
      <c r="E44" s="211">
        <f t="shared" si="4"/>
        <v>408425345</v>
      </c>
      <c r="F44" s="77">
        <f t="shared" si="4"/>
        <v>518120111</v>
      </c>
      <c r="G44" s="77">
        <f t="shared" si="4"/>
        <v>401629269</v>
      </c>
      <c r="H44" s="77">
        <f t="shared" si="4"/>
        <v>-4066645</v>
      </c>
      <c r="I44" s="77">
        <f t="shared" si="4"/>
        <v>60677270</v>
      </c>
      <c r="J44" s="77">
        <f t="shared" si="4"/>
        <v>458239894</v>
      </c>
      <c r="K44" s="77">
        <f t="shared" si="4"/>
        <v>49910856</v>
      </c>
      <c r="L44" s="77">
        <f t="shared" si="4"/>
        <v>261966380</v>
      </c>
      <c r="M44" s="77">
        <f t="shared" si="4"/>
        <v>-34968507</v>
      </c>
      <c r="N44" s="77">
        <f t="shared" si="4"/>
        <v>276908729</v>
      </c>
      <c r="O44" s="77">
        <f t="shared" si="4"/>
        <v>-126863801</v>
      </c>
      <c r="P44" s="77">
        <f t="shared" si="4"/>
        <v>23052729</v>
      </c>
      <c r="Q44" s="77">
        <f t="shared" si="4"/>
        <v>201137020</v>
      </c>
      <c r="R44" s="77">
        <f t="shared" si="4"/>
        <v>97325948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832474571</v>
      </c>
      <c r="X44" s="77">
        <f t="shared" si="4"/>
        <v>679488544</v>
      </c>
      <c r="Y44" s="77">
        <f t="shared" si="4"/>
        <v>152986027</v>
      </c>
      <c r="Z44" s="212">
        <f>+IF(X44&lt;&gt;0,+(Y44/X44)*100,0)</f>
        <v>22.51487951502535</v>
      </c>
      <c r="AA44" s="210">
        <f>+AA42-AA43</f>
        <v>518120111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-192888375</v>
      </c>
      <c r="D46" s="206">
        <f>SUM(D44:D45)</f>
        <v>0</v>
      </c>
      <c r="E46" s="207">
        <f t="shared" si="5"/>
        <v>408425345</v>
      </c>
      <c r="F46" s="88">
        <f t="shared" si="5"/>
        <v>518120111</v>
      </c>
      <c r="G46" s="88">
        <f t="shared" si="5"/>
        <v>401629269</v>
      </c>
      <c r="H46" s="88">
        <f t="shared" si="5"/>
        <v>-4066645</v>
      </c>
      <c r="I46" s="88">
        <f t="shared" si="5"/>
        <v>60677270</v>
      </c>
      <c r="J46" s="88">
        <f t="shared" si="5"/>
        <v>458239894</v>
      </c>
      <c r="K46" s="88">
        <f t="shared" si="5"/>
        <v>49910856</v>
      </c>
      <c r="L46" s="88">
        <f t="shared" si="5"/>
        <v>261966380</v>
      </c>
      <c r="M46" s="88">
        <f t="shared" si="5"/>
        <v>-34968507</v>
      </c>
      <c r="N46" s="88">
        <f t="shared" si="5"/>
        <v>276908729</v>
      </c>
      <c r="O46" s="88">
        <f t="shared" si="5"/>
        <v>-126863801</v>
      </c>
      <c r="P46" s="88">
        <f t="shared" si="5"/>
        <v>23052729</v>
      </c>
      <c r="Q46" s="88">
        <f t="shared" si="5"/>
        <v>201137020</v>
      </c>
      <c r="R46" s="88">
        <f t="shared" si="5"/>
        <v>97325948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832474571</v>
      </c>
      <c r="X46" s="88">
        <f t="shared" si="5"/>
        <v>679488544</v>
      </c>
      <c r="Y46" s="88">
        <f t="shared" si="5"/>
        <v>152986027</v>
      </c>
      <c r="Z46" s="208">
        <f>+IF(X46&lt;&gt;0,+(Y46/X46)*100,0)</f>
        <v>22.51487951502535</v>
      </c>
      <c r="AA46" s="206">
        <f>SUM(AA44:AA45)</f>
        <v>518120111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-192888375</v>
      </c>
      <c r="D48" s="217">
        <f>SUM(D46:D47)</f>
        <v>0</v>
      </c>
      <c r="E48" s="218">
        <f t="shared" si="6"/>
        <v>408425345</v>
      </c>
      <c r="F48" s="219">
        <f t="shared" si="6"/>
        <v>518120111</v>
      </c>
      <c r="G48" s="219">
        <f t="shared" si="6"/>
        <v>401629269</v>
      </c>
      <c r="H48" s="220">
        <f t="shared" si="6"/>
        <v>-4066645</v>
      </c>
      <c r="I48" s="220">
        <f t="shared" si="6"/>
        <v>60677270</v>
      </c>
      <c r="J48" s="220">
        <f t="shared" si="6"/>
        <v>458239894</v>
      </c>
      <c r="K48" s="220">
        <f t="shared" si="6"/>
        <v>49910856</v>
      </c>
      <c r="L48" s="220">
        <f t="shared" si="6"/>
        <v>261966380</v>
      </c>
      <c r="M48" s="219">
        <f t="shared" si="6"/>
        <v>-34968507</v>
      </c>
      <c r="N48" s="219">
        <f t="shared" si="6"/>
        <v>276908729</v>
      </c>
      <c r="O48" s="220">
        <f t="shared" si="6"/>
        <v>-126863801</v>
      </c>
      <c r="P48" s="220">
        <f t="shared" si="6"/>
        <v>23052729</v>
      </c>
      <c r="Q48" s="220">
        <f t="shared" si="6"/>
        <v>201137020</v>
      </c>
      <c r="R48" s="220">
        <f t="shared" si="6"/>
        <v>97325948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832474571</v>
      </c>
      <c r="X48" s="220">
        <f t="shared" si="6"/>
        <v>679488544</v>
      </c>
      <c r="Y48" s="220">
        <f t="shared" si="6"/>
        <v>152986027</v>
      </c>
      <c r="Z48" s="221">
        <f>+IF(X48&lt;&gt;0,+(Y48/X48)*100,0)</f>
        <v>22.51487951502535</v>
      </c>
      <c r="AA48" s="222">
        <f>SUM(AA46:AA47)</f>
        <v>518120111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83621718</v>
      </c>
      <c r="D5" s="153">
        <f>SUM(D6:D8)</f>
        <v>0</v>
      </c>
      <c r="E5" s="154">
        <f t="shared" si="0"/>
        <v>5000000</v>
      </c>
      <c r="F5" s="100">
        <f t="shared" si="0"/>
        <v>8900000</v>
      </c>
      <c r="G5" s="100">
        <f t="shared" si="0"/>
        <v>0</v>
      </c>
      <c r="H5" s="100">
        <f t="shared" si="0"/>
        <v>40420</v>
      </c>
      <c r="I5" s="100">
        <f t="shared" si="0"/>
        <v>155030</v>
      </c>
      <c r="J5" s="100">
        <f t="shared" si="0"/>
        <v>195450</v>
      </c>
      <c r="K5" s="100">
        <f t="shared" si="0"/>
        <v>66228</v>
      </c>
      <c r="L5" s="100">
        <f t="shared" si="0"/>
        <v>31302</v>
      </c>
      <c r="M5" s="100">
        <f t="shared" si="0"/>
        <v>2117365</v>
      </c>
      <c r="N5" s="100">
        <f t="shared" si="0"/>
        <v>2214895</v>
      </c>
      <c r="O5" s="100">
        <f t="shared" si="0"/>
        <v>110402</v>
      </c>
      <c r="P5" s="100">
        <f t="shared" si="0"/>
        <v>14246</v>
      </c>
      <c r="Q5" s="100">
        <f t="shared" si="0"/>
        <v>243120</v>
      </c>
      <c r="R5" s="100">
        <f t="shared" si="0"/>
        <v>367768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2778113</v>
      </c>
      <c r="X5" s="100">
        <f t="shared" si="0"/>
        <v>3749994</v>
      </c>
      <c r="Y5" s="100">
        <f t="shared" si="0"/>
        <v>-971881</v>
      </c>
      <c r="Z5" s="137">
        <f>+IF(X5&lt;&gt;0,+(Y5/X5)*100,0)</f>
        <v>-25.91686813365568</v>
      </c>
      <c r="AA5" s="153">
        <f>SUM(AA6:AA8)</f>
        <v>8900000</v>
      </c>
    </row>
    <row r="6" spans="1:27" ht="13.5">
      <c r="A6" s="138" t="s">
        <v>75</v>
      </c>
      <c r="B6" s="136"/>
      <c r="C6" s="155"/>
      <c r="D6" s="155"/>
      <c r="E6" s="156"/>
      <c r="F6" s="60">
        <v>900000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900000</v>
      </c>
    </row>
    <row r="7" spans="1:27" ht="13.5">
      <c r="A7" s="138" t="s">
        <v>76</v>
      </c>
      <c r="B7" s="136"/>
      <c r="C7" s="157">
        <v>83621718</v>
      </c>
      <c r="D7" s="157"/>
      <c r="E7" s="158">
        <v>4000000</v>
      </c>
      <c r="F7" s="159">
        <v>7000000</v>
      </c>
      <c r="G7" s="159"/>
      <c r="H7" s="159">
        <v>40420</v>
      </c>
      <c r="I7" s="159">
        <v>155030</v>
      </c>
      <c r="J7" s="159">
        <v>195450</v>
      </c>
      <c r="K7" s="159">
        <v>66228</v>
      </c>
      <c r="L7" s="159">
        <v>31302</v>
      </c>
      <c r="M7" s="159">
        <v>2117365</v>
      </c>
      <c r="N7" s="159">
        <v>2214895</v>
      </c>
      <c r="O7" s="159">
        <v>830</v>
      </c>
      <c r="P7" s="159">
        <v>14246</v>
      </c>
      <c r="Q7" s="159">
        <v>243120</v>
      </c>
      <c r="R7" s="159">
        <v>258196</v>
      </c>
      <c r="S7" s="159"/>
      <c r="T7" s="159"/>
      <c r="U7" s="159"/>
      <c r="V7" s="159"/>
      <c r="W7" s="159">
        <v>2668541</v>
      </c>
      <c r="X7" s="159">
        <v>2999997</v>
      </c>
      <c r="Y7" s="159">
        <v>-331456</v>
      </c>
      <c r="Z7" s="141">
        <v>-11.05</v>
      </c>
      <c r="AA7" s="225">
        <v>7000000</v>
      </c>
    </row>
    <row r="8" spans="1:27" ht="13.5">
      <c r="A8" s="138" t="s">
        <v>77</v>
      </c>
      <c r="B8" s="136"/>
      <c r="C8" s="155"/>
      <c r="D8" s="155"/>
      <c r="E8" s="156">
        <v>1000000</v>
      </c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>
        <v>109572</v>
      </c>
      <c r="P8" s="60"/>
      <c r="Q8" s="60"/>
      <c r="R8" s="60">
        <v>109572</v>
      </c>
      <c r="S8" s="60"/>
      <c r="T8" s="60"/>
      <c r="U8" s="60"/>
      <c r="V8" s="60"/>
      <c r="W8" s="60">
        <v>109572</v>
      </c>
      <c r="X8" s="60">
        <v>749997</v>
      </c>
      <c r="Y8" s="60">
        <v>-640425</v>
      </c>
      <c r="Z8" s="140">
        <v>-85.39</v>
      </c>
      <c r="AA8" s="62">
        <v>1000000</v>
      </c>
    </row>
    <row r="9" spans="1:27" ht="13.5">
      <c r="A9" s="135" t="s">
        <v>78</v>
      </c>
      <c r="B9" s="136"/>
      <c r="C9" s="153">
        <f aca="true" t="shared" si="1" ref="C9:Y9">SUM(C10:C14)</f>
        <v>30756103</v>
      </c>
      <c r="D9" s="153">
        <f>SUM(D10:D14)</f>
        <v>0</v>
      </c>
      <c r="E9" s="154">
        <f t="shared" si="1"/>
        <v>42320737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31132413</v>
      </c>
      <c r="Y9" s="100">
        <f t="shared" si="1"/>
        <v>-31132413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>
        <v>30405103</v>
      </c>
      <c r="D10" s="155"/>
      <c r="E10" s="156">
        <v>8813577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5730003</v>
      </c>
      <c r="Y10" s="60">
        <v>-5730003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>
        <v>32012160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20234367</v>
      </c>
      <c r="Y11" s="60">
        <v>-20234367</v>
      </c>
      <c r="Z11" s="140">
        <v>-100</v>
      </c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4875003</v>
      </c>
      <c r="Y12" s="60">
        <v>-4875003</v>
      </c>
      <c r="Z12" s="140">
        <v>-100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351000</v>
      </c>
      <c r="D14" s="157"/>
      <c r="E14" s="158">
        <v>1495000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293040</v>
      </c>
      <c r="Y14" s="159">
        <v>-293040</v>
      </c>
      <c r="Z14" s="141">
        <v>-100</v>
      </c>
      <c r="AA14" s="225"/>
    </row>
    <row r="15" spans="1:27" ht="13.5">
      <c r="A15" s="135" t="s">
        <v>84</v>
      </c>
      <c r="B15" s="142"/>
      <c r="C15" s="153">
        <f aca="true" t="shared" si="2" ref="C15:Y15">SUM(C16:C18)</f>
        <v>102690471</v>
      </c>
      <c r="D15" s="153">
        <f>SUM(D16:D18)</f>
        <v>0</v>
      </c>
      <c r="E15" s="154">
        <f t="shared" si="2"/>
        <v>132729609</v>
      </c>
      <c r="F15" s="100">
        <f t="shared" si="2"/>
        <v>509220111</v>
      </c>
      <c r="G15" s="100">
        <f t="shared" si="2"/>
        <v>0</v>
      </c>
      <c r="H15" s="100">
        <f t="shared" si="2"/>
        <v>19218462</v>
      </c>
      <c r="I15" s="100">
        <f t="shared" si="2"/>
        <v>13194269</v>
      </c>
      <c r="J15" s="100">
        <f t="shared" si="2"/>
        <v>32412731</v>
      </c>
      <c r="K15" s="100">
        <f t="shared" si="2"/>
        <v>25014176</v>
      </c>
      <c r="L15" s="100">
        <f t="shared" si="2"/>
        <v>22608133</v>
      </c>
      <c r="M15" s="100">
        <f t="shared" si="2"/>
        <v>46024196</v>
      </c>
      <c r="N15" s="100">
        <f t="shared" si="2"/>
        <v>93646505</v>
      </c>
      <c r="O15" s="100">
        <f t="shared" si="2"/>
        <v>-276502</v>
      </c>
      <c r="P15" s="100">
        <f t="shared" si="2"/>
        <v>22934885</v>
      </c>
      <c r="Q15" s="100">
        <f t="shared" si="2"/>
        <v>8959127</v>
      </c>
      <c r="R15" s="100">
        <f t="shared" si="2"/>
        <v>31617510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157676746</v>
      </c>
      <c r="X15" s="100">
        <f t="shared" si="2"/>
        <v>37848339</v>
      </c>
      <c r="Y15" s="100">
        <f t="shared" si="2"/>
        <v>119828407</v>
      </c>
      <c r="Z15" s="137">
        <f>+IF(X15&lt;&gt;0,+(Y15/X15)*100,0)</f>
        <v>316.6014947181698</v>
      </c>
      <c r="AA15" s="102">
        <f>SUM(AA16:AA18)</f>
        <v>509220111</v>
      </c>
    </row>
    <row r="16" spans="1:27" ht="13.5">
      <c r="A16" s="138" t="s">
        <v>85</v>
      </c>
      <c r="B16" s="136"/>
      <c r="C16" s="155">
        <v>5210095</v>
      </c>
      <c r="D16" s="155"/>
      <c r="E16" s="156">
        <v>5500000</v>
      </c>
      <c r="F16" s="60">
        <v>509220111</v>
      </c>
      <c r="G16" s="60"/>
      <c r="H16" s="60">
        <v>19218462</v>
      </c>
      <c r="I16" s="60">
        <v>13194269</v>
      </c>
      <c r="J16" s="60">
        <v>32412731</v>
      </c>
      <c r="K16" s="60">
        <v>25014176</v>
      </c>
      <c r="L16" s="60">
        <v>22608133</v>
      </c>
      <c r="M16" s="60">
        <v>46024196</v>
      </c>
      <c r="N16" s="60">
        <v>93646505</v>
      </c>
      <c r="O16" s="60">
        <v>-276502</v>
      </c>
      <c r="P16" s="60">
        <v>22934885</v>
      </c>
      <c r="Q16" s="60">
        <v>8959127</v>
      </c>
      <c r="R16" s="60">
        <v>31617510</v>
      </c>
      <c r="S16" s="60"/>
      <c r="T16" s="60"/>
      <c r="U16" s="60"/>
      <c r="V16" s="60"/>
      <c r="W16" s="60">
        <v>157676746</v>
      </c>
      <c r="X16" s="60">
        <v>6750000</v>
      </c>
      <c r="Y16" s="60">
        <v>150926746</v>
      </c>
      <c r="Z16" s="140">
        <v>2235.95</v>
      </c>
      <c r="AA16" s="62">
        <v>509220111</v>
      </c>
    </row>
    <row r="17" spans="1:27" ht="13.5">
      <c r="A17" s="138" t="s">
        <v>86</v>
      </c>
      <c r="B17" s="136"/>
      <c r="C17" s="155">
        <v>97480376</v>
      </c>
      <c r="D17" s="155"/>
      <c r="E17" s="156">
        <v>127229609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31098339</v>
      </c>
      <c r="Y17" s="60">
        <v>-31098339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45199531</v>
      </c>
      <c r="D19" s="153">
        <f>SUM(D20:D23)</f>
        <v>0</v>
      </c>
      <c r="E19" s="154">
        <f t="shared" si="3"/>
        <v>228375000</v>
      </c>
      <c r="F19" s="100">
        <f t="shared" si="3"/>
        <v>0</v>
      </c>
      <c r="G19" s="100">
        <f t="shared" si="3"/>
        <v>119352</v>
      </c>
      <c r="H19" s="100">
        <f t="shared" si="3"/>
        <v>0</v>
      </c>
      <c r="I19" s="100">
        <f t="shared" si="3"/>
        <v>0</v>
      </c>
      <c r="J19" s="100">
        <f t="shared" si="3"/>
        <v>119352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2365</v>
      </c>
      <c r="Q19" s="100">
        <f t="shared" si="3"/>
        <v>0</v>
      </c>
      <c r="R19" s="100">
        <f t="shared" si="3"/>
        <v>2365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121717</v>
      </c>
      <c r="X19" s="100">
        <f t="shared" si="3"/>
        <v>225362592</v>
      </c>
      <c r="Y19" s="100">
        <f t="shared" si="3"/>
        <v>-225240875</v>
      </c>
      <c r="Z19" s="137">
        <f>+IF(X19&lt;&gt;0,+(Y19/X19)*100,0)</f>
        <v>-99.94599059279545</v>
      </c>
      <c r="AA19" s="102">
        <f>SUM(AA20:AA23)</f>
        <v>0</v>
      </c>
    </row>
    <row r="20" spans="1:27" ht="13.5">
      <c r="A20" s="138" t="s">
        <v>89</v>
      </c>
      <c r="B20" s="136"/>
      <c r="C20" s="155">
        <v>32943055</v>
      </c>
      <c r="D20" s="155"/>
      <c r="E20" s="156">
        <v>83900000</v>
      </c>
      <c r="F20" s="60"/>
      <c r="G20" s="60">
        <v>119352</v>
      </c>
      <c r="H20" s="60"/>
      <c r="I20" s="60"/>
      <c r="J20" s="60">
        <v>119352</v>
      </c>
      <c r="K20" s="60"/>
      <c r="L20" s="60"/>
      <c r="M20" s="60"/>
      <c r="N20" s="60"/>
      <c r="O20" s="60"/>
      <c r="P20" s="60">
        <v>2365</v>
      </c>
      <c r="Q20" s="60"/>
      <c r="R20" s="60">
        <v>2365</v>
      </c>
      <c r="S20" s="60"/>
      <c r="T20" s="60"/>
      <c r="U20" s="60"/>
      <c r="V20" s="60"/>
      <c r="W20" s="60">
        <v>121717</v>
      </c>
      <c r="X20" s="60">
        <v>62925003</v>
      </c>
      <c r="Y20" s="60">
        <v>-62803286</v>
      </c>
      <c r="Z20" s="140">
        <v>-99.81</v>
      </c>
      <c r="AA20" s="62"/>
    </row>
    <row r="21" spans="1:27" ht="13.5">
      <c r="A21" s="138" t="s">
        <v>90</v>
      </c>
      <c r="B21" s="136"/>
      <c r="C21" s="155">
        <v>12256476</v>
      </c>
      <c r="D21" s="155"/>
      <c r="E21" s="156">
        <v>4550000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32175000</v>
      </c>
      <c r="Y21" s="60">
        <v>-32175000</v>
      </c>
      <c r="Z21" s="140">
        <v>-100</v>
      </c>
      <c r="AA21" s="62"/>
    </row>
    <row r="22" spans="1:27" ht="13.5">
      <c r="A22" s="138" t="s">
        <v>91</v>
      </c>
      <c r="B22" s="136"/>
      <c r="C22" s="157"/>
      <c r="D22" s="157"/>
      <c r="E22" s="158">
        <v>138520000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107512497</v>
      </c>
      <c r="Y22" s="159">
        <v>-107512497</v>
      </c>
      <c r="Z22" s="141">
        <v>-100</v>
      </c>
      <c r="AA22" s="225"/>
    </row>
    <row r="23" spans="1:27" ht="13.5">
      <c r="A23" s="138" t="s">
        <v>92</v>
      </c>
      <c r="B23" s="136"/>
      <c r="C23" s="155"/>
      <c r="D23" s="155"/>
      <c r="E23" s="156">
        <v>1405000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22750092</v>
      </c>
      <c r="Y23" s="60">
        <v>-22750092</v>
      </c>
      <c r="Z23" s="140">
        <v>-100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262267823</v>
      </c>
      <c r="D25" s="217">
        <f>+D5+D9+D15+D19+D24</f>
        <v>0</v>
      </c>
      <c r="E25" s="230">
        <f t="shared" si="4"/>
        <v>408425346</v>
      </c>
      <c r="F25" s="219">
        <f t="shared" si="4"/>
        <v>518120111</v>
      </c>
      <c r="G25" s="219">
        <f t="shared" si="4"/>
        <v>119352</v>
      </c>
      <c r="H25" s="219">
        <f t="shared" si="4"/>
        <v>19258882</v>
      </c>
      <c r="I25" s="219">
        <f t="shared" si="4"/>
        <v>13349299</v>
      </c>
      <c r="J25" s="219">
        <f t="shared" si="4"/>
        <v>32727533</v>
      </c>
      <c r="K25" s="219">
        <f t="shared" si="4"/>
        <v>25080404</v>
      </c>
      <c r="L25" s="219">
        <f t="shared" si="4"/>
        <v>22639435</v>
      </c>
      <c r="M25" s="219">
        <f t="shared" si="4"/>
        <v>48141561</v>
      </c>
      <c r="N25" s="219">
        <f t="shared" si="4"/>
        <v>95861400</v>
      </c>
      <c r="O25" s="219">
        <f t="shared" si="4"/>
        <v>-166100</v>
      </c>
      <c r="P25" s="219">
        <f t="shared" si="4"/>
        <v>22951496</v>
      </c>
      <c r="Q25" s="219">
        <f t="shared" si="4"/>
        <v>9202247</v>
      </c>
      <c r="R25" s="219">
        <f t="shared" si="4"/>
        <v>31987643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160576576</v>
      </c>
      <c r="X25" s="219">
        <f t="shared" si="4"/>
        <v>298093338</v>
      </c>
      <c r="Y25" s="219">
        <f t="shared" si="4"/>
        <v>-137516762</v>
      </c>
      <c r="Z25" s="231">
        <f>+IF(X25&lt;&gt;0,+(Y25/X25)*100,0)</f>
        <v>-46.13211516991366</v>
      </c>
      <c r="AA25" s="232">
        <f>+AA5+AA9+AA15+AA19+AA24</f>
        <v>518120111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132112889</v>
      </c>
      <c r="D28" s="155"/>
      <c r="E28" s="156">
        <v>265150651</v>
      </c>
      <c r="F28" s="60">
        <v>370496534</v>
      </c>
      <c r="G28" s="60"/>
      <c r="H28" s="60">
        <v>12938894</v>
      </c>
      <c r="I28" s="60">
        <v>13027364</v>
      </c>
      <c r="J28" s="60">
        <v>25966258</v>
      </c>
      <c r="K28" s="60">
        <v>19461527</v>
      </c>
      <c r="L28" s="60">
        <v>13143603</v>
      </c>
      <c r="M28" s="60">
        <v>17282361</v>
      </c>
      <c r="N28" s="60">
        <v>49887491</v>
      </c>
      <c r="O28" s="60">
        <v>8857720</v>
      </c>
      <c r="P28" s="60">
        <v>12375042</v>
      </c>
      <c r="Q28" s="60">
        <v>7677400</v>
      </c>
      <c r="R28" s="60">
        <v>28910162</v>
      </c>
      <c r="S28" s="60"/>
      <c r="T28" s="60"/>
      <c r="U28" s="60"/>
      <c r="V28" s="60"/>
      <c r="W28" s="60">
        <v>104763911</v>
      </c>
      <c r="X28" s="60"/>
      <c r="Y28" s="60">
        <v>104763911</v>
      </c>
      <c r="Z28" s="140"/>
      <c r="AA28" s="155">
        <v>370496534</v>
      </c>
    </row>
    <row r="29" spans="1:27" ht="13.5">
      <c r="A29" s="234" t="s">
        <v>134</v>
      </c>
      <c r="B29" s="136"/>
      <c r="C29" s="155">
        <v>17209582</v>
      </c>
      <c r="D29" s="155"/>
      <c r="E29" s="156">
        <v>1819450</v>
      </c>
      <c r="F29" s="60">
        <v>35619450</v>
      </c>
      <c r="G29" s="60"/>
      <c r="H29" s="60"/>
      <c r="I29" s="60"/>
      <c r="J29" s="60"/>
      <c r="K29" s="60"/>
      <c r="L29" s="60"/>
      <c r="M29" s="60">
        <v>3256554</v>
      </c>
      <c r="N29" s="60">
        <v>3256554</v>
      </c>
      <c r="O29" s="60">
        <v>69880</v>
      </c>
      <c r="P29" s="60">
        <v>2996940</v>
      </c>
      <c r="Q29" s="60">
        <v>1149767</v>
      </c>
      <c r="R29" s="60">
        <v>4216587</v>
      </c>
      <c r="S29" s="60"/>
      <c r="T29" s="60"/>
      <c r="U29" s="60"/>
      <c r="V29" s="60"/>
      <c r="W29" s="60">
        <v>7473141</v>
      </c>
      <c r="X29" s="60"/>
      <c r="Y29" s="60">
        <v>7473141</v>
      </c>
      <c r="Z29" s="140"/>
      <c r="AA29" s="62">
        <v>35619450</v>
      </c>
    </row>
    <row r="30" spans="1:27" ht="13.5">
      <c r="A30" s="234" t="s">
        <v>135</v>
      </c>
      <c r="B30" s="136"/>
      <c r="C30" s="157"/>
      <c r="D30" s="157"/>
      <c r="E30" s="158">
        <v>2704127</v>
      </c>
      <c r="F30" s="159">
        <v>2704127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2704127</v>
      </c>
    </row>
    <row r="31" spans="1:27" ht="13.5">
      <c r="A31" s="235" t="s">
        <v>136</v>
      </c>
      <c r="B31" s="136"/>
      <c r="C31" s="155"/>
      <c r="D31" s="155"/>
      <c r="E31" s="156">
        <v>300000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149322471</v>
      </c>
      <c r="D32" s="210">
        <f>SUM(D28:D31)</f>
        <v>0</v>
      </c>
      <c r="E32" s="211">
        <f t="shared" si="5"/>
        <v>269974228</v>
      </c>
      <c r="F32" s="77">
        <f t="shared" si="5"/>
        <v>408820111</v>
      </c>
      <c r="G32" s="77">
        <f t="shared" si="5"/>
        <v>0</v>
      </c>
      <c r="H32" s="77">
        <f t="shared" si="5"/>
        <v>12938894</v>
      </c>
      <c r="I32" s="77">
        <f t="shared" si="5"/>
        <v>13027364</v>
      </c>
      <c r="J32" s="77">
        <f t="shared" si="5"/>
        <v>25966258</v>
      </c>
      <c r="K32" s="77">
        <f t="shared" si="5"/>
        <v>19461527</v>
      </c>
      <c r="L32" s="77">
        <f t="shared" si="5"/>
        <v>13143603</v>
      </c>
      <c r="M32" s="77">
        <f t="shared" si="5"/>
        <v>20538915</v>
      </c>
      <c r="N32" s="77">
        <f t="shared" si="5"/>
        <v>53144045</v>
      </c>
      <c r="O32" s="77">
        <f t="shared" si="5"/>
        <v>8927600</v>
      </c>
      <c r="P32" s="77">
        <f t="shared" si="5"/>
        <v>15371982</v>
      </c>
      <c r="Q32" s="77">
        <f t="shared" si="5"/>
        <v>8827167</v>
      </c>
      <c r="R32" s="77">
        <f t="shared" si="5"/>
        <v>33126749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112237052</v>
      </c>
      <c r="X32" s="77">
        <f t="shared" si="5"/>
        <v>0</v>
      </c>
      <c r="Y32" s="77">
        <f t="shared" si="5"/>
        <v>112237052</v>
      </c>
      <c r="Z32" s="212">
        <f>+IF(X32&lt;&gt;0,+(Y32/X32)*100,0)</f>
        <v>0</v>
      </c>
      <c r="AA32" s="79">
        <f>SUM(AA28:AA31)</f>
        <v>408820111</v>
      </c>
    </row>
    <row r="33" spans="1:27" ht="13.5">
      <c r="A33" s="237" t="s">
        <v>51</v>
      </c>
      <c r="B33" s="136" t="s">
        <v>137</v>
      </c>
      <c r="C33" s="155">
        <v>81851117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31094235</v>
      </c>
      <c r="D35" s="155"/>
      <c r="E35" s="156">
        <v>138451120</v>
      </c>
      <c r="F35" s="60">
        <v>109300000</v>
      </c>
      <c r="G35" s="60">
        <v>119352</v>
      </c>
      <c r="H35" s="60">
        <v>6319988</v>
      </c>
      <c r="I35" s="60">
        <v>321935</v>
      </c>
      <c r="J35" s="60">
        <v>6761275</v>
      </c>
      <c r="K35" s="60">
        <v>5618877</v>
      </c>
      <c r="L35" s="60">
        <v>9495833</v>
      </c>
      <c r="M35" s="60">
        <v>27602646</v>
      </c>
      <c r="N35" s="60">
        <v>42717356</v>
      </c>
      <c r="O35" s="60">
        <v>-9093700</v>
      </c>
      <c r="P35" s="60">
        <v>7579516</v>
      </c>
      <c r="Q35" s="60">
        <v>375078</v>
      </c>
      <c r="R35" s="60">
        <v>-1139106</v>
      </c>
      <c r="S35" s="60"/>
      <c r="T35" s="60"/>
      <c r="U35" s="60"/>
      <c r="V35" s="60"/>
      <c r="W35" s="60">
        <v>48339525</v>
      </c>
      <c r="X35" s="60"/>
      <c r="Y35" s="60">
        <v>48339525</v>
      </c>
      <c r="Z35" s="140"/>
      <c r="AA35" s="62">
        <v>109300000</v>
      </c>
    </row>
    <row r="36" spans="1:27" ht="13.5">
      <c r="A36" s="238" t="s">
        <v>139</v>
      </c>
      <c r="B36" s="149"/>
      <c r="C36" s="222">
        <f aca="true" t="shared" si="6" ref="C36:Y36">SUM(C32:C35)</f>
        <v>262267823</v>
      </c>
      <c r="D36" s="222">
        <f>SUM(D32:D35)</f>
        <v>0</v>
      </c>
      <c r="E36" s="218">
        <f t="shared" si="6"/>
        <v>408425348</v>
      </c>
      <c r="F36" s="220">
        <f t="shared" si="6"/>
        <v>518120111</v>
      </c>
      <c r="G36" s="220">
        <f t="shared" si="6"/>
        <v>119352</v>
      </c>
      <c r="H36" s="220">
        <f t="shared" si="6"/>
        <v>19258882</v>
      </c>
      <c r="I36" s="220">
        <f t="shared" si="6"/>
        <v>13349299</v>
      </c>
      <c r="J36" s="220">
        <f t="shared" si="6"/>
        <v>32727533</v>
      </c>
      <c r="K36" s="220">
        <f t="shared" si="6"/>
        <v>25080404</v>
      </c>
      <c r="L36" s="220">
        <f t="shared" si="6"/>
        <v>22639436</v>
      </c>
      <c r="M36" s="220">
        <f t="shared" si="6"/>
        <v>48141561</v>
      </c>
      <c r="N36" s="220">
        <f t="shared" si="6"/>
        <v>95861401</v>
      </c>
      <c r="O36" s="220">
        <f t="shared" si="6"/>
        <v>-166100</v>
      </c>
      <c r="P36" s="220">
        <f t="shared" si="6"/>
        <v>22951498</v>
      </c>
      <c r="Q36" s="220">
        <f t="shared" si="6"/>
        <v>9202245</v>
      </c>
      <c r="R36" s="220">
        <f t="shared" si="6"/>
        <v>31987643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160576577</v>
      </c>
      <c r="X36" s="220">
        <f t="shared" si="6"/>
        <v>0</v>
      </c>
      <c r="Y36" s="220">
        <f t="shared" si="6"/>
        <v>160576577</v>
      </c>
      <c r="Z36" s="221">
        <f>+IF(X36&lt;&gt;0,+(Y36/X36)*100,0)</f>
        <v>0</v>
      </c>
      <c r="AA36" s="239">
        <f>SUM(AA32:AA35)</f>
        <v>518120111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46893234</v>
      </c>
      <c r="D6" s="155"/>
      <c r="E6" s="59">
        <v>150000000</v>
      </c>
      <c r="F6" s="60">
        <v>9219</v>
      </c>
      <c r="G6" s="60">
        <v>197106230</v>
      </c>
      <c r="H6" s="60">
        <v>9219</v>
      </c>
      <c r="I6" s="60">
        <v>9219</v>
      </c>
      <c r="J6" s="60">
        <v>9219</v>
      </c>
      <c r="K6" s="60">
        <v>9219</v>
      </c>
      <c r="L6" s="60"/>
      <c r="M6" s="60">
        <v>9219</v>
      </c>
      <c r="N6" s="60">
        <v>9219</v>
      </c>
      <c r="O6" s="60">
        <v>9219</v>
      </c>
      <c r="P6" s="60">
        <v>9219</v>
      </c>
      <c r="Q6" s="60">
        <v>72727251</v>
      </c>
      <c r="R6" s="60">
        <v>72727251</v>
      </c>
      <c r="S6" s="60"/>
      <c r="T6" s="60"/>
      <c r="U6" s="60"/>
      <c r="V6" s="60"/>
      <c r="W6" s="60">
        <v>72727251</v>
      </c>
      <c r="X6" s="60">
        <v>6914</v>
      </c>
      <c r="Y6" s="60">
        <v>72720337</v>
      </c>
      <c r="Z6" s="140">
        <v>1051783.87</v>
      </c>
      <c r="AA6" s="62">
        <v>9219</v>
      </c>
    </row>
    <row r="7" spans="1:27" ht="13.5">
      <c r="A7" s="249" t="s">
        <v>144</v>
      </c>
      <c r="B7" s="182"/>
      <c r="C7" s="155">
        <v>79482788</v>
      </c>
      <c r="D7" s="155"/>
      <c r="E7" s="59">
        <v>100000000</v>
      </c>
      <c r="F7" s="60">
        <v>130951179</v>
      </c>
      <c r="G7" s="60">
        <v>148791538</v>
      </c>
      <c r="H7" s="60">
        <v>230685796</v>
      </c>
      <c r="I7" s="60">
        <v>228678118</v>
      </c>
      <c r="J7" s="60">
        <v>228678118</v>
      </c>
      <c r="K7" s="60">
        <v>163078744</v>
      </c>
      <c r="L7" s="60"/>
      <c r="M7" s="60">
        <v>130951179</v>
      </c>
      <c r="N7" s="60">
        <v>130951179</v>
      </c>
      <c r="O7" s="60">
        <v>167992140</v>
      </c>
      <c r="P7" s="60">
        <v>180035519</v>
      </c>
      <c r="Q7" s="60">
        <v>99607640</v>
      </c>
      <c r="R7" s="60">
        <v>99607640</v>
      </c>
      <c r="S7" s="60"/>
      <c r="T7" s="60"/>
      <c r="U7" s="60"/>
      <c r="V7" s="60"/>
      <c r="W7" s="60">
        <v>99607640</v>
      </c>
      <c r="X7" s="60">
        <v>98213384</v>
      </c>
      <c r="Y7" s="60">
        <v>1394256</v>
      </c>
      <c r="Z7" s="140">
        <v>1.42</v>
      </c>
      <c r="AA7" s="62">
        <v>130951179</v>
      </c>
    </row>
    <row r="8" spans="1:27" ht="13.5">
      <c r="A8" s="249" t="s">
        <v>145</v>
      </c>
      <c r="B8" s="182"/>
      <c r="C8" s="155">
        <v>242445019</v>
      </c>
      <c r="D8" s="155"/>
      <c r="E8" s="59">
        <v>427549651</v>
      </c>
      <c r="F8" s="60">
        <v>303046218</v>
      </c>
      <c r="G8" s="60">
        <v>802616554</v>
      </c>
      <c r="H8" s="60">
        <v>319810829</v>
      </c>
      <c r="I8" s="60">
        <v>326459330</v>
      </c>
      <c r="J8" s="60">
        <v>326459330</v>
      </c>
      <c r="K8" s="60">
        <v>473360916</v>
      </c>
      <c r="L8" s="60"/>
      <c r="M8" s="60">
        <v>303046218</v>
      </c>
      <c r="N8" s="60">
        <v>303046218</v>
      </c>
      <c r="O8" s="60">
        <v>582977707</v>
      </c>
      <c r="P8" s="60">
        <v>338318993</v>
      </c>
      <c r="Q8" s="60">
        <v>721804242</v>
      </c>
      <c r="R8" s="60">
        <v>721804242</v>
      </c>
      <c r="S8" s="60"/>
      <c r="T8" s="60"/>
      <c r="U8" s="60"/>
      <c r="V8" s="60"/>
      <c r="W8" s="60">
        <v>721804242</v>
      </c>
      <c r="X8" s="60">
        <v>227284664</v>
      </c>
      <c r="Y8" s="60">
        <v>494519578</v>
      </c>
      <c r="Z8" s="140">
        <v>217.58</v>
      </c>
      <c r="AA8" s="62">
        <v>303046218</v>
      </c>
    </row>
    <row r="9" spans="1:27" ht="13.5">
      <c r="A9" s="249" t="s">
        <v>146</v>
      </c>
      <c r="B9" s="182"/>
      <c r="C9" s="155">
        <v>222273038</v>
      </c>
      <c r="D9" s="155"/>
      <c r="E9" s="59">
        <v>182000000</v>
      </c>
      <c r="F9" s="60">
        <v>672566583</v>
      </c>
      <c r="G9" s="60">
        <v>261332941</v>
      </c>
      <c r="H9" s="60">
        <v>254284493</v>
      </c>
      <c r="I9" s="60">
        <v>275611100</v>
      </c>
      <c r="J9" s="60">
        <v>275611100</v>
      </c>
      <c r="K9" s="60">
        <v>310881762</v>
      </c>
      <c r="L9" s="60"/>
      <c r="M9" s="60">
        <v>672566583</v>
      </c>
      <c r="N9" s="60">
        <v>672566583</v>
      </c>
      <c r="O9" s="60">
        <v>710934744</v>
      </c>
      <c r="P9" s="60">
        <v>736541698</v>
      </c>
      <c r="Q9" s="60">
        <v>339887014</v>
      </c>
      <c r="R9" s="60">
        <v>339887014</v>
      </c>
      <c r="S9" s="60"/>
      <c r="T9" s="60"/>
      <c r="U9" s="60"/>
      <c r="V9" s="60"/>
      <c r="W9" s="60">
        <v>339887014</v>
      </c>
      <c r="X9" s="60">
        <v>504424937</v>
      </c>
      <c r="Y9" s="60">
        <v>-164537923</v>
      </c>
      <c r="Z9" s="140">
        <v>-32.62</v>
      </c>
      <c r="AA9" s="62">
        <v>672566583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27358741</v>
      </c>
      <c r="D11" s="155"/>
      <c r="E11" s="59">
        <v>30000000</v>
      </c>
      <c r="F11" s="60">
        <v>28978140</v>
      </c>
      <c r="G11" s="60">
        <v>26302646</v>
      </c>
      <c r="H11" s="60">
        <v>26605160</v>
      </c>
      <c r="I11" s="60">
        <v>28970206</v>
      </c>
      <c r="J11" s="60">
        <v>28970206</v>
      </c>
      <c r="K11" s="60">
        <v>28842268</v>
      </c>
      <c r="L11" s="60"/>
      <c r="M11" s="60">
        <v>28978140</v>
      </c>
      <c r="N11" s="60">
        <v>28978140</v>
      </c>
      <c r="O11" s="60">
        <v>29774706</v>
      </c>
      <c r="P11" s="60">
        <v>31066722</v>
      </c>
      <c r="Q11" s="60">
        <v>30032708</v>
      </c>
      <c r="R11" s="60">
        <v>30032708</v>
      </c>
      <c r="S11" s="60"/>
      <c r="T11" s="60"/>
      <c r="U11" s="60"/>
      <c r="V11" s="60"/>
      <c r="W11" s="60">
        <v>30032708</v>
      </c>
      <c r="X11" s="60">
        <v>21733605</v>
      </c>
      <c r="Y11" s="60">
        <v>8299103</v>
      </c>
      <c r="Z11" s="140">
        <v>38.19</v>
      </c>
      <c r="AA11" s="62">
        <v>28978140</v>
      </c>
    </row>
    <row r="12" spans="1:27" ht="13.5">
      <c r="A12" s="250" t="s">
        <v>56</v>
      </c>
      <c r="B12" s="251"/>
      <c r="C12" s="168">
        <f aca="true" t="shared" si="0" ref="C12:Y12">SUM(C6:C11)</f>
        <v>618452820</v>
      </c>
      <c r="D12" s="168">
        <f>SUM(D6:D11)</f>
        <v>0</v>
      </c>
      <c r="E12" s="72">
        <f t="shared" si="0"/>
        <v>889549651</v>
      </c>
      <c r="F12" s="73">
        <f t="shared" si="0"/>
        <v>1135551339</v>
      </c>
      <c r="G12" s="73">
        <f t="shared" si="0"/>
        <v>1436149909</v>
      </c>
      <c r="H12" s="73">
        <f t="shared" si="0"/>
        <v>831395497</v>
      </c>
      <c r="I12" s="73">
        <f t="shared" si="0"/>
        <v>859727973</v>
      </c>
      <c r="J12" s="73">
        <f t="shared" si="0"/>
        <v>859727973</v>
      </c>
      <c r="K12" s="73">
        <f t="shared" si="0"/>
        <v>976172909</v>
      </c>
      <c r="L12" s="73">
        <f t="shared" si="0"/>
        <v>0</v>
      </c>
      <c r="M12" s="73">
        <f t="shared" si="0"/>
        <v>1135551339</v>
      </c>
      <c r="N12" s="73">
        <f t="shared" si="0"/>
        <v>1135551339</v>
      </c>
      <c r="O12" s="73">
        <f t="shared" si="0"/>
        <v>1491688516</v>
      </c>
      <c r="P12" s="73">
        <f t="shared" si="0"/>
        <v>1285972151</v>
      </c>
      <c r="Q12" s="73">
        <f t="shared" si="0"/>
        <v>1264058855</v>
      </c>
      <c r="R12" s="73">
        <f t="shared" si="0"/>
        <v>1264058855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1264058855</v>
      </c>
      <c r="X12" s="73">
        <f t="shared" si="0"/>
        <v>851663504</v>
      </c>
      <c r="Y12" s="73">
        <f t="shared" si="0"/>
        <v>412395351</v>
      </c>
      <c r="Z12" s="170">
        <f>+IF(X12&lt;&gt;0,+(Y12/X12)*100,0)</f>
        <v>48.422334532724086</v>
      </c>
      <c r="AA12" s="74">
        <f>SUM(AA6:AA11)</f>
        <v>1135551339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308750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>
        <v>308750</v>
      </c>
      <c r="R16" s="159">
        <v>308750</v>
      </c>
      <c r="S16" s="159"/>
      <c r="T16" s="60"/>
      <c r="U16" s="159"/>
      <c r="V16" s="159"/>
      <c r="W16" s="159">
        <v>308750</v>
      </c>
      <c r="X16" s="60"/>
      <c r="Y16" s="159">
        <v>308750</v>
      </c>
      <c r="Z16" s="141"/>
      <c r="AA16" s="225"/>
    </row>
    <row r="17" spans="1:27" ht="13.5">
      <c r="A17" s="249" t="s">
        <v>152</v>
      </c>
      <c r="B17" s="182"/>
      <c r="C17" s="155">
        <v>1372942709</v>
      </c>
      <c r="D17" s="155"/>
      <c r="E17" s="59">
        <v>1167729640</v>
      </c>
      <c r="F17" s="60">
        <v>1372942671</v>
      </c>
      <c r="G17" s="60">
        <v>1109390342</v>
      </c>
      <c r="H17" s="60">
        <v>1465068216</v>
      </c>
      <c r="I17" s="60">
        <v>1465068216</v>
      </c>
      <c r="J17" s="60">
        <v>1465068216</v>
      </c>
      <c r="K17" s="60">
        <v>1465068216</v>
      </c>
      <c r="L17" s="60"/>
      <c r="M17" s="60">
        <v>1372942671</v>
      </c>
      <c r="N17" s="60">
        <v>1372942671</v>
      </c>
      <c r="O17" s="60">
        <v>1372942671</v>
      </c>
      <c r="P17" s="60">
        <v>1372942671</v>
      </c>
      <c r="Q17" s="60">
        <v>1372942671</v>
      </c>
      <c r="R17" s="60">
        <v>1372942671</v>
      </c>
      <c r="S17" s="60"/>
      <c r="T17" s="60"/>
      <c r="U17" s="60"/>
      <c r="V17" s="60"/>
      <c r="W17" s="60">
        <v>1372942671</v>
      </c>
      <c r="X17" s="60">
        <v>1029707003</v>
      </c>
      <c r="Y17" s="60">
        <v>343235668</v>
      </c>
      <c r="Z17" s="140">
        <v>33.33</v>
      </c>
      <c r="AA17" s="62">
        <v>1372942671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10177016740</v>
      </c>
      <c r="D19" s="155"/>
      <c r="E19" s="59">
        <v>8965031793</v>
      </c>
      <c r="F19" s="60">
        <v>10061654982</v>
      </c>
      <c r="G19" s="60">
        <v>10170630583</v>
      </c>
      <c r="H19" s="60">
        <v>10167474484</v>
      </c>
      <c r="I19" s="60">
        <v>10166502405</v>
      </c>
      <c r="J19" s="60">
        <v>10166502405</v>
      </c>
      <c r="K19" s="60">
        <v>10235562974</v>
      </c>
      <c r="L19" s="60"/>
      <c r="M19" s="60">
        <v>10061654982</v>
      </c>
      <c r="N19" s="60">
        <v>10061654982</v>
      </c>
      <c r="O19" s="60">
        <v>10059447478</v>
      </c>
      <c r="P19" s="60">
        <v>10082398977</v>
      </c>
      <c r="Q19" s="60">
        <v>10081608689</v>
      </c>
      <c r="R19" s="60">
        <v>10081608689</v>
      </c>
      <c r="S19" s="60"/>
      <c r="T19" s="60"/>
      <c r="U19" s="60"/>
      <c r="V19" s="60"/>
      <c r="W19" s="60">
        <v>10081608689</v>
      </c>
      <c r="X19" s="60">
        <v>7546241237</v>
      </c>
      <c r="Y19" s="60">
        <v>2535367452</v>
      </c>
      <c r="Z19" s="140">
        <v>33.6</v>
      </c>
      <c r="AA19" s="62">
        <v>10061654982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19950179</v>
      </c>
      <c r="D22" s="155"/>
      <c r="E22" s="59">
        <v>20784914</v>
      </c>
      <c r="F22" s="60">
        <v>19950179</v>
      </c>
      <c r="G22" s="60">
        <v>21607857</v>
      </c>
      <c r="H22" s="60">
        <v>19950179</v>
      </c>
      <c r="I22" s="60">
        <v>19950179</v>
      </c>
      <c r="J22" s="60">
        <v>19950179</v>
      </c>
      <c r="K22" s="60">
        <v>19950179</v>
      </c>
      <c r="L22" s="60"/>
      <c r="M22" s="60">
        <v>19950179</v>
      </c>
      <c r="N22" s="60">
        <v>19950179</v>
      </c>
      <c r="O22" s="60">
        <v>19950179</v>
      </c>
      <c r="P22" s="60">
        <v>19950179</v>
      </c>
      <c r="Q22" s="60">
        <v>19950179</v>
      </c>
      <c r="R22" s="60">
        <v>19950179</v>
      </c>
      <c r="S22" s="60"/>
      <c r="T22" s="60"/>
      <c r="U22" s="60"/>
      <c r="V22" s="60"/>
      <c r="W22" s="60">
        <v>19950179</v>
      </c>
      <c r="X22" s="60">
        <v>14962634</v>
      </c>
      <c r="Y22" s="60">
        <v>4987545</v>
      </c>
      <c r="Z22" s="140">
        <v>33.33</v>
      </c>
      <c r="AA22" s="62">
        <v>19950179</v>
      </c>
    </row>
    <row r="23" spans="1:27" ht="13.5">
      <c r="A23" s="249" t="s">
        <v>158</v>
      </c>
      <c r="B23" s="182"/>
      <c r="C23" s="155">
        <v>374720</v>
      </c>
      <c r="D23" s="155"/>
      <c r="E23" s="59">
        <v>346517</v>
      </c>
      <c r="F23" s="60">
        <v>374719</v>
      </c>
      <c r="G23" s="159">
        <v>363262</v>
      </c>
      <c r="H23" s="159">
        <v>374719</v>
      </c>
      <c r="I23" s="159">
        <v>374719</v>
      </c>
      <c r="J23" s="60">
        <v>374719</v>
      </c>
      <c r="K23" s="159">
        <v>374719</v>
      </c>
      <c r="L23" s="159"/>
      <c r="M23" s="60">
        <v>374719</v>
      </c>
      <c r="N23" s="159">
        <v>374719</v>
      </c>
      <c r="O23" s="159">
        <v>374719</v>
      </c>
      <c r="P23" s="159">
        <v>374719</v>
      </c>
      <c r="Q23" s="60">
        <v>357974</v>
      </c>
      <c r="R23" s="159">
        <v>357974</v>
      </c>
      <c r="S23" s="159"/>
      <c r="T23" s="60"/>
      <c r="U23" s="159"/>
      <c r="V23" s="159"/>
      <c r="W23" s="159">
        <v>357974</v>
      </c>
      <c r="X23" s="60">
        <v>281039</v>
      </c>
      <c r="Y23" s="159">
        <v>76935</v>
      </c>
      <c r="Z23" s="141">
        <v>27.38</v>
      </c>
      <c r="AA23" s="225">
        <v>374719</v>
      </c>
    </row>
    <row r="24" spans="1:27" ht="13.5">
      <c r="A24" s="250" t="s">
        <v>57</v>
      </c>
      <c r="B24" s="253"/>
      <c r="C24" s="168">
        <f aca="true" t="shared" si="1" ref="C24:Y24">SUM(C15:C23)</f>
        <v>11570593098</v>
      </c>
      <c r="D24" s="168">
        <f>SUM(D15:D23)</f>
        <v>0</v>
      </c>
      <c r="E24" s="76">
        <f t="shared" si="1"/>
        <v>10153892864</v>
      </c>
      <c r="F24" s="77">
        <f t="shared" si="1"/>
        <v>11454922551</v>
      </c>
      <c r="G24" s="77">
        <f t="shared" si="1"/>
        <v>11301992044</v>
      </c>
      <c r="H24" s="77">
        <f t="shared" si="1"/>
        <v>11652867598</v>
      </c>
      <c r="I24" s="77">
        <f t="shared" si="1"/>
        <v>11651895519</v>
      </c>
      <c r="J24" s="77">
        <f t="shared" si="1"/>
        <v>11651895519</v>
      </c>
      <c r="K24" s="77">
        <f t="shared" si="1"/>
        <v>11720956088</v>
      </c>
      <c r="L24" s="77">
        <f t="shared" si="1"/>
        <v>0</v>
      </c>
      <c r="M24" s="77">
        <f t="shared" si="1"/>
        <v>11454922551</v>
      </c>
      <c r="N24" s="77">
        <f t="shared" si="1"/>
        <v>11454922551</v>
      </c>
      <c r="O24" s="77">
        <f t="shared" si="1"/>
        <v>11452715047</v>
      </c>
      <c r="P24" s="77">
        <f t="shared" si="1"/>
        <v>11475666546</v>
      </c>
      <c r="Q24" s="77">
        <f t="shared" si="1"/>
        <v>11475168263</v>
      </c>
      <c r="R24" s="77">
        <f t="shared" si="1"/>
        <v>11475168263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11475168263</v>
      </c>
      <c r="X24" s="77">
        <f t="shared" si="1"/>
        <v>8591191913</v>
      </c>
      <c r="Y24" s="77">
        <f t="shared" si="1"/>
        <v>2883976350</v>
      </c>
      <c r="Z24" s="212">
        <f>+IF(X24&lt;&gt;0,+(Y24/X24)*100,0)</f>
        <v>33.56898995162745</v>
      </c>
      <c r="AA24" s="79">
        <f>SUM(AA15:AA23)</f>
        <v>11454922551</v>
      </c>
    </row>
    <row r="25" spans="1:27" ht="13.5">
      <c r="A25" s="250" t="s">
        <v>159</v>
      </c>
      <c r="B25" s="251"/>
      <c r="C25" s="168">
        <f aca="true" t="shared" si="2" ref="C25:Y25">+C12+C24</f>
        <v>12189045918</v>
      </c>
      <c r="D25" s="168">
        <f>+D12+D24</f>
        <v>0</v>
      </c>
      <c r="E25" s="72">
        <f t="shared" si="2"/>
        <v>11043442515</v>
      </c>
      <c r="F25" s="73">
        <f t="shared" si="2"/>
        <v>12590473890</v>
      </c>
      <c r="G25" s="73">
        <f t="shared" si="2"/>
        <v>12738141953</v>
      </c>
      <c r="H25" s="73">
        <f t="shared" si="2"/>
        <v>12484263095</v>
      </c>
      <c r="I25" s="73">
        <f t="shared" si="2"/>
        <v>12511623492</v>
      </c>
      <c r="J25" s="73">
        <f t="shared" si="2"/>
        <v>12511623492</v>
      </c>
      <c r="K25" s="73">
        <f t="shared" si="2"/>
        <v>12697128997</v>
      </c>
      <c r="L25" s="73">
        <f t="shared" si="2"/>
        <v>0</v>
      </c>
      <c r="M25" s="73">
        <f t="shared" si="2"/>
        <v>12590473890</v>
      </c>
      <c r="N25" s="73">
        <f t="shared" si="2"/>
        <v>12590473890</v>
      </c>
      <c r="O25" s="73">
        <f t="shared" si="2"/>
        <v>12944403563</v>
      </c>
      <c r="P25" s="73">
        <f t="shared" si="2"/>
        <v>12761638697</v>
      </c>
      <c r="Q25" s="73">
        <f t="shared" si="2"/>
        <v>12739227118</v>
      </c>
      <c r="R25" s="73">
        <f t="shared" si="2"/>
        <v>12739227118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12739227118</v>
      </c>
      <c r="X25" s="73">
        <f t="shared" si="2"/>
        <v>9442855417</v>
      </c>
      <c r="Y25" s="73">
        <f t="shared" si="2"/>
        <v>3296371701</v>
      </c>
      <c r="Z25" s="170">
        <f>+IF(X25&lt;&gt;0,+(Y25/X25)*100,0)</f>
        <v>34.90863256325552</v>
      </c>
      <c r="AA25" s="74">
        <f>+AA12+AA24</f>
        <v>12590473890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>
        <v>98223205</v>
      </c>
      <c r="G29" s="60"/>
      <c r="H29" s="60">
        <v>52479305</v>
      </c>
      <c r="I29" s="60">
        <v>124951761</v>
      </c>
      <c r="J29" s="60">
        <v>124951761</v>
      </c>
      <c r="K29" s="60">
        <v>107904322</v>
      </c>
      <c r="L29" s="60"/>
      <c r="M29" s="60">
        <v>98223205</v>
      </c>
      <c r="N29" s="60">
        <v>98223205</v>
      </c>
      <c r="O29" s="60">
        <v>49230907</v>
      </c>
      <c r="P29" s="60">
        <v>120922123</v>
      </c>
      <c r="Q29" s="60">
        <v>50647342</v>
      </c>
      <c r="R29" s="60">
        <v>50647342</v>
      </c>
      <c r="S29" s="60"/>
      <c r="T29" s="60"/>
      <c r="U29" s="60"/>
      <c r="V29" s="60"/>
      <c r="W29" s="60">
        <v>50647342</v>
      </c>
      <c r="X29" s="60">
        <v>73667404</v>
      </c>
      <c r="Y29" s="60">
        <v>-23020062</v>
      </c>
      <c r="Z29" s="140">
        <v>-31.25</v>
      </c>
      <c r="AA29" s="62">
        <v>98223205</v>
      </c>
    </row>
    <row r="30" spans="1:27" ht="13.5">
      <c r="A30" s="249" t="s">
        <v>52</v>
      </c>
      <c r="B30" s="182"/>
      <c r="C30" s="155">
        <v>3657602</v>
      </c>
      <c r="D30" s="155"/>
      <c r="E30" s="59">
        <v>4047780</v>
      </c>
      <c r="F30" s="60">
        <v>1865105</v>
      </c>
      <c r="G30" s="60"/>
      <c r="H30" s="60">
        <v>3657602</v>
      </c>
      <c r="I30" s="60">
        <v>1865105</v>
      </c>
      <c r="J30" s="60">
        <v>1865105</v>
      </c>
      <c r="K30" s="60">
        <v>1865105</v>
      </c>
      <c r="L30" s="60"/>
      <c r="M30" s="60">
        <v>1865105</v>
      </c>
      <c r="N30" s="60">
        <v>1865105</v>
      </c>
      <c r="O30" s="60">
        <v>1865105</v>
      </c>
      <c r="P30" s="60">
        <v>1865105</v>
      </c>
      <c r="Q30" s="60"/>
      <c r="R30" s="60"/>
      <c r="S30" s="60"/>
      <c r="T30" s="60"/>
      <c r="U30" s="60"/>
      <c r="V30" s="60"/>
      <c r="W30" s="60"/>
      <c r="X30" s="60">
        <v>1398829</v>
      </c>
      <c r="Y30" s="60">
        <v>-1398829</v>
      </c>
      <c r="Z30" s="140">
        <v>-100</v>
      </c>
      <c r="AA30" s="62">
        <v>1865105</v>
      </c>
    </row>
    <row r="31" spans="1:27" ht="13.5">
      <c r="A31" s="249" t="s">
        <v>163</v>
      </c>
      <c r="B31" s="182"/>
      <c r="C31" s="155">
        <v>37404062</v>
      </c>
      <c r="D31" s="155"/>
      <c r="E31" s="59">
        <v>39125000</v>
      </c>
      <c r="F31" s="60">
        <v>41973571</v>
      </c>
      <c r="G31" s="60">
        <v>37587857</v>
      </c>
      <c r="H31" s="60">
        <v>37685719</v>
      </c>
      <c r="I31" s="60">
        <v>37778405</v>
      </c>
      <c r="J31" s="60">
        <v>37778405</v>
      </c>
      <c r="K31" s="60">
        <v>41840940</v>
      </c>
      <c r="L31" s="60"/>
      <c r="M31" s="60">
        <v>41973571</v>
      </c>
      <c r="N31" s="60">
        <v>41973571</v>
      </c>
      <c r="O31" s="60">
        <v>41895116</v>
      </c>
      <c r="P31" s="60">
        <v>42006194</v>
      </c>
      <c r="Q31" s="60">
        <v>42290038</v>
      </c>
      <c r="R31" s="60">
        <v>42290038</v>
      </c>
      <c r="S31" s="60"/>
      <c r="T31" s="60"/>
      <c r="U31" s="60"/>
      <c r="V31" s="60"/>
      <c r="W31" s="60">
        <v>42290038</v>
      </c>
      <c r="X31" s="60">
        <v>31480178</v>
      </c>
      <c r="Y31" s="60">
        <v>10809860</v>
      </c>
      <c r="Z31" s="140">
        <v>34.34</v>
      </c>
      <c r="AA31" s="62">
        <v>41973571</v>
      </c>
    </row>
    <row r="32" spans="1:27" ht="13.5">
      <c r="A32" s="249" t="s">
        <v>164</v>
      </c>
      <c r="B32" s="182"/>
      <c r="C32" s="155">
        <v>775069741</v>
      </c>
      <c r="D32" s="155"/>
      <c r="E32" s="59">
        <v>300000000</v>
      </c>
      <c r="F32" s="60">
        <v>991440349</v>
      </c>
      <c r="G32" s="60">
        <v>735321115</v>
      </c>
      <c r="H32" s="60">
        <v>736460287</v>
      </c>
      <c r="I32" s="60">
        <v>613949720</v>
      </c>
      <c r="J32" s="60">
        <v>613949720</v>
      </c>
      <c r="K32" s="60">
        <v>611100192</v>
      </c>
      <c r="L32" s="60"/>
      <c r="M32" s="60">
        <v>991440349</v>
      </c>
      <c r="N32" s="60">
        <v>991440349</v>
      </c>
      <c r="O32" s="60">
        <v>1038457082</v>
      </c>
      <c r="P32" s="60">
        <v>1000241172</v>
      </c>
      <c r="Q32" s="60">
        <v>1084871973</v>
      </c>
      <c r="R32" s="60">
        <v>1084871973</v>
      </c>
      <c r="S32" s="60"/>
      <c r="T32" s="60"/>
      <c r="U32" s="60"/>
      <c r="V32" s="60"/>
      <c r="W32" s="60">
        <v>1084871973</v>
      </c>
      <c r="X32" s="60">
        <v>743580262</v>
      </c>
      <c r="Y32" s="60">
        <v>341291711</v>
      </c>
      <c r="Z32" s="140">
        <v>45.9</v>
      </c>
      <c r="AA32" s="62">
        <v>991440349</v>
      </c>
    </row>
    <row r="33" spans="1:27" ht="13.5">
      <c r="A33" s="249" t="s">
        <v>165</v>
      </c>
      <c r="B33" s="182"/>
      <c r="C33" s="155"/>
      <c r="D33" s="155"/>
      <c r="E33" s="59">
        <v>121036959</v>
      </c>
      <c r="F33" s="60"/>
      <c r="G33" s="60">
        <v>85040286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816131405</v>
      </c>
      <c r="D34" s="168">
        <f>SUM(D29:D33)</f>
        <v>0</v>
      </c>
      <c r="E34" s="72">
        <f t="shared" si="3"/>
        <v>464209739</v>
      </c>
      <c r="F34" s="73">
        <f t="shared" si="3"/>
        <v>1133502230</v>
      </c>
      <c r="G34" s="73">
        <f t="shared" si="3"/>
        <v>857949258</v>
      </c>
      <c r="H34" s="73">
        <f t="shared" si="3"/>
        <v>830282913</v>
      </c>
      <c r="I34" s="73">
        <f t="shared" si="3"/>
        <v>778544991</v>
      </c>
      <c r="J34" s="73">
        <f t="shared" si="3"/>
        <v>778544991</v>
      </c>
      <c r="K34" s="73">
        <f t="shared" si="3"/>
        <v>762710559</v>
      </c>
      <c r="L34" s="73">
        <f t="shared" si="3"/>
        <v>0</v>
      </c>
      <c r="M34" s="73">
        <f t="shared" si="3"/>
        <v>1133502230</v>
      </c>
      <c r="N34" s="73">
        <f t="shared" si="3"/>
        <v>1133502230</v>
      </c>
      <c r="O34" s="73">
        <f t="shared" si="3"/>
        <v>1131448210</v>
      </c>
      <c r="P34" s="73">
        <f t="shared" si="3"/>
        <v>1165034594</v>
      </c>
      <c r="Q34" s="73">
        <f t="shared" si="3"/>
        <v>1177809353</v>
      </c>
      <c r="R34" s="73">
        <f t="shared" si="3"/>
        <v>1177809353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1177809353</v>
      </c>
      <c r="X34" s="73">
        <f t="shared" si="3"/>
        <v>850126673</v>
      </c>
      <c r="Y34" s="73">
        <f t="shared" si="3"/>
        <v>327682680</v>
      </c>
      <c r="Z34" s="170">
        <f>+IF(X34&lt;&gt;0,+(Y34/X34)*100,0)</f>
        <v>38.5451592576957</v>
      </c>
      <c r="AA34" s="74">
        <f>SUM(AA29:AA33)</f>
        <v>1133502230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19827787</v>
      </c>
      <c r="D37" s="155"/>
      <c r="E37" s="59">
        <v>26920992</v>
      </c>
      <c r="F37" s="60">
        <v>19827787</v>
      </c>
      <c r="G37" s="60">
        <v>23485389</v>
      </c>
      <c r="H37" s="60">
        <v>19827787</v>
      </c>
      <c r="I37" s="60">
        <v>19827787</v>
      </c>
      <c r="J37" s="60">
        <v>19827787</v>
      </c>
      <c r="K37" s="60">
        <v>19827787</v>
      </c>
      <c r="L37" s="60"/>
      <c r="M37" s="60">
        <v>19827787</v>
      </c>
      <c r="N37" s="60">
        <v>19827787</v>
      </c>
      <c r="O37" s="60">
        <v>19827787</v>
      </c>
      <c r="P37" s="60">
        <v>19827787</v>
      </c>
      <c r="Q37" s="60">
        <v>19827787</v>
      </c>
      <c r="R37" s="60">
        <v>19827787</v>
      </c>
      <c r="S37" s="60"/>
      <c r="T37" s="60"/>
      <c r="U37" s="60"/>
      <c r="V37" s="60"/>
      <c r="W37" s="60">
        <v>19827787</v>
      </c>
      <c r="X37" s="60">
        <v>14870840</v>
      </c>
      <c r="Y37" s="60">
        <v>4956947</v>
      </c>
      <c r="Z37" s="140">
        <v>33.33</v>
      </c>
      <c r="AA37" s="62">
        <v>19827787</v>
      </c>
    </row>
    <row r="38" spans="1:27" ht="13.5">
      <c r="A38" s="249" t="s">
        <v>165</v>
      </c>
      <c r="B38" s="182"/>
      <c r="C38" s="155">
        <v>289812670</v>
      </c>
      <c r="D38" s="155"/>
      <c r="E38" s="59">
        <v>323254429</v>
      </c>
      <c r="F38" s="60">
        <v>289812670</v>
      </c>
      <c r="G38" s="60">
        <v>324373939</v>
      </c>
      <c r="H38" s="60">
        <v>374852956</v>
      </c>
      <c r="I38" s="60">
        <v>374852956</v>
      </c>
      <c r="J38" s="60">
        <v>374852956</v>
      </c>
      <c r="K38" s="60">
        <v>374852956</v>
      </c>
      <c r="L38" s="60"/>
      <c r="M38" s="60">
        <v>289812670</v>
      </c>
      <c r="N38" s="60">
        <v>289812670</v>
      </c>
      <c r="O38" s="60">
        <v>289812670</v>
      </c>
      <c r="P38" s="60">
        <v>289812670</v>
      </c>
      <c r="Q38" s="60">
        <v>289812670</v>
      </c>
      <c r="R38" s="60">
        <v>289812670</v>
      </c>
      <c r="S38" s="60"/>
      <c r="T38" s="60"/>
      <c r="U38" s="60"/>
      <c r="V38" s="60"/>
      <c r="W38" s="60">
        <v>289812670</v>
      </c>
      <c r="X38" s="60">
        <v>217359503</v>
      </c>
      <c r="Y38" s="60">
        <v>72453167</v>
      </c>
      <c r="Z38" s="140">
        <v>33.33</v>
      </c>
      <c r="AA38" s="62">
        <v>289812670</v>
      </c>
    </row>
    <row r="39" spans="1:27" ht="13.5">
      <c r="A39" s="250" t="s">
        <v>59</v>
      </c>
      <c r="B39" s="253"/>
      <c r="C39" s="168">
        <f aca="true" t="shared" si="4" ref="C39:Y39">SUM(C37:C38)</f>
        <v>309640457</v>
      </c>
      <c r="D39" s="168">
        <f>SUM(D37:D38)</f>
        <v>0</v>
      </c>
      <c r="E39" s="76">
        <f t="shared" si="4"/>
        <v>350175421</v>
      </c>
      <c r="F39" s="77">
        <f t="shared" si="4"/>
        <v>309640457</v>
      </c>
      <c r="G39" s="77">
        <f t="shared" si="4"/>
        <v>347859328</v>
      </c>
      <c r="H39" s="77">
        <f t="shared" si="4"/>
        <v>394680743</v>
      </c>
      <c r="I39" s="77">
        <f t="shared" si="4"/>
        <v>394680743</v>
      </c>
      <c r="J39" s="77">
        <f t="shared" si="4"/>
        <v>394680743</v>
      </c>
      <c r="K39" s="77">
        <f t="shared" si="4"/>
        <v>394680743</v>
      </c>
      <c r="L39" s="77">
        <f t="shared" si="4"/>
        <v>0</v>
      </c>
      <c r="M39" s="77">
        <f t="shared" si="4"/>
        <v>309640457</v>
      </c>
      <c r="N39" s="77">
        <f t="shared" si="4"/>
        <v>309640457</v>
      </c>
      <c r="O39" s="77">
        <f t="shared" si="4"/>
        <v>309640457</v>
      </c>
      <c r="P39" s="77">
        <f t="shared" si="4"/>
        <v>309640457</v>
      </c>
      <c r="Q39" s="77">
        <f t="shared" si="4"/>
        <v>309640457</v>
      </c>
      <c r="R39" s="77">
        <f t="shared" si="4"/>
        <v>309640457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309640457</v>
      </c>
      <c r="X39" s="77">
        <f t="shared" si="4"/>
        <v>232230343</v>
      </c>
      <c r="Y39" s="77">
        <f t="shared" si="4"/>
        <v>77410114</v>
      </c>
      <c r="Z39" s="212">
        <f>+IF(X39&lt;&gt;0,+(Y39/X39)*100,0)</f>
        <v>33.333333189797685</v>
      </c>
      <c r="AA39" s="79">
        <f>SUM(AA37:AA38)</f>
        <v>309640457</v>
      </c>
    </row>
    <row r="40" spans="1:27" ht="13.5">
      <c r="A40" s="250" t="s">
        <v>167</v>
      </c>
      <c r="B40" s="251"/>
      <c r="C40" s="168">
        <f aca="true" t="shared" si="5" ref="C40:Y40">+C34+C39</f>
        <v>1125771862</v>
      </c>
      <c r="D40" s="168">
        <f>+D34+D39</f>
        <v>0</v>
      </c>
      <c r="E40" s="72">
        <f t="shared" si="5"/>
        <v>814385160</v>
      </c>
      <c r="F40" s="73">
        <f t="shared" si="5"/>
        <v>1443142687</v>
      </c>
      <c r="G40" s="73">
        <f t="shared" si="5"/>
        <v>1205808586</v>
      </c>
      <c r="H40" s="73">
        <f t="shared" si="5"/>
        <v>1224963656</v>
      </c>
      <c r="I40" s="73">
        <f t="shared" si="5"/>
        <v>1173225734</v>
      </c>
      <c r="J40" s="73">
        <f t="shared" si="5"/>
        <v>1173225734</v>
      </c>
      <c r="K40" s="73">
        <f t="shared" si="5"/>
        <v>1157391302</v>
      </c>
      <c r="L40" s="73">
        <f t="shared" si="5"/>
        <v>0</v>
      </c>
      <c r="M40" s="73">
        <f t="shared" si="5"/>
        <v>1443142687</v>
      </c>
      <c r="N40" s="73">
        <f t="shared" si="5"/>
        <v>1443142687</v>
      </c>
      <c r="O40" s="73">
        <f t="shared" si="5"/>
        <v>1441088667</v>
      </c>
      <c r="P40" s="73">
        <f t="shared" si="5"/>
        <v>1474675051</v>
      </c>
      <c r="Q40" s="73">
        <f t="shared" si="5"/>
        <v>1487449810</v>
      </c>
      <c r="R40" s="73">
        <f t="shared" si="5"/>
        <v>1487449810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1487449810</v>
      </c>
      <c r="X40" s="73">
        <f t="shared" si="5"/>
        <v>1082357016</v>
      </c>
      <c r="Y40" s="73">
        <f t="shared" si="5"/>
        <v>405092794</v>
      </c>
      <c r="Z40" s="170">
        <f>+IF(X40&lt;&gt;0,+(Y40/X40)*100,0)</f>
        <v>37.42691071538266</v>
      </c>
      <c r="AA40" s="74">
        <f>+AA34+AA39</f>
        <v>1443142687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11063274056</v>
      </c>
      <c r="D42" s="257">
        <f>+D25-D40</f>
        <v>0</v>
      </c>
      <c r="E42" s="258">
        <f t="shared" si="6"/>
        <v>10229057355</v>
      </c>
      <c r="F42" s="259">
        <f t="shared" si="6"/>
        <v>11147331203</v>
      </c>
      <c r="G42" s="259">
        <f t="shared" si="6"/>
        <v>11532333367</v>
      </c>
      <c r="H42" s="259">
        <f t="shared" si="6"/>
        <v>11259299439</v>
      </c>
      <c r="I42" s="259">
        <f t="shared" si="6"/>
        <v>11338397758</v>
      </c>
      <c r="J42" s="259">
        <f t="shared" si="6"/>
        <v>11338397758</v>
      </c>
      <c r="K42" s="259">
        <f t="shared" si="6"/>
        <v>11539737695</v>
      </c>
      <c r="L42" s="259">
        <f t="shared" si="6"/>
        <v>0</v>
      </c>
      <c r="M42" s="259">
        <f t="shared" si="6"/>
        <v>11147331203</v>
      </c>
      <c r="N42" s="259">
        <f t="shared" si="6"/>
        <v>11147331203</v>
      </c>
      <c r="O42" s="259">
        <f t="shared" si="6"/>
        <v>11503314896</v>
      </c>
      <c r="P42" s="259">
        <f t="shared" si="6"/>
        <v>11286963646</v>
      </c>
      <c r="Q42" s="259">
        <f t="shared" si="6"/>
        <v>11251777308</v>
      </c>
      <c r="R42" s="259">
        <f t="shared" si="6"/>
        <v>11251777308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11251777308</v>
      </c>
      <c r="X42" s="259">
        <f t="shared" si="6"/>
        <v>8360498401</v>
      </c>
      <c r="Y42" s="259">
        <f t="shared" si="6"/>
        <v>2891278907</v>
      </c>
      <c r="Z42" s="260">
        <f>+IF(X42&lt;&gt;0,+(Y42/X42)*100,0)</f>
        <v>34.5826141974284</v>
      </c>
      <c r="AA42" s="261">
        <f>+AA25-AA40</f>
        <v>11147331203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10978023303</v>
      </c>
      <c r="D45" s="155"/>
      <c r="E45" s="59">
        <v>10172768768</v>
      </c>
      <c r="F45" s="60">
        <v>11062080450</v>
      </c>
      <c r="G45" s="60">
        <v>11447082614</v>
      </c>
      <c r="H45" s="60">
        <v>11174048686</v>
      </c>
      <c r="I45" s="60">
        <v>11253147005</v>
      </c>
      <c r="J45" s="60">
        <v>11253147005</v>
      </c>
      <c r="K45" s="60">
        <v>11454486942</v>
      </c>
      <c r="L45" s="60"/>
      <c r="M45" s="60">
        <v>11062080450</v>
      </c>
      <c r="N45" s="60">
        <v>11062080450</v>
      </c>
      <c r="O45" s="60">
        <v>11418064143</v>
      </c>
      <c r="P45" s="60">
        <v>11201712893</v>
      </c>
      <c r="Q45" s="60">
        <v>11214476186</v>
      </c>
      <c r="R45" s="60">
        <v>11214476186</v>
      </c>
      <c r="S45" s="60"/>
      <c r="T45" s="60"/>
      <c r="U45" s="60"/>
      <c r="V45" s="60"/>
      <c r="W45" s="60">
        <v>11214476186</v>
      </c>
      <c r="X45" s="60">
        <v>8296560338</v>
      </c>
      <c r="Y45" s="60">
        <v>2917915848</v>
      </c>
      <c r="Z45" s="139">
        <v>35.17</v>
      </c>
      <c r="AA45" s="62">
        <v>11062080450</v>
      </c>
    </row>
    <row r="46" spans="1:27" ht="13.5">
      <c r="A46" s="249" t="s">
        <v>171</v>
      </c>
      <c r="B46" s="182"/>
      <c r="C46" s="155">
        <v>85250753</v>
      </c>
      <c r="D46" s="155"/>
      <c r="E46" s="59">
        <v>56288587</v>
      </c>
      <c r="F46" s="60">
        <v>85250753</v>
      </c>
      <c r="G46" s="60">
        <v>85250753</v>
      </c>
      <c r="H46" s="60">
        <v>85250753</v>
      </c>
      <c r="I46" s="60">
        <v>85250753</v>
      </c>
      <c r="J46" s="60">
        <v>85250753</v>
      </c>
      <c r="K46" s="60">
        <v>85250753</v>
      </c>
      <c r="L46" s="60"/>
      <c r="M46" s="60">
        <v>85250753</v>
      </c>
      <c r="N46" s="60">
        <v>85250753</v>
      </c>
      <c r="O46" s="60">
        <v>85250753</v>
      </c>
      <c r="P46" s="60">
        <v>85250753</v>
      </c>
      <c r="Q46" s="60">
        <v>37301122</v>
      </c>
      <c r="R46" s="60">
        <v>37301122</v>
      </c>
      <c r="S46" s="60"/>
      <c r="T46" s="60"/>
      <c r="U46" s="60"/>
      <c r="V46" s="60"/>
      <c r="W46" s="60">
        <v>37301122</v>
      </c>
      <c r="X46" s="60">
        <v>63938065</v>
      </c>
      <c r="Y46" s="60">
        <v>-26636943</v>
      </c>
      <c r="Z46" s="139">
        <v>-41.66</v>
      </c>
      <c r="AA46" s="62">
        <v>85250753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11063274056</v>
      </c>
      <c r="D48" s="217">
        <f>SUM(D45:D47)</f>
        <v>0</v>
      </c>
      <c r="E48" s="264">
        <f t="shared" si="7"/>
        <v>10229057355</v>
      </c>
      <c r="F48" s="219">
        <f t="shared" si="7"/>
        <v>11147331203</v>
      </c>
      <c r="G48" s="219">
        <f t="shared" si="7"/>
        <v>11532333367</v>
      </c>
      <c r="H48" s="219">
        <f t="shared" si="7"/>
        <v>11259299439</v>
      </c>
      <c r="I48" s="219">
        <f t="shared" si="7"/>
        <v>11338397758</v>
      </c>
      <c r="J48" s="219">
        <f t="shared" si="7"/>
        <v>11338397758</v>
      </c>
      <c r="K48" s="219">
        <f t="shared" si="7"/>
        <v>11539737695</v>
      </c>
      <c r="L48" s="219">
        <f t="shared" si="7"/>
        <v>0</v>
      </c>
      <c r="M48" s="219">
        <f t="shared" si="7"/>
        <v>11147331203</v>
      </c>
      <c r="N48" s="219">
        <f t="shared" si="7"/>
        <v>11147331203</v>
      </c>
      <c r="O48" s="219">
        <f t="shared" si="7"/>
        <v>11503314896</v>
      </c>
      <c r="P48" s="219">
        <f t="shared" si="7"/>
        <v>11286963646</v>
      </c>
      <c r="Q48" s="219">
        <f t="shared" si="7"/>
        <v>11251777308</v>
      </c>
      <c r="R48" s="219">
        <f t="shared" si="7"/>
        <v>11251777308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11251777308</v>
      </c>
      <c r="X48" s="219">
        <f t="shared" si="7"/>
        <v>8360498403</v>
      </c>
      <c r="Y48" s="219">
        <f t="shared" si="7"/>
        <v>2891278905</v>
      </c>
      <c r="Z48" s="265">
        <f>+IF(X48&lt;&gt;0,+(Y48/X48)*100,0)</f>
        <v>34.582614165233515</v>
      </c>
      <c r="AA48" s="232">
        <f>SUM(AA45:AA47)</f>
        <v>11147331203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2985171559</v>
      </c>
      <c r="D6" s="155"/>
      <c r="E6" s="59">
        <v>3626681740</v>
      </c>
      <c r="F6" s="60">
        <v>3393348741</v>
      </c>
      <c r="G6" s="60">
        <v>305592269</v>
      </c>
      <c r="H6" s="60">
        <v>263648481</v>
      </c>
      <c r="I6" s="60">
        <v>303485096</v>
      </c>
      <c r="J6" s="60">
        <v>872725846</v>
      </c>
      <c r="K6" s="60">
        <v>292491598</v>
      </c>
      <c r="L6" s="60">
        <v>253256561</v>
      </c>
      <c r="M6" s="60">
        <v>356341986</v>
      </c>
      <c r="N6" s="60">
        <v>902090145</v>
      </c>
      <c r="O6" s="60">
        <v>227869815</v>
      </c>
      <c r="P6" s="60">
        <v>241956791</v>
      </c>
      <c r="Q6" s="60">
        <v>285694824</v>
      </c>
      <c r="R6" s="60">
        <v>755521430</v>
      </c>
      <c r="S6" s="60"/>
      <c r="T6" s="60"/>
      <c r="U6" s="60"/>
      <c r="V6" s="60"/>
      <c r="W6" s="60">
        <v>2530337421</v>
      </c>
      <c r="X6" s="60">
        <v>2511842828</v>
      </c>
      <c r="Y6" s="60">
        <v>18494593</v>
      </c>
      <c r="Z6" s="140">
        <v>0.74</v>
      </c>
      <c r="AA6" s="62">
        <v>3393348741</v>
      </c>
    </row>
    <row r="7" spans="1:27" ht="13.5">
      <c r="A7" s="249" t="s">
        <v>178</v>
      </c>
      <c r="B7" s="182"/>
      <c r="C7" s="155">
        <v>598857000</v>
      </c>
      <c r="D7" s="155"/>
      <c r="E7" s="59">
        <v>623643790</v>
      </c>
      <c r="F7" s="60">
        <v>728862580</v>
      </c>
      <c r="G7" s="60">
        <v>238348000</v>
      </c>
      <c r="H7" s="60"/>
      <c r="I7" s="60"/>
      <c r="J7" s="60">
        <v>238348000</v>
      </c>
      <c r="K7" s="60"/>
      <c r="L7" s="60">
        <v>200715000</v>
      </c>
      <c r="M7" s="60"/>
      <c r="N7" s="60">
        <v>200715000</v>
      </c>
      <c r="O7" s="60"/>
      <c r="P7" s="60"/>
      <c r="Q7" s="60">
        <v>163081000</v>
      </c>
      <c r="R7" s="60">
        <v>163081000</v>
      </c>
      <c r="S7" s="60"/>
      <c r="T7" s="60"/>
      <c r="U7" s="60"/>
      <c r="V7" s="60"/>
      <c r="W7" s="60">
        <v>602144000</v>
      </c>
      <c r="X7" s="60">
        <v>647583923</v>
      </c>
      <c r="Y7" s="60">
        <v>-45439923</v>
      </c>
      <c r="Z7" s="140">
        <v>-7.02</v>
      </c>
      <c r="AA7" s="62">
        <v>728862580</v>
      </c>
    </row>
    <row r="8" spans="1:27" ht="13.5">
      <c r="A8" s="249" t="s">
        <v>179</v>
      </c>
      <c r="B8" s="182"/>
      <c r="C8" s="155">
        <v>225180691</v>
      </c>
      <c r="D8" s="155"/>
      <c r="E8" s="59">
        <v>263006660</v>
      </c>
      <c r="F8" s="60">
        <v>263006660</v>
      </c>
      <c r="G8" s="60">
        <v>80067000</v>
      </c>
      <c r="H8" s="60">
        <v>2610000</v>
      </c>
      <c r="I8" s="60"/>
      <c r="J8" s="60">
        <v>82677000</v>
      </c>
      <c r="K8" s="60"/>
      <c r="L8" s="60">
        <v>4969472</v>
      </c>
      <c r="M8" s="60">
        <v>52276730</v>
      </c>
      <c r="N8" s="60">
        <v>57246202</v>
      </c>
      <c r="O8" s="60">
        <v>22916000</v>
      </c>
      <c r="P8" s="60">
        <v>1258000</v>
      </c>
      <c r="Q8" s="60">
        <v>23694000</v>
      </c>
      <c r="R8" s="60">
        <v>47868000</v>
      </c>
      <c r="S8" s="60"/>
      <c r="T8" s="60"/>
      <c r="U8" s="60"/>
      <c r="V8" s="60"/>
      <c r="W8" s="60">
        <v>187791202</v>
      </c>
      <c r="X8" s="60">
        <v>177917756</v>
      </c>
      <c r="Y8" s="60">
        <v>9873446</v>
      </c>
      <c r="Z8" s="140">
        <v>5.55</v>
      </c>
      <c r="AA8" s="62">
        <v>263006660</v>
      </c>
    </row>
    <row r="9" spans="1:27" ht="13.5">
      <c r="A9" s="249" t="s">
        <v>180</v>
      </c>
      <c r="B9" s="182"/>
      <c r="C9" s="155">
        <v>39410982</v>
      </c>
      <c r="D9" s="155"/>
      <c r="E9" s="59">
        <v>33947562</v>
      </c>
      <c r="F9" s="60">
        <v>33947559</v>
      </c>
      <c r="G9" s="60">
        <v>2399850</v>
      </c>
      <c r="H9" s="60">
        <v>3411072</v>
      </c>
      <c r="I9" s="60">
        <v>2887931</v>
      </c>
      <c r="J9" s="60">
        <v>8698853</v>
      </c>
      <c r="K9" s="60">
        <v>3035286</v>
      </c>
      <c r="L9" s="60">
        <v>3038290</v>
      </c>
      <c r="M9" s="60">
        <v>3097221</v>
      </c>
      <c r="N9" s="60">
        <v>9170797</v>
      </c>
      <c r="O9" s="60">
        <v>6916117</v>
      </c>
      <c r="P9" s="60">
        <v>3010676</v>
      </c>
      <c r="Q9" s="60">
        <v>3550160</v>
      </c>
      <c r="R9" s="60">
        <v>13476953</v>
      </c>
      <c r="S9" s="60"/>
      <c r="T9" s="60"/>
      <c r="U9" s="60"/>
      <c r="V9" s="60"/>
      <c r="W9" s="60">
        <v>31346603</v>
      </c>
      <c r="X9" s="60">
        <v>28738992</v>
      </c>
      <c r="Y9" s="60">
        <v>2607611</v>
      </c>
      <c r="Z9" s="140">
        <v>9.07</v>
      </c>
      <c r="AA9" s="62">
        <v>33947559</v>
      </c>
    </row>
    <row r="10" spans="1:27" ht="13.5">
      <c r="A10" s="249" t="s">
        <v>181</v>
      </c>
      <c r="B10" s="182"/>
      <c r="C10" s="155">
        <v>6050</v>
      </c>
      <c r="D10" s="155"/>
      <c r="E10" s="59">
        <v>5000</v>
      </c>
      <c r="F10" s="60">
        <v>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5000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-3644455658</v>
      </c>
      <c r="D12" s="155"/>
      <c r="E12" s="59">
        <v>-3870732226</v>
      </c>
      <c r="F12" s="60">
        <v>-3989372206</v>
      </c>
      <c r="G12" s="60">
        <v>-584788452</v>
      </c>
      <c r="H12" s="60">
        <v>-438542894</v>
      </c>
      <c r="I12" s="60">
        <v>-443903565</v>
      </c>
      <c r="J12" s="60">
        <v>-1467234911</v>
      </c>
      <c r="K12" s="60">
        <v>-310144771</v>
      </c>
      <c r="L12" s="60">
        <v>-304057455</v>
      </c>
      <c r="M12" s="60">
        <v>-457026964</v>
      </c>
      <c r="N12" s="60">
        <v>-1071229190</v>
      </c>
      <c r="O12" s="60">
        <v>-286705595</v>
      </c>
      <c r="P12" s="60">
        <v>-306730717</v>
      </c>
      <c r="Q12" s="60">
        <v>-318288796</v>
      </c>
      <c r="R12" s="60">
        <v>-911725108</v>
      </c>
      <c r="S12" s="60"/>
      <c r="T12" s="60"/>
      <c r="U12" s="60"/>
      <c r="V12" s="60"/>
      <c r="W12" s="60">
        <v>-3450189209</v>
      </c>
      <c r="X12" s="60">
        <v>-3408610297</v>
      </c>
      <c r="Y12" s="60">
        <v>-41578912</v>
      </c>
      <c r="Z12" s="140">
        <v>1.22</v>
      </c>
      <c r="AA12" s="62">
        <v>-3989372206</v>
      </c>
    </row>
    <row r="13" spans="1:27" ht="13.5">
      <c r="A13" s="249" t="s">
        <v>40</v>
      </c>
      <c r="B13" s="182"/>
      <c r="C13" s="155">
        <v>-27575854</v>
      </c>
      <c r="D13" s="155"/>
      <c r="E13" s="59">
        <v>-11896707</v>
      </c>
      <c r="F13" s="60">
        <v>-11896707</v>
      </c>
      <c r="G13" s="60">
        <v>-39732</v>
      </c>
      <c r="H13" s="60">
        <v>-46305</v>
      </c>
      <c r="I13" s="60"/>
      <c r="J13" s="60">
        <v>-86037</v>
      </c>
      <c r="K13" s="60">
        <v>-380340</v>
      </c>
      <c r="L13" s="60">
        <v>-763401</v>
      </c>
      <c r="M13" s="60">
        <v>-900961</v>
      </c>
      <c r="N13" s="60">
        <v>-2044702</v>
      </c>
      <c r="O13" s="60">
        <v>-574880</v>
      </c>
      <c r="P13" s="60">
        <v>-3922935</v>
      </c>
      <c r="Q13" s="60">
        <v>-545082</v>
      </c>
      <c r="R13" s="60">
        <v>-5042897</v>
      </c>
      <c r="S13" s="60"/>
      <c r="T13" s="60"/>
      <c r="U13" s="60"/>
      <c r="V13" s="60"/>
      <c r="W13" s="60">
        <v>-7173636</v>
      </c>
      <c r="X13" s="60">
        <v>-8689054</v>
      </c>
      <c r="Y13" s="60">
        <v>1515418</v>
      </c>
      <c r="Z13" s="140">
        <v>-17.44</v>
      </c>
      <c r="AA13" s="62">
        <v>-11896707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176594770</v>
      </c>
      <c r="D15" s="168">
        <f>SUM(D6:D14)</f>
        <v>0</v>
      </c>
      <c r="E15" s="72">
        <f t="shared" si="0"/>
        <v>664655819</v>
      </c>
      <c r="F15" s="73">
        <f t="shared" si="0"/>
        <v>417901627</v>
      </c>
      <c r="G15" s="73">
        <f t="shared" si="0"/>
        <v>41578935</v>
      </c>
      <c r="H15" s="73">
        <f t="shared" si="0"/>
        <v>-168919646</v>
      </c>
      <c r="I15" s="73">
        <f t="shared" si="0"/>
        <v>-137530538</v>
      </c>
      <c r="J15" s="73">
        <f t="shared" si="0"/>
        <v>-264871249</v>
      </c>
      <c r="K15" s="73">
        <f t="shared" si="0"/>
        <v>-14998227</v>
      </c>
      <c r="L15" s="73">
        <f t="shared" si="0"/>
        <v>157158467</v>
      </c>
      <c r="M15" s="73">
        <f t="shared" si="0"/>
        <v>-46211988</v>
      </c>
      <c r="N15" s="73">
        <f t="shared" si="0"/>
        <v>95948252</v>
      </c>
      <c r="O15" s="73">
        <f t="shared" si="0"/>
        <v>-29578543</v>
      </c>
      <c r="P15" s="73">
        <f t="shared" si="0"/>
        <v>-64428185</v>
      </c>
      <c r="Q15" s="73">
        <f t="shared" si="0"/>
        <v>157186106</v>
      </c>
      <c r="R15" s="73">
        <f t="shared" si="0"/>
        <v>63179378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-105743619</v>
      </c>
      <c r="X15" s="73">
        <f t="shared" si="0"/>
        <v>-51215852</v>
      </c>
      <c r="Y15" s="73">
        <f t="shared" si="0"/>
        <v>-54527767</v>
      </c>
      <c r="Z15" s="170">
        <f>+IF(X15&lt;&gt;0,+(Y15/X15)*100,0)</f>
        <v>106.46658187000384</v>
      </c>
      <c r="AA15" s="74">
        <f>SUM(AA6:AA14)</f>
        <v>417901627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2519029</v>
      </c>
      <c r="D19" s="155"/>
      <c r="E19" s="59">
        <v>1413853</v>
      </c>
      <c r="F19" s="60">
        <v>1413853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1413853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782742</v>
      </c>
      <c r="H22" s="60">
        <v>70367646</v>
      </c>
      <c r="I22" s="60">
        <v>65599375</v>
      </c>
      <c r="J22" s="60">
        <v>136749763</v>
      </c>
      <c r="K22" s="60">
        <v>41782208</v>
      </c>
      <c r="L22" s="60">
        <v>29268215</v>
      </c>
      <c r="M22" s="60">
        <v>8120793</v>
      </c>
      <c r="N22" s="60">
        <v>79171216</v>
      </c>
      <c r="O22" s="60">
        <v>8828970</v>
      </c>
      <c r="P22" s="60">
        <v>75008863</v>
      </c>
      <c r="Q22" s="60">
        <v>15816389</v>
      </c>
      <c r="R22" s="60">
        <v>99654222</v>
      </c>
      <c r="S22" s="60"/>
      <c r="T22" s="60"/>
      <c r="U22" s="60"/>
      <c r="V22" s="60"/>
      <c r="W22" s="60">
        <v>315575201</v>
      </c>
      <c r="X22" s="60">
        <v>215920979</v>
      </c>
      <c r="Y22" s="60">
        <v>99654222</v>
      </c>
      <c r="Z22" s="140">
        <v>46.15</v>
      </c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-180416705</v>
      </c>
      <c r="D24" s="155"/>
      <c r="E24" s="59">
        <v>-408425347</v>
      </c>
      <c r="F24" s="60">
        <v>-518120112</v>
      </c>
      <c r="G24" s="60">
        <v>-119352</v>
      </c>
      <c r="H24" s="60">
        <v>-21065982</v>
      </c>
      <c r="I24" s="60">
        <v>-17522993</v>
      </c>
      <c r="J24" s="60">
        <v>-38708327</v>
      </c>
      <c r="K24" s="60">
        <v>-27017638</v>
      </c>
      <c r="L24" s="60">
        <v>-26395104</v>
      </c>
      <c r="M24" s="60">
        <v>-48223823</v>
      </c>
      <c r="N24" s="60">
        <v>-101636565</v>
      </c>
      <c r="O24" s="60">
        <v>-7467082</v>
      </c>
      <c r="P24" s="60">
        <v>-21265533</v>
      </c>
      <c r="Q24" s="60">
        <v>-17443266</v>
      </c>
      <c r="R24" s="60">
        <v>-46175881</v>
      </c>
      <c r="S24" s="60"/>
      <c r="T24" s="60"/>
      <c r="U24" s="60"/>
      <c r="V24" s="60"/>
      <c r="W24" s="60">
        <v>-186520773</v>
      </c>
      <c r="X24" s="60">
        <v>-198349020</v>
      </c>
      <c r="Y24" s="60">
        <v>11828247</v>
      </c>
      <c r="Z24" s="140">
        <v>-5.96</v>
      </c>
      <c r="AA24" s="62">
        <v>-518120112</v>
      </c>
    </row>
    <row r="25" spans="1:27" ht="13.5">
      <c r="A25" s="250" t="s">
        <v>191</v>
      </c>
      <c r="B25" s="251"/>
      <c r="C25" s="168">
        <f aca="true" t="shared" si="1" ref="C25:Y25">SUM(C19:C24)</f>
        <v>-177897676</v>
      </c>
      <c r="D25" s="168">
        <f>SUM(D19:D24)</f>
        <v>0</v>
      </c>
      <c r="E25" s="72">
        <f t="shared" si="1"/>
        <v>-407011494</v>
      </c>
      <c r="F25" s="73">
        <f t="shared" si="1"/>
        <v>-516706259</v>
      </c>
      <c r="G25" s="73">
        <f t="shared" si="1"/>
        <v>663390</v>
      </c>
      <c r="H25" s="73">
        <f t="shared" si="1"/>
        <v>49301664</v>
      </c>
      <c r="I25" s="73">
        <f t="shared" si="1"/>
        <v>48076382</v>
      </c>
      <c r="J25" s="73">
        <f t="shared" si="1"/>
        <v>98041436</v>
      </c>
      <c r="K25" s="73">
        <f t="shared" si="1"/>
        <v>14764570</v>
      </c>
      <c r="L25" s="73">
        <f t="shared" si="1"/>
        <v>2873111</v>
      </c>
      <c r="M25" s="73">
        <f t="shared" si="1"/>
        <v>-40103030</v>
      </c>
      <c r="N25" s="73">
        <f t="shared" si="1"/>
        <v>-22465349</v>
      </c>
      <c r="O25" s="73">
        <f t="shared" si="1"/>
        <v>1361888</v>
      </c>
      <c r="P25" s="73">
        <f t="shared" si="1"/>
        <v>53743330</v>
      </c>
      <c r="Q25" s="73">
        <f t="shared" si="1"/>
        <v>-1626877</v>
      </c>
      <c r="R25" s="73">
        <f t="shared" si="1"/>
        <v>53478341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129054428</v>
      </c>
      <c r="X25" s="73">
        <f t="shared" si="1"/>
        <v>17571959</v>
      </c>
      <c r="Y25" s="73">
        <f t="shared" si="1"/>
        <v>111482469</v>
      </c>
      <c r="Z25" s="170">
        <f>+IF(X25&lt;&gt;0,+(Y25/X25)*100,0)</f>
        <v>634.4339239580517</v>
      </c>
      <c r="AA25" s="74">
        <f>SUM(AA19:AA24)</f>
        <v>-516706259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>
        <v>98000000</v>
      </c>
      <c r="J29" s="60">
        <v>98000000</v>
      </c>
      <c r="K29" s="60"/>
      <c r="L29" s="60"/>
      <c r="M29" s="60"/>
      <c r="N29" s="60"/>
      <c r="O29" s="60"/>
      <c r="P29" s="60">
        <v>39000000</v>
      </c>
      <c r="Q29" s="60"/>
      <c r="R29" s="60">
        <v>39000000</v>
      </c>
      <c r="S29" s="60"/>
      <c r="T29" s="60"/>
      <c r="U29" s="60"/>
      <c r="V29" s="60"/>
      <c r="W29" s="60">
        <v>137000000</v>
      </c>
      <c r="X29" s="60">
        <v>98000000</v>
      </c>
      <c r="Y29" s="60">
        <v>39000000</v>
      </c>
      <c r="Z29" s="140">
        <v>39.8</v>
      </c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3465352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-3435772</v>
      </c>
      <c r="D33" s="155"/>
      <c r="E33" s="59"/>
      <c r="F33" s="60">
        <v>-150000000</v>
      </c>
      <c r="G33" s="60">
        <v>-4434243</v>
      </c>
      <c r="H33" s="60">
        <v>-6049091</v>
      </c>
      <c r="I33" s="60">
        <v>-5453460</v>
      </c>
      <c r="J33" s="60">
        <v>-15936794</v>
      </c>
      <c r="K33" s="60">
        <v>-1760498</v>
      </c>
      <c r="L33" s="60">
        <v>-2530637</v>
      </c>
      <c r="M33" s="60">
        <v>-45390431</v>
      </c>
      <c r="N33" s="60">
        <v>-49681566</v>
      </c>
      <c r="O33" s="60">
        <v>-159926</v>
      </c>
      <c r="P33" s="60">
        <v>-3164189</v>
      </c>
      <c r="Q33" s="60">
        <v>-53654113</v>
      </c>
      <c r="R33" s="60">
        <v>-56978228</v>
      </c>
      <c r="S33" s="60"/>
      <c r="T33" s="60"/>
      <c r="U33" s="60"/>
      <c r="V33" s="60"/>
      <c r="W33" s="60">
        <v>-122596588</v>
      </c>
      <c r="X33" s="60">
        <v>-84381641</v>
      </c>
      <c r="Y33" s="60">
        <v>-38214947</v>
      </c>
      <c r="Z33" s="140">
        <v>45.29</v>
      </c>
      <c r="AA33" s="62">
        <v>-150000000</v>
      </c>
    </row>
    <row r="34" spans="1:27" ht="13.5">
      <c r="A34" s="250" t="s">
        <v>197</v>
      </c>
      <c r="B34" s="251"/>
      <c r="C34" s="168">
        <f aca="true" t="shared" si="2" ref="C34:Y34">SUM(C29:C33)</f>
        <v>29580</v>
      </c>
      <c r="D34" s="168">
        <f>SUM(D29:D33)</f>
        <v>0</v>
      </c>
      <c r="E34" s="72">
        <f t="shared" si="2"/>
        <v>0</v>
      </c>
      <c r="F34" s="73">
        <f t="shared" si="2"/>
        <v>-150000000</v>
      </c>
      <c r="G34" s="73">
        <f t="shared" si="2"/>
        <v>-4434243</v>
      </c>
      <c r="H34" s="73">
        <f t="shared" si="2"/>
        <v>-6049091</v>
      </c>
      <c r="I34" s="73">
        <f t="shared" si="2"/>
        <v>92546540</v>
      </c>
      <c r="J34" s="73">
        <f t="shared" si="2"/>
        <v>82063206</v>
      </c>
      <c r="K34" s="73">
        <f t="shared" si="2"/>
        <v>-1760498</v>
      </c>
      <c r="L34" s="73">
        <f t="shared" si="2"/>
        <v>-2530637</v>
      </c>
      <c r="M34" s="73">
        <f t="shared" si="2"/>
        <v>-45390431</v>
      </c>
      <c r="N34" s="73">
        <f t="shared" si="2"/>
        <v>-49681566</v>
      </c>
      <c r="O34" s="73">
        <f t="shared" si="2"/>
        <v>-159926</v>
      </c>
      <c r="P34" s="73">
        <f t="shared" si="2"/>
        <v>35835811</v>
      </c>
      <c r="Q34" s="73">
        <f t="shared" si="2"/>
        <v>-53654113</v>
      </c>
      <c r="R34" s="73">
        <f t="shared" si="2"/>
        <v>-17978228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14403412</v>
      </c>
      <c r="X34" s="73">
        <f t="shared" si="2"/>
        <v>13618359</v>
      </c>
      <c r="Y34" s="73">
        <f t="shared" si="2"/>
        <v>785053</v>
      </c>
      <c r="Z34" s="170">
        <f>+IF(X34&lt;&gt;0,+(Y34/X34)*100,0)</f>
        <v>5.7646666533023545</v>
      </c>
      <c r="AA34" s="74">
        <f>SUM(AA29:AA33)</f>
        <v>-150000000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-1273326</v>
      </c>
      <c r="D36" s="153">
        <f>+D15+D25+D34</f>
        <v>0</v>
      </c>
      <c r="E36" s="99">
        <f t="shared" si="3"/>
        <v>257644325</v>
      </c>
      <c r="F36" s="100">
        <f t="shared" si="3"/>
        <v>-248804632</v>
      </c>
      <c r="G36" s="100">
        <f t="shared" si="3"/>
        <v>37808082</v>
      </c>
      <c r="H36" s="100">
        <f t="shared" si="3"/>
        <v>-125667073</v>
      </c>
      <c r="I36" s="100">
        <f t="shared" si="3"/>
        <v>3092384</v>
      </c>
      <c r="J36" s="100">
        <f t="shared" si="3"/>
        <v>-84766607</v>
      </c>
      <c r="K36" s="100">
        <f t="shared" si="3"/>
        <v>-1994155</v>
      </c>
      <c r="L36" s="100">
        <f t="shared" si="3"/>
        <v>157500941</v>
      </c>
      <c r="M36" s="100">
        <f t="shared" si="3"/>
        <v>-131705449</v>
      </c>
      <c r="N36" s="100">
        <f t="shared" si="3"/>
        <v>23801337</v>
      </c>
      <c r="O36" s="100">
        <f t="shared" si="3"/>
        <v>-28376581</v>
      </c>
      <c r="P36" s="100">
        <f t="shared" si="3"/>
        <v>25150956</v>
      </c>
      <c r="Q36" s="100">
        <f t="shared" si="3"/>
        <v>101905116</v>
      </c>
      <c r="R36" s="100">
        <f t="shared" si="3"/>
        <v>98679491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37714221</v>
      </c>
      <c r="X36" s="100">
        <f t="shared" si="3"/>
        <v>-20025534</v>
      </c>
      <c r="Y36" s="100">
        <f t="shared" si="3"/>
        <v>57739755</v>
      </c>
      <c r="Z36" s="137">
        <f>+IF(X36&lt;&gt;0,+(Y36/X36)*100,0)</f>
        <v>-288.33066324223864</v>
      </c>
      <c r="AA36" s="102">
        <f>+AA15+AA25+AA34</f>
        <v>-248804632</v>
      </c>
    </row>
    <row r="37" spans="1:27" ht="13.5">
      <c r="A37" s="249" t="s">
        <v>199</v>
      </c>
      <c r="B37" s="182"/>
      <c r="C37" s="153">
        <v>127649348</v>
      </c>
      <c r="D37" s="153"/>
      <c r="E37" s="99">
        <v>127704348</v>
      </c>
      <c r="F37" s="100">
        <v>127704348</v>
      </c>
      <c r="G37" s="100">
        <v>45203864</v>
      </c>
      <c r="H37" s="100">
        <v>83011946</v>
      </c>
      <c r="I37" s="100">
        <v>-42655127</v>
      </c>
      <c r="J37" s="100">
        <v>45203864</v>
      </c>
      <c r="K37" s="100">
        <v>-39562743</v>
      </c>
      <c r="L37" s="100">
        <v>-41556898</v>
      </c>
      <c r="M37" s="100">
        <v>115944043</v>
      </c>
      <c r="N37" s="100">
        <v>-39562743</v>
      </c>
      <c r="O37" s="100">
        <v>-15761406</v>
      </c>
      <c r="P37" s="100">
        <v>-44137987</v>
      </c>
      <c r="Q37" s="100">
        <v>-18987031</v>
      </c>
      <c r="R37" s="100">
        <v>-15761406</v>
      </c>
      <c r="S37" s="100"/>
      <c r="T37" s="100"/>
      <c r="U37" s="100"/>
      <c r="V37" s="100"/>
      <c r="W37" s="100">
        <v>45203864</v>
      </c>
      <c r="X37" s="100">
        <v>127704348</v>
      </c>
      <c r="Y37" s="100">
        <v>-82500484</v>
      </c>
      <c r="Z37" s="137">
        <v>-64.6</v>
      </c>
      <c r="AA37" s="102">
        <v>127704348</v>
      </c>
    </row>
    <row r="38" spans="1:27" ht="13.5">
      <c r="A38" s="269" t="s">
        <v>200</v>
      </c>
      <c r="B38" s="256"/>
      <c r="C38" s="257">
        <v>126376022</v>
      </c>
      <c r="D38" s="257"/>
      <c r="E38" s="258">
        <v>385348673</v>
      </c>
      <c r="F38" s="259">
        <v>-121100283</v>
      </c>
      <c r="G38" s="259">
        <v>83011946</v>
      </c>
      <c r="H38" s="259">
        <v>-42655127</v>
      </c>
      <c r="I38" s="259">
        <v>-39562743</v>
      </c>
      <c r="J38" s="259">
        <v>-39562743</v>
      </c>
      <c r="K38" s="259">
        <v>-41556898</v>
      </c>
      <c r="L38" s="259">
        <v>115944043</v>
      </c>
      <c r="M38" s="259">
        <v>-15761406</v>
      </c>
      <c r="N38" s="259">
        <v>-15761406</v>
      </c>
      <c r="O38" s="259">
        <v>-44137987</v>
      </c>
      <c r="P38" s="259">
        <v>-18987031</v>
      </c>
      <c r="Q38" s="259">
        <v>82918085</v>
      </c>
      <c r="R38" s="259">
        <v>82918085</v>
      </c>
      <c r="S38" s="259"/>
      <c r="T38" s="259"/>
      <c r="U38" s="259"/>
      <c r="V38" s="259"/>
      <c r="W38" s="259">
        <v>82918085</v>
      </c>
      <c r="X38" s="259">
        <v>107678815</v>
      </c>
      <c r="Y38" s="259">
        <v>-24760730</v>
      </c>
      <c r="Z38" s="260">
        <v>-22.99</v>
      </c>
      <c r="AA38" s="261">
        <v>-121100283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226559136</v>
      </c>
      <c r="D5" s="200">
        <f t="shared" si="0"/>
        <v>0</v>
      </c>
      <c r="E5" s="106">
        <f t="shared" si="0"/>
        <v>283119738</v>
      </c>
      <c r="F5" s="106">
        <f t="shared" si="0"/>
        <v>409730803</v>
      </c>
      <c r="G5" s="106">
        <f t="shared" si="0"/>
        <v>119352</v>
      </c>
      <c r="H5" s="106">
        <f t="shared" si="0"/>
        <v>9070844</v>
      </c>
      <c r="I5" s="106">
        <f t="shared" si="0"/>
        <v>8184543</v>
      </c>
      <c r="J5" s="106">
        <f t="shared" si="0"/>
        <v>17374739</v>
      </c>
      <c r="K5" s="106">
        <f t="shared" si="0"/>
        <v>14791038</v>
      </c>
      <c r="L5" s="106">
        <f t="shared" si="0"/>
        <v>18410208</v>
      </c>
      <c r="M5" s="106">
        <f t="shared" si="0"/>
        <v>25530413</v>
      </c>
      <c r="N5" s="106">
        <f t="shared" si="0"/>
        <v>58731659</v>
      </c>
      <c r="O5" s="106">
        <f t="shared" si="0"/>
        <v>772896</v>
      </c>
      <c r="P5" s="106">
        <f t="shared" si="0"/>
        <v>20156298</v>
      </c>
      <c r="Q5" s="106">
        <f t="shared" si="0"/>
        <v>4976527</v>
      </c>
      <c r="R5" s="106">
        <f t="shared" si="0"/>
        <v>25905721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102012119</v>
      </c>
      <c r="X5" s="106">
        <f t="shared" si="0"/>
        <v>307298103</v>
      </c>
      <c r="Y5" s="106">
        <f t="shared" si="0"/>
        <v>-205285984</v>
      </c>
      <c r="Z5" s="201">
        <f>+IF(X5&lt;&gt;0,+(Y5/X5)*100,0)</f>
        <v>-66.80353116270294</v>
      </c>
      <c r="AA5" s="199">
        <f>SUM(AA11:AA18)</f>
        <v>409730803</v>
      </c>
    </row>
    <row r="6" spans="1:27" ht="13.5">
      <c r="A6" s="291" t="s">
        <v>204</v>
      </c>
      <c r="B6" s="142"/>
      <c r="C6" s="62">
        <v>97480376</v>
      </c>
      <c r="D6" s="156"/>
      <c r="E6" s="60">
        <v>91136610</v>
      </c>
      <c r="F6" s="60">
        <v>104052280</v>
      </c>
      <c r="G6" s="60"/>
      <c r="H6" s="60">
        <v>8641274</v>
      </c>
      <c r="I6" s="60">
        <v>7179055</v>
      </c>
      <c r="J6" s="60">
        <v>15820329</v>
      </c>
      <c r="K6" s="60">
        <v>11569825</v>
      </c>
      <c r="L6" s="60">
        <v>7944680</v>
      </c>
      <c r="M6" s="60">
        <v>7565015</v>
      </c>
      <c r="N6" s="60">
        <v>27079520</v>
      </c>
      <c r="O6" s="60">
        <v>4491230</v>
      </c>
      <c r="P6" s="60">
        <v>6088583</v>
      </c>
      <c r="Q6" s="60">
        <v>3393736</v>
      </c>
      <c r="R6" s="60">
        <v>13973549</v>
      </c>
      <c r="S6" s="60"/>
      <c r="T6" s="60"/>
      <c r="U6" s="60"/>
      <c r="V6" s="60"/>
      <c r="W6" s="60">
        <v>56873398</v>
      </c>
      <c r="X6" s="60">
        <v>78039210</v>
      </c>
      <c r="Y6" s="60">
        <v>-21165812</v>
      </c>
      <c r="Z6" s="140">
        <v>-27.12</v>
      </c>
      <c r="AA6" s="155">
        <v>104052280</v>
      </c>
    </row>
    <row r="7" spans="1:27" ht="13.5">
      <c r="A7" s="291" t="s">
        <v>205</v>
      </c>
      <c r="B7" s="142"/>
      <c r="C7" s="62">
        <v>15402296</v>
      </c>
      <c r="D7" s="156"/>
      <c r="E7" s="60">
        <v>21250000</v>
      </c>
      <c r="F7" s="60">
        <v>53287764</v>
      </c>
      <c r="G7" s="60">
        <v>119352</v>
      </c>
      <c r="H7" s="60">
        <v>97743</v>
      </c>
      <c r="I7" s="60">
        <v>21958</v>
      </c>
      <c r="J7" s="60">
        <v>239053</v>
      </c>
      <c r="K7" s="60">
        <v>3074310</v>
      </c>
      <c r="L7" s="60">
        <v>8791452</v>
      </c>
      <c r="M7" s="60">
        <v>9304701</v>
      </c>
      <c r="N7" s="60">
        <v>21170463</v>
      </c>
      <c r="O7" s="60">
        <v>-3318536</v>
      </c>
      <c r="P7" s="60">
        <v>6119093</v>
      </c>
      <c r="Q7" s="60">
        <v>242630</v>
      </c>
      <c r="R7" s="60">
        <v>3043187</v>
      </c>
      <c r="S7" s="60"/>
      <c r="T7" s="60"/>
      <c r="U7" s="60"/>
      <c r="V7" s="60"/>
      <c r="W7" s="60">
        <v>24452703</v>
      </c>
      <c r="X7" s="60">
        <v>39965823</v>
      </c>
      <c r="Y7" s="60">
        <v>-15513120</v>
      </c>
      <c r="Z7" s="140">
        <v>-38.82</v>
      </c>
      <c r="AA7" s="155">
        <v>53287764</v>
      </c>
    </row>
    <row r="8" spans="1:27" ht="13.5">
      <c r="A8" s="291" t="s">
        <v>206</v>
      </c>
      <c r="B8" s="142"/>
      <c r="C8" s="62">
        <v>10175581</v>
      </c>
      <c r="D8" s="156"/>
      <c r="E8" s="60">
        <v>4550000</v>
      </c>
      <c r="F8" s="60">
        <v>19635332</v>
      </c>
      <c r="G8" s="60"/>
      <c r="H8" s="60"/>
      <c r="I8" s="60">
        <v>809731</v>
      </c>
      <c r="J8" s="60">
        <v>809731</v>
      </c>
      <c r="K8" s="60"/>
      <c r="L8" s="60"/>
      <c r="M8" s="60">
        <v>2370578</v>
      </c>
      <c r="N8" s="60">
        <v>2370578</v>
      </c>
      <c r="O8" s="60">
        <v>-695502</v>
      </c>
      <c r="P8" s="60"/>
      <c r="Q8" s="60">
        <v>139665</v>
      </c>
      <c r="R8" s="60">
        <v>-555837</v>
      </c>
      <c r="S8" s="60"/>
      <c r="T8" s="60"/>
      <c r="U8" s="60"/>
      <c r="V8" s="60"/>
      <c r="W8" s="60">
        <v>2624472</v>
      </c>
      <c r="X8" s="60">
        <v>14726499</v>
      </c>
      <c r="Y8" s="60">
        <v>-12102027</v>
      </c>
      <c r="Z8" s="140">
        <v>-82.18</v>
      </c>
      <c r="AA8" s="155">
        <v>19635332</v>
      </c>
    </row>
    <row r="9" spans="1:27" ht="13.5">
      <c r="A9" s="291" t="s">
        <v>207</v>
      </c>
      <c r="B9" s="142"/>
      <c r="C9" s="62"/>
      <c r="D9" s="156"/>
      <c r="E9" s="60">
        <v>127420000</v>
      </c>
      <c r="F9" s="60">
        <v>161000000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120750000</v>
      </c>
      <c r="Y9" s="60">
        <v>-120750000</v>
      </c>
      <c r="Z9" s="140">
        <v>-100</v>
      </c>
      <c r="AA9" s="155">
        <v>161000000</v>
      </c>
    </row>
    <row r="10" spans="1:27" ht="13.5">
      <c r="A10" s="291" t="s">
        <v>208</v>
      </c>
      <c r="B10" s="142"/>
      <c r="C10" s="62">
        <v>81851117</v>
      </c>
      <c r="D10" s="156"/>
      <c r="E10" s="60">
        <v>21399551</v>
      </c>
      <c r="F10" s="60">
        <v>9136655</v>
      </c>
      <c r="G10" s="60"/>
      <c r="H10" s="60">
        <v>270185</v>
      </c>
      <c r="I10" s="60">
        <v>1565</v>
      </c>
      <c r="J10" s="60">
        <v>271750</v>
      </c>
      <c r="K10" s="60">
        <v>34008</v>
      </c>
      <c r="L10" s="60">
        <v>1159697</v>
      </c>
      <c r="M10" s="60">
        <v>894889</v>
      </c>
      <c r="N10" s="60">
        <v>2088594</v>
      </c>
      <c r="O10" s="60">
        <v>42773</v>
      </c>
      <c r="P10" s="60">
        <v>104549</v>
      </c>
      <c r="Q10" s="60">
        <v>892543</v>
      </c>
      <c r="R10" s="60">
        <v>1039865</v>
      </c>
      <c r="S10" s="60"/>
      <c r="T10" s="60"/>
      <c r="U10" s="60"/>
      <c r="V10" s="60"/>
      <c r="W10" s="60">
        <v>3400209</v>
      </c>
      <c r="X10" s="60">
        <v>6852491</v>
      </c>
      <c r="Y10" s="60">
        <v>-3452282</v>
      </c>
      <c r="Z10" s="140">
        <v>-50.38</v>
      </c>
      <c r="AA10" s="155">
        <v>9136655</v>
      </c>
    </row>
    <row r="11" spans="1:27" ht="13.5">
      <c r="A11" s="292" t="s">
        <v>209</v>
      </c>
      <c r="B11" s="142"/>
      <c r="C11" s="293">
        <f aca="true" t="shared" si="1" ref="C11:Y11">SUM(C6:C10)</f>
        <v>204909370</v>
      </c>
      <c r="D11" s="294">
        <f t="shared" si="1"/>
        <v>0</v>
      </c>
      <c r="E11" s="295">
        <f t="shared" si="1"/>
        <v>265756161</v>
      </c>
      <c r="F11" s="295">
        <f t="shared" si="1"/>
        <v>347112031</v>
      </c>
      <c r="G11" s="295">
        <f t="shared" si="1"/>
        <v>119352</v>
      </c>
      <c r="H11" s="295">
        <f t="shared" si="1"/>
        <v>9009202</v>
      </c>
      <c r="I11" s="295">
        <f t="shared" si="1"/>
        <v>8012309</v>
      </c>
      <c r="J11" s="295">
        <f t="shared" si="1"/>
        <v>17140863</v>
      </c>
      <c r="K11" s="295">
        <f t="shared" si="1"/>
        <v>14678143</v>
      </c>
      <c r="L11" s="295">
        <f t="shared" si="1"/>
        <v>17895829</v>
      </c>
      <c r="M11" s="295">
        <f t="shared" si="1"/>
        <v>20135183</v>
      </c>
      <c r="N11" s="295">
        <f t="shared" si="1"/>
        <v>52709155</v>
      </c>
      <c r="O11" s="295">
        <f t="shared" si="1"/>
        <v>519965</v>
      </c>
      <c r="P11" s="295">
        <f t="shared" si="1"/>
        <v>12312225</v>
      </c>
      <c r="Q11" s="295">
        <f t="shared" si="1"/>
        <v>4668574</v>
      </c>
      <c r="R11" s="295">
        <f t="shared" si="1"/>
        <v>17500764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87350782</v>
      </c>
      <c r="X11" s="295">
        <f t="shared" si="1"/>
        <v>260334023</v>
      </c>
      <c r="Y11" s="295">
        <f t="shared" si="1"/>
        <v>-172983241</v>
      </c>
      <c r="Z11" s="296">
        <f>+IF(X11&lt;&gt;0,+(Y11/X11)*100,0)</f>
        <v>-66.44665150048405</v>
      </c>
      <c r="AA11" s="297">
        <f>SUM(AA6:AA10)</f>
        <v>347112031</v>
      </c>
    </row>
    <row r="12" spans="1:27" ht="13.5">
      <c r="A12" s="298" t="s">
        <v>210</v>
      </c>
      <c r="B12" s="136"/>
      <c r="C12" s="62">
        <v>14669070</v>
      </c>
      <c r="D12" s="156"/>
      <c r="E12" s="60">
        <v>6863577</v>
      </c>
      <c r="F12" s="60">
        <v>37620974</v>
      </c>
      <c r="G12" s="60"/>
      <c r="H12" s="60"/>
      <c r="I12" s="60"/>
      <c r="J12" s="60"/>
      <c r="K12" s="60"/>
      <c r="L12" s="60">
        <v>306958</v>
      </c>
      <c r="M12" s="60">
        <v>3278048</v>
      </c>
      <c r="N12" s="60">
        <v>3585006</v>
      </c>
      <c r="O12" s="60">
        <v>80627</v>
      </c>
      <c r="P12" s="60">
        <v>4302141</v>
      </c>
      <c r="Q12" s="60">
        <v>70249</v>
      </c>
      <c r="R12" s="60">
        <v>4453017</v>
      </c>
      <c r="S12" s="60"/>
      <c r="T12" s="60"/>
      <c r="U12" s="60"/>
      <c r="V12" s="60"/>
      <c r="W12" s="60">
        <v>8038023</v>
      </c>
      <c r="X12" s="60">
        <v>28215731</v>
      </c>
      <c r="Y12" s="60">
        <v>-20177708</v>
      </c>
      <c r="Z12" s="140">
        <v>-71.51</v>
      </c>
      <c r="AA12" s="155">
        <v>37620974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6157753</v>
      </c>
      <c r="D15" s="156"/>
      <c r="E15" s="60">
        <v>10500000</v>
      </c>
      <c r="F15" s="60">
        <v>24997798</v>
      </c>
      <c r="G15" s="60"/>
      <c r="H15" s="60">
        <v>61642</v>
      </c>
      <c r="I15" s="60">
        <v>172234</v>
      </c>
      <c r="J15" s="60">
        <v>233876</v>
      </c>
      <c r="K15" s="60">
        <v>112895</v>
      </c>
      <c r="L15" s="60">
        <v>207421</v>
      </c>
      <c r="M15" s="60">
        <v>2117182</v>
      </c>
      <c r="N15" s="60">
        <v>2437498</v>
      </c>
      <c r="O15" s="60">
        <v>172304</v>
      </c>
      <c r="P15" s="60">
        <v>3541932</v>
      </c>
      <c r="Q15" s="60">
        <v>237704</v>
      </c>
      <c r="R15" s="60">
        <v>3951940</v>
      </c>
      <c r="S15" s="60"/>
      <c r="T15" s="60"/>
      <c r="U15" s="60"/>
      <c r="V15" s="60"/>
      <c r="W15" s="60">
        <v>6623314</v>
      </c>
      <c r="X15" s="60">
        <v>18748349</v>
      </c>
      <c r="Y15" s="60">
        <v>-12125035</v>
      </c>
      <c r="Z15" s="140">
        <v>-64.67</v>
      </c>
      <c r="AA15" s="155">
        <v>24997798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822943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35708687</v>
      </c>
      <c r="D20" s="154">
        <f t="shared" si="2"/>
        <v>0</v>
      </c>
      <c r="E20" s="100">
        <f t="shared" si="2"/>
        <v>125305608</v>
      </c>
      <c r="F20" s="100">
        <f t="shared" si="2"/>
        <v>108389308</v>
      </c>
      <c r="G20" s="100">
        <f t="shared" si="2"/>
        <v>0</v>
      </c>
      <c r="H20" s="100">
        <f t="shared" si="2"/>
        <v>10188038</v>
      </c>
      <c r="I20" s="100">
        <f t="shared" si="2"/>
        <v>5164756</v>
      </c>
      <c r="J20" s="100">
        <f t="shared" si="2"/>
        <v>15352794</v>
      </c>
      <c r="K20" s="100">
        <f t="shared" si="2"/>
        <v>10289366</v>
      </c>
      <c r="L20" s="100">
        <f t="shared" si="2"/>
        <v>4229227</v>
      </c>
      <c r="M20" s="100">
        <f t="shared" si="2"/>
        <v>22611148</v>
      </c>
      <c r="N20" s="100">
        <f t="shared" si="2"/>
        <v>37129741</v>
      </c>
      <c r="O20" s="100">
        <f t="shared" si="2"/>
        <v>-938996</v>
      </c>
      <c r="P20" s="100">
        <f t="shared" si="2"/>
        <v>2795198</v>
      </c>
      <c r="Q20" s="100">
        <f t="shared" si="2"/>
        <v>4225720</v>
      </c>
      <c r="R20" s="100">
        <f t="shared" si="2"/>
        <v>6081922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58564457</v>
      </c>
      <c r="X20" s="100">
        <f t="shared" si="2"/>
        <v>81291981</v>
      </c>
      <c r="Y20" s="100">
        <f t="shared" si="2"/>
        <v>-22727524</v>
      </c>
      <c r="Z20" s="137">
        <f>+IF(X20&lt;&gt;0,+(Y20/X20)*100,0)</f>
        <v>-27.9578916892184</v>
      </c>
      <c r="AA20" s="153">
        <f>SUM(AA26:AA33)</f>
        <v>108389308</v>
      </c>
    </row>
    <row r="21" spans="1:27" ht="13.5">
      <c r="A21" s="291" t="s">
        <v>204</v>
      </c>
      <c r="B21" s="142"/>
      <c r="C21" s="62"/>
      <c r="D21" s="156"/>
      <c r="E21" s="60">
        <v>24948448</v>
      </c>
      <c r="F21" s="60">
        <v>19910623</v>
      </c>
      <c r="G21" s="60"/>
      <c r="H21" s="60">
        <v>3802319</v>
      </c>
      <c r="I21" s="60">
        <v>234855</v>
      </c>
      <c r="J21" s="60">
        <v>4037174</v>
      </c>
      <c r="K21" s="60">
        <v>3045327</v>
      </c>
      <c r="L21" s="60">
        <v>3209906</v>
      </c>
      <c r="M21" s="60">
        <v>3005936</v>
      </c>
      <c r="N21" s="60">
        <v>9261169</v>
      </c>
      <c r="O21" s="60">
        <v>273238</v>
      </c>
      <c r="P21" s="60">
        <v>1281944</v>
      </c>
      <c r="Q21" s="60">
        <v>28557</v>
      </c>
      <c r="R21" s="60">
        <v>1583739</v>
      </c>
      <c r="S21" s="60"/>
      <c r="T21" s="60"/>
      <c r="U21" s="60"/>
      <c r="V21" s="60"/>
      <c r="W21" s="60">
        <v>14882082</v>
      </c>
      <c r="X21" s="60">
        <v>14932967</v>
      </c>
      <c r="Y21" s="60">
        <v>-50885</v>
      </c>
      <c r="Z21" s="140">
        <v>-0.34</v>
      </c>
      <c r="AA21" s="155">
        <v>19910623</v>
      </c>
    </row>
    <row r="22" spans="1:27" ht="13.5">
      <c r="A22" s="291" t="s">
        <v>205</v>
      </c>
      <c r="B22" s="142"/>
      <c r="C22" s="62">
        <v>17540759</v>
      </c>
      <c r="D22" s="156"/>
      <c r="E22" s="60">
        <v>62650000</v>
      </c>
      <c r="F22" s="60">
        <v>32750000</v>
      </c>
      <c r="G22" s="60"/>
      <c r="H22" s="60">
        <v>5991058</v>
      </c>
      <c r="I22" s="60">
        <v>117401</v>
      </c>
      <c r="J22" s="60">
        <v>6108459</v>
      </c>
      <c r="K22" s="60">
        <v>2415074</v>
      </c>
      <c r="L22" s="60">
        <v>543021</v>
      </c>
      <c r="M22" s="60">
        <v>9806783</v>
      </c>
      <c r="N22" s="60">
        <v>12764878</v>
      </c>
      <c r="O22" s="60">
        <v>-2306261</v>
      </c>
      <c r="P22" s="60">
        <v>1363496</v>
      </c>
      <c r="Q22" s="60"/>
      <c r="R22" s="60">
        <v>-942765</v>
      </c>
      <c r="S22" s="60"/>
      <c r="T22" s="60"/>
      <c r="U22" s="60"/>
      <c r="V22" s="60"/>
      <c r="W22" s="60">
        <v>17930572</v>
      </c>
      <c r="X22" s="60">
        <v>24562500</v>
      </c>
      <c r="Y22" s="60">
        <v>-6631928</v>
      </c>
      <c r="Z22" s="140">
        <v>-27</v>
      </c>
      <c r="AA22" s="155">
        <v>32750000</v>
      </c>
    </row>
    <row r="23" spans="1:27" ht="13.5">
      <c r="A23" s="291" t="s">
        <v>206</v>
      </c>
      <c r="B23" s="142"/>
      <c r="C23" s="62">
        <v>2080895</v>
      </c>
      <c r="D23" s="156"/>
      <c r="E23" s="60"/>
      <c r="F23" s="60">
        <v>1000000</v>
      </c>
      <c r="G23" s="60"/>
      <c r="H23" s="60"/>
      <c r="I23" s="60"/>
      <c r="J23" s="60"/>
      <c r="K23" s="60"/>
      <c r="L23" s="60"/>
      <c r="M23" s="60">
        <v>62597</v>
      </c>
      <c r="N23" s="60">
        <v>62597</v>
      </c>
      <c r="O23" s="60"/>
      <c r="P23" s="60"/>
      <c r="Q23" s="60"/>
      <c r="R23" s="60"/>
      <c r="S23" s="60"/>
      <c r="T23" s="60"/>
      <c r="U23" s="60"/>
      <c r="V23" s="60"/>
      <c r="W23" s="60">
        <v>62597</v>
      </c>
      <c r="X23" s="60">
        <v>750000</v>
      </c>
      <c r="Y23" s="60">
        <v>-687403</v>
      </c>
      <c r="Z23" s="140">
        <v>-91.65</v>
      </c>
      <c r="AA23" s="155">
        <v>1000000</v>
      </c>
    </row>
    <row r="24" spans="1:27" ht="13.5">
      <c r="A24" s="291" t="s">
        <v>207</v>
      </c>
      <c r="B24" s="142"/>
      <c r="C24" s="62"/>
      <c r="D24" s="156"/>
      <c r="E24" s="60">
        <v>1950000</v>
      </c>
      <c r="F24" s="60">
        <v>500000</v>
      </c>
      <c r="G24" s="60"/>
      <c r="H24" s="60"/>
      <c r="I24" s="60">
        <v>3250</v>
      </c>
      <c r="J24" s="60">
        <v>3250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3250</v>
      </c>
      <c r="X24" s="60">
        <v>375000</v>
      </c>
      <c r="Y24" s="60">
        <v>-371750</v>
      </c>
      <c r="Z24" s="140">
        <v>-99.13</v>
      </c>
      <c r="AA24" s="155">
        <v>500000</v>
      </c>
    </row>
    <row r="25" spans="1:27" ht="13.5">
      <c r="A25" s="291" t="s">
        <v>208</v>
      </c>
      <c r="B25" s="142"/>
      <c r="C25" s="62"/>
      <c r="D25" s="156"/>
      <c r="E25" s="60">
        <v>300000</v>
      </c>
      <c r="F25" s="60">
        <v>9650000</v>
      </c>
      <c r="G25" s="60"/>
      <c r="H25" s="60"/>
      <c r="I25" s="60">
        <v>17638</v>
      </c>
      <c r="J25" s="60">
        <v>17638</v>
      </c>
      <c r="K25" s="60">
        <v>891249</v>
      </c>
      <c r="L25" s="60">
        <v>-898545</v>
      </c>
      <c r="M25" s="60">
        <v>5798662</v>
      </c>
      <c r="N25" s="60">
        <v>5791366</v>
      </c>
      <c r="O25" s="60"/>
      <c r="P25" s="60"/>
      <c r="Q25" s="60">
        <v>782538</v>
      </c>
      <c r="R25" s="60">
        <v>782538</v>
      </c>
      <c r="S25" s="60"/>
      <c r="T25" s="60"/>
      <c r="U25" s="60"/>
      <c r="V25" s="60"/>
      <c r="W25" s="60">
        <v>6591542</v>
      </c>
      <c r="X25" s="60">
        <v>7237500</v>
      </c>
      <c r="Y25" s="60">
        <v>-645958</v>
      </c>
      <c r="Z25" s="140">
        <v>-8.93</v>
      </c>
      <c r="AA25" s="155">
        <v>9650000</v>
      </c>
    </row>
    <row r="26" spans="1:27" ht="13.5">
      <c r="A26" s="292" t="s">
        <v>209</v>
      </c>
      <c r="B26" s="302"/>
      <c r="C26" s="293">
        <f aca="true" t="shared" si="3" ref="C26:Y26">SUM(C21:C25)</f>
        <v>19621654</v>
      </c>
      <c r="D26" s="294">
        <f t="shared" si="3"/>
        <v>0</v>
      </c>
      <c r="E26" s="295">
        <f t="shared" si="3"/>
        <v>89848448</v>
      </c>
      <c r="F26" s="295">
        <f t="shared" si="3"/>
        <v>63810623</v>
      </c>
      <c r="G26" s="295">
        <f t="shared" si="3"/>
        <v>0</v>
      </c>
      <c r="H26" s="295">
        <f t="shared" si="3"/>
        <v>9793377</v>
      </c>
      <c r="I26" s="295">
        <f t="shared" si="3"/>
        <v>373144</v>
      </c>
      <c r="J26" s="295">
        <f t="shared" si="3"/>
        <v>10166521</v>
      </c>
      <c r="K26" s="295">
        <f t="shared" si="3"/>
        <v>6351650</v>
      </c>
      <c r="L26" s="295">
        <f t="shared" si="3"/>
        <v>2854382</v>
      </c>
      <c r="M26" s="295">
        <f t="shared" si="3"/>
        <v>18673978</v>
      </c>
      <c r="N26" s="295">
        <f t="shared" si="3"/>
        <v>27880010</v>
      </c>
      <c r="O26" s="295">
        <f t="shared" si="3"/>
        <v>-2033023</v>
      </c>
      <c r="P26" s="295">
        <f t="shared" si="3"/>
        <v>2645440</v>
      </c>
      <c r="Q26" s="295">
        <f t="shared" si="3"/>
        <v>811095</v>
      </c>
      <c r="R26" s="295">
        <f t="shared" si="3"/>
        <v>1423512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39470043</v>
      </c>
      <c r="X26" s="295">
        <f t="shared" si="3"/>
        <v>47857967</v>
      </c>
      <c r="Y26" s="295">
        <f t="shared" si="3"/>
        <v>-8387924</v>
      </c>
      <c r="Z26" s="296">
        <f>+IF(X26&lt;&gt;0,+(Y26/X26)*100,0)</f>
        <v>-17.526703547603685</v>
      </c>
      <c r="AA26" s="297">
        <f>SUM(AA21:AA25)</f>
        <v>63810623</v>
      </c>
    </row>
    <row r="27" spans="1:27" ht="13.5">
      <c r="A27" s="298" t="s">
        <v>210</v>
      </c>
      <c r="B27" s="147"/>
      <c r="C27" s="62">
        <v>16087033</v>
      </c>
      <c r="D27" s="156"/>
      <c r="E27" s="60">
        <v>35457160</v>
      </c>
      <c r="F27" s="60">
        <v>44578685</v>
      </c>
      <c r="G27" s="60"/>
      <c r="H27" s="60">
        <v>394661</v>
      </c>
      <c r="I27" s="60">
        <v>4791612</v>
      </c>
      <c r="J27" s="60">
        <v>5186273</v>
      </c>
      <c r="K27" s="60">
        <v>3937716</v>
      </c>
      <c r="L27" s="60">
        <v>1374845</v>
      </c>
      <c r="M27" s="60">
        <v>3937170</v>
      </c>
      <c r="N27" s="60">
        <v>9249731</v>
      </c>
      <c r="O27" s="60">
        <v>1094027</v>
      </c>
      <c r="P27" s="60">
        <v>149758</v>
      </c>
      <c r="Q27" s="60">
        <v>3414625</v>
      </c>
      <c r="R27" s="60">
        <v>4658410</v>
      </c>
      <c r="S27" s="60"/>
      <c r="T27" s="60"/>
      <c r="U27" s="60"/>
      <c r="V27" s="60"/>
      <c r="W27" s="60">
        <v>19094414</v>
      </c>
      <c r="X27" s="60">
        <v>33434014</v>
      </c>
      <c r="Y27" s="60">
        <v>-14339600</v>
      </c>
      <c r="Z27" s="140">
        <v>-42.89</v>
      </c>
      <c r="AA27" s="155">
        <v>44578685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97480376</v>
      </c>
      <c r="D36" s="156">
        <f t="shared" si="4"/>
        <v>0</v>
      </c>
      <c r="E36" s="60">
        <f t="shared" si="4"/>
        <v>116085058</v>
      </c>
      <c r="F36" s="60">
        <f t="shared" si="4"/>
        <v>123962903</v>
      </c>
      <c r="G36" s="60">
        <f t="shared" si="4"/>
        <v>0</v>
      </c>
      <c r="H36" s="60">
        <f t="shared" si="4"/>
        <v>12443593</v>
      </c>
      <c r="I36" s="60">
        <f t="shared" si="4"/>
        <v>7413910</v>
      </c>
      <c r="J36" s="60">
        <f t="shared" si="4"/>
        <v>19857503</v>
      </c>
      <c r="K36" s="60">
        <f t="shared" si="4"/>
        <v>14615152</v>
      </c>
      <c r="L36" s="60">
        <f t="shared" si="4"/>
        <v>11154586</v>
      </c>
      <c r="M36" s="60">
        <f t="shared" si="4"/>
        <v>10570951</v>
      </c>
      <c r="N36" s="60">
        <f t="shared" si="4"/>
        <v>36340689</v>
      </c>
      <c r="O36" s="60">
        <f t="shared" si="4"/>
        <v>4764468</v>
      </c>
      <c r="P36" s="60">
        <f t="shared" si="4"/>
        <v>7370527</v>
      </c>
      <c r="Q36" s="60">
        <f t="shared" si="4"/>
        <v>3422293</v>
      </c>
      <c r="R36" s="60">
        <f t="shared" si="4"/>
        <v>15557288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71755480</v>
      </c>
      <c r="X36" s="60">
        <f t="shared" si="4"/>
        <v>92972177</v>
      </c>
      <c r="Y36" s="60">
        <f t="shared" si="4"/>
        <v>-21216697</v>
      </c>
      <c r="Z36" s="140">
        <f aca="true" t="shared" si="5" ref="Z36:Z49">+IF(X36&lt;&gt;0,+(Y36/X36)*100,0)</f>
        <v>-22.820479937777513</v>
      </c>
      <c r="AA36" s="155">
        <f>AA6+AA21</f>
        <v>123962903</v>
      </c>
    </row>
    <row r="37" spans="1:27" ht="13.5">
      <c r="A37" s="291" t="s">
        <v>205</v>
      </c>
      <c r="B37" s="142"/>
      <c r="C37" s="62">
        <f t="shared" si="4"/>
        <v>32943055</v>
      </c>
      <c r="D37" s="156">
        <f t="shared" si="4"/>
        <v>0</v>
      </c>
      <c r="E37" s="60">
        <f t="shared" si="4"/>
        <v>83900000</v>
      </c>
      <c r="F37" s="60">
        <f t="shared" si="4"/>
        <v>86037764</v>
      </c>
      <c r="G37" s="60">
        <f t="shared" si="4"/>
        <v>119352</v>
      </c>
      <c r="H37" s="60">
        <f t="shared" si="4"/>
        <v>6088801</v>
      </c>
      <c r="I37" s="60">
        <f t="shared" si="4"/>
        <v>139359</v>
      </c>
      <c r="J37" s="60">
        <f t="shared" si="4"/>
        <v>6347512</v>
      </c>
      <c r="K37" s="60">
        <f t="shared" si="4"/>
        <v>5489384</v>
      </c>
      <c r="L37" s="60">
        <f t="shared" si="4"/>
        <v>9334473</v>
      </c>
      <c r="M37" s="60">
        <f t="shared" si="4"/>
        <v>19111484</v>
      </c>
      <c r="N37" s="60">
        <f t="shared" si="4"/>
        <v>33935341</v>
      </c>
      <c r="O37" s="60">
        <f t="shared" si="4"/>
        <v>-5624797</v>
      </c>
      <c r="P37" s="60">
        <f t="shared" si="4"/>
        <v>7482589</v>
      </c>
      <c r="Q37" s="60">
        <f t="shared" si="4"/>
        <v>242630</v>
      </c>
      <c r="R37" s="60">
        <f t="shared" si="4"/>
        <v>2100422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42383275</v>
      </c>
      <c r="X37" s="60">
        <f t="shared" si="4"/>
        <v>64528323</v>
      </c>
      <c r="Y37" s="60">
        <f t="shared" si="4"/>
        <v>-22145048</v>
      </c>
      <c r="Z37" s="140">
        <f t="shared" si="5"/>
        <v>-34.31833801104672</v>
      </c>
      <c r="AA37" s="155">
        <f>AA7+AA22</f>
        <v>86037764</v>
      </c>
    </row>
    <row r="38" spans="1:27" ht="13.5">
      <c r="A38" s="291" t="s">
        <v>206</v>
      </c>
      <c r="B38" s="142"/>
      <c r="C38" s="62">
        <f t="shared" si="4"/>
        <v>12256476</v>
      </c>
      <c r="D38" s="156">
        <f t="shared" si="4"/>
        <v>0</v>
      </c>
      <c r="E38" s="60">
        <f t="shared" si="4"/>
        <v>4550000</v>
      </c>
      <c r="F38" s="60">
        <f t="shared" si="4"/>
        <v>20635332</v>
      </c>
      <c r="G38" s="60">
        <f t="shared" si="4"/>
        <v>0</v>
      </c>
      <c r="H38" s="60">
        <f t="shared" si="4"/>
        <v>0</v>
      </c>
      <c r="I38" s="60">
        <f t="shared" si="4"/>
        <v>809731</v>
      </c>
      <c r="J38" s="60">
        <f t="shared" si="4"/>
        <v>809731</v>
      </c>
      <c r="K38" s="60">
        <f t="shared" si="4"/>
        <v>0</v>
      </c>
      <c r="L38" s="60">
        <f t="shared" si="4"/>
        <v>0</v>
      </c>
      <c r="M38" s="60">
        <f t="shared" si="4"/>
        <v>2433175</v>
      </c>
      <c r="N38" s="60">
        <f t="shared" si="4"/>
        <v>2433175</v>
      </c>
      <c r="O38" s="60">
        <f t="shared" si="4"/>
        <v>-695502</v>
      </c>
      <c r="P38" s="60">
        <f t="shared" si="4"/>
        <v>0</v>
      </c>
      <c r="Q38" s="60">
        <f t="shared" si="4"/>
        <v>139665</v>
      </c>
      <c r="R38" s="60">
        <f t="shared" si="4"/>
        <v>-555837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2687069</v>
      </c>
      <c r="X38" s="60">
        <f t="shared" si="4"/>
        <v>15476499</v>
      </c>
      <c r="Y38" s="60">
        <f t="shared" si="4"/>
        <v>-12789430</v>
      </c>
      <c r="Z38" s="140">
        <f t="shared" si="5"/>
        <v>-82.63774643089499</v>
      </c>
      <c r="AA38" s="155">
        <f>AA8+AA23</f>
        <v>20635332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129370000</v>
      </c>
      <c r="F39" s="60">
        <f t="shared" si="4"/>
        <v>161500000</v>
      </c>
      <c r="G39" s="60">
        <f t="shared" si="4"/>
        <v>0</v>
      </c>
      <c r="H39" s="60">
        <f t="shared" si="4"/>
        <v>0</v>
      </c>
      <c r="I39" s="60">
        <f t="shared" si="4"/>
        <v>3250</v>
      </c>
      <c r="J39" s="60">
        <f t="shared" si="4"/>
        <v>3250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3250</v>
      </c>
      <c r="X39" s="60">
        <f t="shared" si="4"/>
        <v>121125000</v>
      </c>
      <c r="Y39" s="60">
        <f t="shared" si="4"/>
        <v>-121121750</v>
      </c>
      <c r="Z39" s="140">
        <f t="shared" si="5"/>
        <v>-99.99731682146543</v>
      </c>
      <c r="AA39" s="155">
        <f>AA9+AA24</f>
        <v>161500000</v>
      </c>
    </row>
    <row r="40" spans="1:27" ht="13.5">
      <c r="A40" s="291" t="s">
        <v>208</v>
      </c>
      <c r="B40" s="142"/>
      <c r="C40" s="62">
        <f t="shared" si="4"/>
        <v>81851117</v>
      </c>
      <c r="D40" s="156">
        <f t="shared" si="4"/>
        <v>0</v>
      </c>
      <c r="E40" s="60">
        <f t="shared" si="4"/>
        <v>21699551</v>
      </c>
      <c r="F40" s="60">
        <f t="shared" si="4"/>
        <v>18786655</v>
      </c>
      <c r="G40" s="60">
        <f t="shared" si="4"/>
        <v>0</v>
      </c>
      <c r="H40" s="60">
        <f t="shared" si="4"/>
        <v>270185</v>
      </c>
      <c r="I40" s="60">
        <f t="shared" si="4"/>
        <v>19203</v>
      </c>
      <c r="J40" s="60">
        <f t="shared" si="4"/>
        <v>289388</v>
      </c>
      <c r="K40" s="60">
        <f t="shared" si="4"/>
        <v>925257</v>
      </c>
      <c r="L40" s="60">
        <f t="shared" si="4"/>
        <v>261152</v>
      </c>
      <c r="M40" s="60">
        <f t="shared" si="4"/>
        <v>6693551</v>
      </c>
      <c r="N40" s="60">
        <f t="shared" si="4"/>
        <v>7879960</v>
      </c>
      <c r="O40" s="60">
        <f t="shared" si="4"/>
        <v>42773</v>
      </c>
      <c r="P40" s="60">
        <f t="shared" si="4"/>
        <v>104549</v>
      </c>
      <c r="Q40" s="60">
        <f t="shared" si="4"/>
        <v>1675081</v>
      </c>
      <c r="R40" s="60">
        <f t="shared" si="4"/>
        <v>1822403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9991751</v>
      </c>
      <c r="X40" s="60">
        <f t="shared" si="4"/>
        <v>14089991</v>
      </c>
      <c r="Y40" s="60">
        <f t="shared" si="4"/>
        <v>-4098240</v>
      </c>
      <c r="Z40" s="140">
        <f t="shared" si="5"/>
        <v>-29.086178976267625</v>
      </c>
      <c r="AA40" s="155">
        <f>AA10+AA25</f>
        <v>18786655</v>
      </c>
    </row>
    <row r="41" spans="1:27" ht="13.5">
      <c r="A41" s="292" t="s">
        <v>209</v>
      </c>
      <c r="B41" s="142"/>
      <c r="C41" s="293">
        <f aca="true" t="shared" si="6" ref="C41:Y41">SUM(C36:C40)</f>
        <v>224531024</v>
      </c>
      <c r="D41" s="294">
        <f t="shared" si="6"/>
        <v>0</v>
      </c>
      <c r="E41" s="295">
        <f t="shared" si="6"/>
        <v>355604609</v>
      </c>
      <c r="F41" s="295">
        <f t="shared" si="6"/>
        <v>410922654</v>
      </c>
      <c r="G41" s="295">
        <f t="shared" si="6"/>
        <v>119352</v>
      </c>
      <c r="H41" s="295">
        <f t="shared" si="6"/>
        <v>18802579</v>
      </c>
      <c r="I41" s="295">
        <f t="shared" si="6"/>
        <v>8385453</v>
      </c>
      <c r="J41" s="295">
        <f t="shared" si="6"/>
        <v>27307384</v>
      </c>
      <c r="K41" s="295">
        <f t="shared" si="6"/>
        <v>21029793</v>
      </c>
      <c r="L41" s="295">
        <f t="shared" si="6"/>
        <v>20750211</v>
      </c>
      <c r="M41" s="295">
        <f t="shared" si="6"/>
        <v>38809161</v>
      </c>
      <c r="N41" s="295">
        <f t="shared" si="6"/>
        <v>80589165</v>
      </c>
      <c r="O41" s="295">
        <f t="shared" si="6"/>
        <v>-1513058</v>
      </c>
      <c r="P41" s="295">
        <f t="shared" si="6"/>
        <v>14957665</v>
      </c>
      <c r="Q41" s="295">
        <f t="shared" si="6"/>
        <v>5479669</v>
      </c>
      <c r="R41" s="295">
        <f t="shared" si="6"/>
        <v>18924276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126820825</v>
      </c>
      <c r="X41" s="295">
        <f t="shared" si="6"/>
        <v>308191990</v>
      </c>
      <c r="Y41" s="295">
        <f t="shared" si="6"/>
        <v>-181371165</v>
      </c>
      <c r="Z41" s="296">
        <f t="shared" si="5"/>
        <v>-58.85005804336446</v>
      </c>
      <c r="AA41" s="297">
        <f>SUM(AA36:AA40)</f>
        <v>410922654</v>
      </c>
    </row>
    <row r="42" spans="1:27" ht="13.5">
      <c r="A42" s="298" t="s">
        <v>210</v>
      </c>
      <c r="B42" s="136"/>
      <c r="C42" s="95">
        <f aca="true" t="shared" si="7" ref="C42:Y48">C12+C27</f>
        <v>30756103</v>
      </c>
      <c r="D42" s="129">
        <f t="shared" si="7"/>
        <v>0</v>
      </c>
      <c r="E42" s="54">
        <f t="shared" si="7"/>
        <v>42320737</v>
      </c>
      <c r="F42" s="54">
        <f t="shared" si="7"/>
        <v>82199659</v>
      </c>
      <c r="G42" s="54">
        <f t="shared" si="7"/>
        <v>0</v>
      </c>
      <c r="H42" s="54">
        <f t="shared" si="7"/>
        <v>394661</v>
      </c>
      <c r="I42" s="54">
        <f t="shared" si="7"/>
        <v>4791612</v>
      </c>
      <c r="J42" s="54">
        <f t="shared" si="7"/>
        <v>5186273</v>
      </c>
      <c r="K42" s="54">
        <f t="shared" si="7"/>
        <v>3937716</v>
      </c>
      <c r="L42" s="54">
        <f t="shared" si="7"/>
        <v>1681803</v>
      </c>
      <c r="M42" s="54">
        <f t="shared" si="7"/>
        <v>7215218</v>
      </c>
      <c r="N42" s="54">
        <f t="shared" si="7"/>
        <v>12834737</v>
      </c>
      <c r="O42" s="54">
        <f t="shared" si="7"/>
        <v>1174654</v>
      </c>
      <c r="P42" s="54">
        <f t="shared" si="7"/>
        <v>4451899</v>
      </c>
      <c r="Q42" s="54">
        <f t="shared" si="7"/>
        <v>3484874</v>
      </c>
      <c r="R42" s="54">
        <f t="shared" si="7"/>
        <v>9111427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27132437</v>
      </c>
      <c r="X42" s="54">
        <f t="shared" si="7"/>
        <v>61649745</v>
      </c>
      <c r="Y42" s="54">
        <f t="shared" si="7"/>
        <v>-34517308</v>
      </c>
      <c r="Z42" s="184">
        <f t="shared" si="5"/>
        <v>-55.98937676060136</v>
      </c>
      <c r="AA42" s="130">
        <f aca="true" t="shared" si="8" ref="AA42:AA48">AA12+AA27</f>
        <v>82199659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6157753</v>
      </c>
      <c r="D45" s="129">
        <f t="shared" si="7"/>
        <v>0</v>
      </c>
      <c r="E45" s="54">
        <f t="shared" si="7"/>
        <v>10500000</v>
      </c>
      <c r="F45" s="54">
        <f t="shared" si="7"/>
        <v>24997798</v>
      </c>
      <c r="G45" s="54">
        <f t="shared" si="7"/>
        <v>0</v>
      </c>
      <c r="H45" s="54">
        <f t="shared" si="7"/>
        <v>61642</v>
      </c>
      <c r="I45" s="54">
        <f t="shared" si="7"/>
        <v>172234</v>
      </c>
      <c r="J45" s="54">
        <f t="shared" si="7"/>
        <v>233876</v>
      </c>
      <c r="K45" s="54">
        <f t="shared" si="7"/>
        <v>112895</v>
      </c>
      <c r="L45" s="54">
        <f t="shared" si="7"/>
        <v>207421</v>
      </c>
      <c r="M45" s="54">
        <f t="shared" si="7"/>
        <v>2117182</v>
      </c>
      <c r="N45" s="54">
        <f t="shared" si="7"/>
        <v>2437498</v>
      </c>
      <c r="O45" s="54">
        <f t="shared" si="7"/>
        <v>172304</v>
      </c>
      <c r="P45" s="54">
        <f t="shared" si="7"/>
        <v>3541932</v>
      </c>
      <c r="Q45" s="54">
        <f t="shared" si="7"/>
        <v>237704</v>
      </c>
      <c r="R45" s="54">
        <f t="shared" si="7"/>
        <v>3951940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6623314</v>
      </c>
      <c r="X45" s="54">
        <f t="shared" si="7"/>
        <v>18748349</v>
      </c>
      <c r="Y45" s="54">
        <f t="shared" si="7"/>
        <v>-12125035</v>
      </c>
      <c r="Z45" s="184">
        <f t="shared" si="5"/>
        <v>-64.67254796675697</v>
      </c>
      <c r="AA45" s="130">
        <f t="shared" si="8"/>
        <v>24997798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822943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262267823</v>
      </c>
      <c r="D49" s="218">
        <f t="shared" si="9"/>
        <v>0</v>
      </c>
      <c r="E49" s="220">
        <f t="shared" si="9"/>
        <v>408425346</v>
      </c>
      <c r="F49" s="220">
        <f t="shared" si="9"/>
        <v>518120111</v>
      </c>
      <c r="G49" s="220">
        <f t="shared" si="9"/>
        <v>119352</v>
      </c>
      <c r="H49" s="220">
        <f t="shared" si="9"/>
        <v>19258882</v>
      </c>
      <c r="I49" s="220">
        <f t="shared" si="9"/>
        <v>13349299</v>
      </c>
      <c r="J49" s="220">
        <f t="shared" si="9"/>
        <v>32727533</v>
      </c>
      <c r="K49" s="220">
        <f t="shared" si="9"/>
        <v>25080404</v>
      </c>
      <c r="L49" s="220">
        <f t="shared" si="9"/>
        <v>22639435</v>
      </c>
      <c r="M49" s="220">
        <f t="shared" si="9"/>
        <v>48141561</v>
      </c>
      <c r="N49" s="220">
        <f t="shared" si="9"/>
        <v>95861400</v>
      </c>
      <c r="O49" s="220">
        <f t="shared" si="9"/>
        <v>-166100</v>
      </c>
      <c r="P49" s="220">
        <f t="shared" si="9"/>
        <v>22951496</v>
      </c>
      <c r="Q49" s="220">
        <f t="shared" si="9"/>
        <v>9202247</v>
      </c>
      <c r="R49" s="220">
        <f t="shared" si="9"/>
        <v>31987643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160576576</v>
      </c>
      <c r="X49" s="220">
        <f t="shared" si="9"/>
        <v>388590084</v>
      </c>
      <c r="Y49" s="220">
        <f t="shared" si="9"/>
        <v>-228013508</v>
      </c>
      <c r="Z49" s="221">
        <f t="shared" si="5"/>
        <v>-58.67712980550477</v>
      </c>
      <c r="AA49" s="222">
        <f>SUM(AA41:AA48)</f>
        <v>518120111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98321972</v>
      </c>
      <c r="D51" s="129">
        <f t="shared" si="10"/>
        <v>0</v>
      </c>
      <c r="E51" s="54">
        <f t="shared" si="10"/>
        <v>213122785</v>
      </c>
      <c r="F51" s="54">
        <f t="shared" si="10"/>
        <v>152822315</v>
      </c>
      <c r="G51" s="54">
        <f t="shared" si="10"/>
        <v>21707759</v>
      </c>
      <c r="H51" s="54">
        <f t="shared" si="10"/>
        <v>4080373</v>
      </c>
      <c r="I51" s="54">
        <f t="shared" si="10"/>
        <v>-45929</v>
      </c>
      <c r="J51" s="54">
        <f t="shared" si="10"/>
        <v>25742203</v>
      </c>
      <c r="K51" s="54">
        <f t="shared" si="10"/>
        <v>4555937</v>
      </c>
      <c r="L51" s="54">
        <f t="shared" si="10"/>
        <v>5461376</v>
      </c>
      <c r="M51" s="54">
        <f t="shared" si="10"/>
        <v>28110429</v>
      </c>
      <c r="N51" s="54">
        <f t="shared" si="10"/>
        <v>38127742</v>
      </c>
      <c r="O51" s="54">
        <f t="shared" si="10"/>
        <v>-1074564</v>
      </c>
      <c r="P51" s="54">
        <f t="shared" si="10"/>
        <v>5956788</v>
      </c>
      <c r="Q51" s="54">
        <f t="shared" si="10"/>
        <v>4053434</v>
      </c>
      <c r="R51" s="54">
        <f t="shared" si="10"/>
        <v>8935658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72805603</v>
      </c>
      <c r="X51" s="54">
        <f t="shared" si="10"/>
        <v>114616736</v>
      </c>
      <c r="Y51" s="54">
        <f t="shared" si="10"/>
        <v>-41811133</v>
      </c>
      <c r="Z51" s="184">
        <f>+IF(X51&lt;&gt;0,+(Y51/X51)*100,0)</f>
        <v>-36.47908190301284</v>
      </c>
      <c r="AA51" s="130">
        <f>SUM(AA57:AA61)</f>
        <v>152822315</v>
      </c>
    </row>
    <row r="52" spans="1:27" ht="13.5">
      <c r="A52" s="310" t="s">
        <v>204</v>
      </c>
      <c r="B52" s="142"/>
      <c r="C52" s="62">
        <v>46361648</v>
      </c>
      <c r="D52" s="156"/>
      <c r="E52" s="60">
        <v>82073500</v>
      </c>
      <c r="F52" s="60">
        <v>80000000</v>
      </c>
      <c r="G52" s="60">
        <v>20470169</v>
      </c>
      <c r="H52" s="60">
        <v>1496613</v>
      </c>
      <c r="I52" s="60">
        <v>-221975</v>
      </c>
      <c r="J52" s="60">
        <v>21744807</v>
      </c>
      <c r="K52" s="60">
        <v>2725225</v>
      </c>
      <c r="L52" s="60">
        <v>2881420</v>
      </c>
      <c r="M52" s="60">
        <v>9282442</v>
      </c>
      <c r="N52" s="60">
        <v>14889087</v>
      </c>
      <c r="O52" s="60">
        <v>411328</v>
      </c>
      <c r="P52" s="60">
        <v>284841</v>
      </c>
      <c r="Q52" s="60">
        <v>1501982</v>
      </c>
      <c r="R52" s="60">
        <v>2198151</v>
      </c>
      <c r="S52" s="60"/>
      <c r="T52" s="60"/>
      <c r="U52" s="60"/>
      <c r="V52" s="60"/>
      <c r="W52" s="60">
        <v>38832045</v>
      </c>
      <c r="X52" s="60">
        <v>60000000</v>
      </c>
      <c r="Y52" s="60">
        <v>-21167955</v>
      </c>
      <c r="Z52" s="140">
        <v>-35.28</v>
      </c>
      <c r="AA52" s="155">
        <v>80000000</v>
      </c>
    </row>
    <row r="53" spans="1:27" ht="13.5">
      <c r="A53" s="310" t="s">
        <v>205</v>
      </c>
      <c r="B53" s="142"/>
      <c r="C53" s="62">
        <v>24019402</v>
      </c>
      <c r="D53" s="156"/>
      <c r="E53" s="60">
        <v>45983560</v>
      </c>
      <c r="F53" s="60">
        <v>45051560</v>
      </c>
      <c r="G53" s="60">
        <v>679768</v>
      </c>
      <c r="H53" s="60">
        <v>2165231</v>
      </c>
      <c r="I53" s="60">
        <v>1396126</v>
      </c>
      <c r="J53" s="60">
        <v>4241125</v>
      </c>
      <c r="K53" s="60">
        <v>1616876</v>
      </c>
      <c r="L53" s="60">
        <v>2080235</v>
      </c>
      <c r="M53" s="60">
        <v>1838576</v>
      </c>
      <c r="N53" s="60">
        <v>5535687</v>
      </c>
      <c r="O53" s="60">
        <v>1391893</v>
      </c>
      <c r="P53" s="60">
        <v>1424161</v>
      </c>
      <c r="Q53" s="60">
        <v>2096615</v>
      </c>
      <c r="R53" s="60">
        <v>4912669</v>
      </c>
      <c r="S53" s="60"/>
      <c r="T53" s="60"/>
      <c r="U53" s="60"/>
      <c r="V53" s="60"/>
      <c r="W53" s="60">
        <v>14689481</v>
      </c>
      <c r="X53" s="60">
        <v>33788670</v>
      </c>
      <c r="Y53" s="60">
        <v>-19099189</v>
      </c>
      <c r="Z53" s="140">
        <v>-56.53</v>
      </c>
      <c r="AA53" s="155">
        <v>45051560</v>
      </c>
    </row>
    <row r="54" spans="1:27" ht="13.5">
      <c r="A54" s="310" t="s">
        <v>206</v>
      </c>
      <c r="B54" s="142"/>
      <c r="C54" s="62">
        <v>3754729</v>
      </c>
      <c r="D54" s="156"/>
      <c r="E54" s="60">
        <v>13885802</v>
      </c>
      <c r="F54" s="60">
        <v>11583119</v>
      </c>
      <c r="G54" s="60">
        <v>114757</v>
      </c>
      <c r="H54" s="60">
        <v>129799</v>
      </c>
      <c r="I54" s="60">
        <v>206066</v>
      </c>
      <c r="J54" s="60">
        <v>450622</v>
      </c>
      <c r="K54" s="60">
        <v>191883</v>
      </c>
      <c r="L54" s="60">
        <v>298976</v>
      </c>
      <c r="M54" s="60">
        <v>2414975</v>
      </c>
      <c r="N54" s="60">
        <v>2905834</v>
      </c>
      <c r="O54" s="60">
        <v>239201</v>
      </c>
      <c r="P54" s="60">
        <v>108435</v>
      </c>
      <c r="Q54" s="60">
        <v>1997</v>
      </c>
      <c r="R54" s="60">
        <v>349633</v>
      </c>
      <c r="S54" s="60"/>
      <c r="T54" s="60"/>
      <c r="U54" s="60"/>
      <c r="V54" s="60"/>
      <c r="W54" s="60">
        <v>3706089</v>
      </c>
      <c r="X54" s="60">
        <v>8687339</v>
      </c>
      <c r="Y54" s="60">
        <v>-4981250</v>
      </c>
      <c r="Z54" s="140">
        <v>-57.34</v>
      </c>
      <c r="AA54" s="155">
        <v>11583119</v>
      </c>
    </row>
    <row r="55" spans="1:27" ht="13.5">
      <c r="A55" s="310" t="s">
        <v>207</v>
      </c>
      <c r="B55" s="142"/>
      <c r="C55" s="62">
        <v>24181895</v>
      </c>
      <c r="D55" s="156"/>
      <c r="E55" s="60">
        <v>22081334</v>
      </c>
      <c r="F55" s="60">
        <v>16165536</v>
      </c>
      <c r="G55" s="60">
        <v>443065</v>
      </c>
      <c r="H55" s="60">
        <v>288730</v>
      </c>
      <c r="I55" s="60">
        <v>-1426146</v>
      </c>
      <c r="J55" s="60">
        <v>-694351</v>
      </c>
      <c r="K55" s="60">
        <v>21953</v>
      </c>
      <c r="L55" s="60">
        <v>200745</v>
      </c>
      <c r="M55" s="60">
        <v>14574436</v>
      </c>
      <c r="N55" s="60">
        <v>14797134</v>
      </c>
      <c r="O55" s="60">
        <v>-3116986</v>
      </c>
      <c r="P55" s="60">
        <v>4139351</v>
      </c>
      <c r="Q55" s="60">
        <v>448542</v>
      </c>
      <c r="R55" s="60">
        <v>1470907</v>
      </c>
      <c r="S55" s="60"/>
      <c r="T55" s="60"/>
      <c r="U55" s="60"/>
      <c r="V55" s="60"/>
      <c r="W55" s="60">
        <v>15573690</v>
      </c>
      <c r="X55" s="60">
        <v>12124152</v>
      </c>
      <c r="Y55" s="60">
        <v>3449538</v>
      </c>
      <c r="Z55" s="140">
        <v>28.45</v>
      </c>
      <c r="AA55" s="155">
        <v>16165536</v>
      </c>
    </row>
    <row r="56" spans="1:27" ht="13.5">
      <c r="A56" s="310" t="s">
        <v>208</v>
      </c>
      <c r="B56" s="142"/>
      <c r="C56" s="62">
        <v>4298</v>
      </c>
      <c r="D56" s="156"/>
      <c r="E56" s="60">
        <v>20489817</v>
      </c>
      <c r="F56" s="60">
        <v>22100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>
        <v>4298</v>
      </c>
      <c r="R56" s="60">
        <v>4298</v>
      </c>
      <c r="S56" s="60"/>
      <c r="T56" s="60"/>
      <c r="U56" s="60"/>
      <c r="V56" s="60"/>
      <c r="W56" s="60">
        <v>4298</v>
      </c>
      <c r="X56" s="60">
        <v>16575</v>
      </c>
      <c r="Y56" s="60">
        <v>-12277</v>
      </c>
      <c r="Z56" s="140">
        <v>-74.07</v>
      </c>
      <c r="AA56" s="155">
        <v>22100</v>
      </c>
    </row>
    <row r="57" spans="1:27" ht="13.5">
      <c r="A57" s="138" t="s">
        <v>209</v>
      </c>
      <c r="B57" s="142"/>
      <c r="C57" s="293">
        <f aca="true" t="shared" si="11" ref="C57:Y57">SUM(C52:C56)</f>
        <v>98321972</v>
      </c>
      <c r="D57" s="294">
        <f t="shared" si="11"/>
        <v>0</v>
      </c>
      <c r="E57" s="295">
        <f t="shared" si="11"/>
        <v>184514013</v>
      </c>
      <c r="F57" s="295">
        <f t="shared" si="11"/>
        <v>152822315</v>
      </c>
      <c r="G57" s="295">
        <f t="shared" si="11"/>
        <v>21707759</v>
      </c>
      <c r="H57" s="295">
        <f t="shared" si="11"/>
        <v>4080373</v>
      </c>
      <c r="I57" s="295">
        <f t="shared" si="11"/>
        <v>-45929</v>
      </c>
      <c r="J57" s="295">
        <f t="shared" si="11"/>
        <v>25742203</v>
      </c>
      <c r="K57" s="295">
        <f t="shared" si="11"/>
        <v>4555937</v>
      </c>
      <c r="L57" s="295">
        <f t="shared" si="11"/>
        <v>5461376</v>
      </c>
      <c r="M57" s="295">
        <f t="shared" si="11"/>
        <v>28110429</v>
      </c>
      <c r="N57" s="295">
        <f t="shared" si="11"/>
        <v>38127742</v>
      </c>
      <c r="O57" s="295">
        <f t="shared" si="11"/>
        <v>-1074564</v>
      </c>
      <c r="P57" s="295">
        <f t="shared" si="11"/>
        <v>5956788</v>
      </c>
      <c r="Q57" s="295">
        <f t="shared" si="11"/>
        <v>4053434</v>
      </c>
      <c r="R57" s="295">
        <f t="shared" si="11"/>
        <v>8935658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72805603</v>
      </c>
      <c r="X57" s="295">
        <f t="shared" si="11"/>
        <v>114616736</v>
      </c>
      <c r="Y57" s="295">
        <f t="shared" si="11"/>
        <v>-41811133</v>
      </c>
      <c r="Z57" s="296">
        <f>+IF(X57&lt;&gt;0,+(Y57/X57)*100,0)</f>
        <v>-36.47908190301284</v>
      </c>
      <c r="AA57" s="297">
        <f>SUM(AA52:AA56)</f>
        <v>152822315</v>
      </c>
    </row>
    <row r="58" spans="1:27" ht="13.5">
      <c r="A58" s="311" t="s">
        <v>210</v>
      </c>
      <c r="B58" s="136"/>
      <c r="C58" s="62"/>
      <c r="D58" s="156"/>
      <c r="E58" s="60">
        <v>8441347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>
        <v>2667006</v>
      </c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17500419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6211</v>
      </c>
      <c r="H65" s="60">
        <v>3670</v>
      </c>
      <c r="I65" s="60"/>
      <c r="J65" s="60">
        <v>9881</v>
      </c>
      <c r="K65" s="60">
        <v>1796</v>
      </c>
      <c r="L65" s="60">
        <v>29730</v>
      </c>
      <c r="M65" s="60"/>
      <c r="N65" s="60">
        <v>31526</v>
      </c>
      <c r="O65" s="60"/>
      <c r="P65" s="60"/>
      <c r="Q65" s="60">
        <v>1160080</v>
      </c>
      <c r="R65" s="60">
        <v>1160080</v>
      </c>
      <c r="S65" s="60"/>
      <c r="T65" s="60"/>
      <c r="U65" s="60"/>
      <c r="V65" s="60"/>
      <c r="W65" s="60">
        <v>1201487</v>
      </c>
      <c r="X65" s="60"/>
      <c r="Y65" s="60">
        <v>1201487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154056</v>
      </c>
      <c r="H66" s="275">
        <v>2389140</v>
      </c>
      <c r="I66" s="275">
        <v>998655</v>
      </c>
      <c r="J66" s="275">
        <v>3541851</v>
      </c>
      <c r="K66" s="275">
        <v>1276630</v>
      </c>
      <c r="L66" s="275">
        <v>1490022</v>
      </c>
      <c r="M66" s="275">
        <v>1728596</v>
      </c>
      <c r="N66" s="275">
        <v>4495248</v>
      </c>
      <c r="O66" s="275">
        <v>1138321</v>
      </c>
      <c r="P66" s="275"/>
      <c r="Q66" s="275">
        <v>1510001</v>
      </c>
      <c r="R66" s="275">
        <v>2648322</v>
      </c>
      <c r="S66" s="275"/>
      <c r="T66" s="275"/>
      <c r="U66" s="275"/>
      <c r="V66" s="275"/>
      <c r="W66" s="275">
        <v>10685421</v>
      </c>
      <c r="X66" s="275"/>
      <c r="Y66" s="275">
        <v>10685421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21707759</v>
      </c>
      <c r="H67" s="60">
        <v>4391890</v>
      </c>
      <c r="I67" s="60">
        <v>431199</v>
      </c>
      <c r="J67" s="60">
        <v>26530848</v>
      </c>
      <c r="K67" s="60">
        <v>5008613</v>
      </c>
      <c r="L67" s="60">
        <v>6117006</v>
      </c>
      <c r="M67" s="60">
        <v>32459638</v>
      </c>
      <c r="N67" s="60">
        <v>43585257</v>
      </c>
      <c r="O67" s="60">
        <v>-1080163</v>
      </c>
      <c r="P67" s="60"/>
      <c r="Q67" s="60">
        <v>6514277</v>
      </c>
      <c r="R67" s="60">
        <v>5434114</v>
      </c>
      <c r="S67" s="60"/>
      <c r="T67" s="60"/>
      <c r="U67" s="60"/>
      <c r="V67" s="60"/>
      <c r="W67" s="60">
        <v>75550219</v>
      </c>
      <c r="X67" s="60"/>
      <c r="Y67" s="60">
        <v>75550219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21868026</v>
      </c>
      <c r="H69" s="220">
        <f t="shared" si="12"/>
        <v>6784700</v>
      </c>
      <c r="I69" s="220">
        <f t="shared" si="12"/>
        <v>1429854</v>
      </c>
      <c r="J69" s="220">
        <f t="shared" si="12"/>
        <v>30082580</v>
      </c>
      <c r="K69" s="220">
        <f t="shared" si="12"/>
        <v>6287039</v>
      </c>
      <c r="L69" s="220">
        <f t="shared" si="12"/>
        <v>7636758</v>
      </c>
      <c r="M69" s="220">
        <f t="shared" si="12"/>
        <v>34188234</v>
      </c>
      <c r="N69" s="220">
        <f t="shared" si="12"/>
        <v>48112031</v>
      </c>
      <c r="O69" s="220">
        <f t="shared" si="12"/>
        <v>58158</v>
      </c>
      <c r="P69" s="220">
        <f t="shared" si="12"/>
        <v>0</v>
      </c>
      <c r="Q69" s="220">
        <f t="shared" si="12"/>
        <v>9184358</v>
      </c>
      <c r="R69" s="220">
        <f t="shared" si="12"/>
        <v>9242516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87437127</v>
      </c>
      <c r="X69" s="220">
        <f t="shared" si="12"/>
        <v>0</v>
      </c>
      <c r="Y69" s="220">
        <f t="shared" si="12"/>
        <v>87437127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204909370</v>
      </c>
      <c r="D5" s="357">
        <f t="shared" si="0"/>
        <v>0</v>
      </c>
      <c r="E5" s="356">
        <f t="shared" si="0"/>
        <v>265756161</v>
      </c>
      <c r="F5" s="358">
        <f t="shared" si="0"/>
        <v>347112031</v>
      </c>
      <c r="G5" s="358">
        <f t="shared" si="0"/>
        <v>119352</v>
      </c>
      <c r="H5" s="356">
        <f t="shared" si="0"/>
        <v>9009202</v>
      </c>
      <c r="I5" s="356">
        <f t="shared" si="0"/>
        <v>8012309</v>
      </c>
      <c r="J5" s="358">
        <f t="shared" si="0"/>
        <v>17140863</v>
      </c>
      <c r="K5" s="358">
        <f t="shared" si="0"/>
        <v>14678143</v>
      </c>
      <c r="L5" s="356">
        <f t="shared" si="0"/>
        <v>17895829</v>
      </c>
      <c r="M5" s="356">
        <f t="shared" si="0"/>
        <v>20135183</v>
      </c>
      <c r="N5" s="358">
        <f t="shared" si="0"/>
        <v>52709155</v>
      </c>
      <c r="O5" s="358">
        <f t="shared" si="0"/>
        <v>519965</v>
      </c>
      <c r="P5" s="356">
        <f t="shared" si="0"/>
        <v>12312225</v>
      </c>
      <c r="Q5" s="356">
        <f t="shared" si="0"/>
        <v>4668574</v>
      </c>
      <c r="R5" s="358">
        <f t="shared" si="0"/>
        <v>17500764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87350782</v>
      </c>
      <c r="X5" s="356">
        <f t="shared" si="0"/>
        <v>260334023</v>
      </c>
      <c r="Y5" s="358">
        <f t="shared" si="0"/>
        <v>-172983241</v>
      </c>
      <c r="Z5" s="359">
        <f>+IF(X5&lt;&gt;0,+(Y5/X5)*100,0)</f>
        <v>-66.44665150048405</v>
      </c>
      <c r="AA5" s="360">
        <f>+AA6+AA8+AA11+AA13+AA15</f>
        <v>347112031</v>
      </c>
    </row>
    <row r="6" spans="1:27" ht="13.5">
      <c r="A6" s="361" t="s">
        <v>204</v>
      </c>
      <c r="B6" s="142"/>
      <c r="C6" s="60">
        <f>+C7</f>
        <v>97480376</v>
      </c>
      <c r="D6" s="340">
        <f aca="true" t="shared" si="1" ref="D6:AA6">+D7</f>
        <v>0</v>
      </c>
      <c r="E6" s="60">
        <f t="shared" si="1"/>
        <v>91136610</v>
      </c>
      <c r="F6" s="59">
        <f t="shared" si="1"/>
        <v>104052280</v>
      </c>
      <c r="G6" s="59">
        <f t="shared" si="1"/>
        <v>0</v>
      </c>
      <c r="H6" s="60">
        <f t="shared" si="1"/>
        <v>8641274</v>
      </c>
      <c r="I6" s="60">
        <f t="shared" si="1"/>
        <v>7179055</v>
      </c>
      <c r="J6" s="59">
        <f t="shared" si="1"/>
        <v>15820329</v>
      </c>
      <c r="K6" s="59">
        <f t="shared" si="1"/>
        <v>11569825</v>
      </c>
      <c r="L6" s="60">
        <f t="shared" si="1"/>
        <v>7944680</v>
      </c>
      <c r="M6" s="60">
        <f t="shared" si="1"/>
        <v>7565015</v>
      </c>
      <c r="N6" s="59">
        <f t="shared" si="1"/>
        <v>27079520</v>
      </c>
      <c r="O6" s="59">
        <f t="shared" si="1"/>
        <v>4491230</v>
      </c>
      <c r="P6" s="60">
        <f t="shared" si="1"/>
        <v>6088583</v>
      </c>
      <c r="Q6" s="60">
        <f t="shared" si="1"/>
        <v>3393736</v>
      </c>
      <c r="R6" s="59">
        <f t="shared" si="1"/>
        <v>13973549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56873398</v>
      </c>
      <c r="X6" s="60">
        <f t="shared" si="1"/>
        <v>78039210</v>
      </c>
      <c r="Y6" s="59">
        <f t="shared" si="1"/>
        <v>-21165812</v>
      </c>
      <c r="Z6" s="61">
        <f>+IF(X6&lt;&gt;0,+(Y6/X6)*100,0)</f>
        <v>-27.12202237823781</v>
      </c>
      <c r="AA6" s="62">
        <f t="shared" si="1"/>
        <v>104052280</v>
      </c>
    </row>
    <row r="7" spans="1:27" ht="13.5">
      <c r="A7" s="291" t="s">
        <v>228</v>
      </c>
      <c r="B7" s="142"/>
      <c r="C7" s="60">
        <v>97480376</v>
      </c>
      <c r="D7" s="340"/>
      <c r="E7" s="60">
        <v>91136610</v>
      </c>
      <c r="F7" s="59">
        <v>104052280</v>
      </c>
      <c r="G7" s="59"/>
      <c r="H7" s="60">
        <v>8641274</v>
      </c>
      <c r="I7" s="60">
        <v>7179055</v>
      </c>
      <c r="J7" s="59">
        <v>15820329</v>
      </c>
      <c r="K7" s="59">
        <v>11569825</v>
      </c>
      <c r="L7" s="60">
        <v>7944680</v>
      </c>
      <c r="M7" s="60">
        <v>7565015</v>
      </c>
      <c r="N7" s="59">
        <v>27079520</v>
      </c>
      <c r="O7" s="59">
        <v>4491230</v>
      </c>
      <c r="P7" s="60">
        <v>6088583</v>
      </c>
      <c r="Q7" s="60">
        <v>3393736</v>
      </c>
      <c r="R7" s="59">
        <v>13973549</v>
      </c>
      <c r="S7" s="59"/>
      <c r="T7" s="60"/>
      <c r="U7" s="60"/>
      <c r="V7" s="59"/>
      <c r="W7" s="59">
        <v>56873398</v>
      </c>
      <c r="X7" s="60">
        <v>78039210</v>
      </c>
      <c r="Y7" s="59">
        <v>-21165812</v>
      </c>
      <c r="Z7" s="61">
        <v>-27.12</v>
      </c>
      <c r="AA7" s="62">
        <v>104052280</v>
      </c>
    </row>
    <row r="8" spans="1:27" ht="13.5">
      <c r="A8" s="361" t="s">
        <v>205</v>
      </c>
      <c r="B8" s="142"/>
      <c r="C8" s="60">
        <f aca="true" t="shared" si="2" ref="C8:Y8">SUM(C9:C10)</f>
        <v>15402296</v>
      </c>
      <c r="D8" s="340">
        <f t="shared" si="2"/>
        <v>0</v>
      </c>
      <c r="E8" s="60">
        <f t="shared" si="2"/>
        <v>21250000</v>
      </c>
      <c r="F8" s="59">
        <f t="shared" si="2"/>
        <v>53287764</v>
      </c>
      <c r="G8" s="59">
        <f t="shared" si="2"/>
        <v>119352</v>
      </c>
      <c r="H8" s="60">
        <f t="shared" si="2"/>
        <v>97743</v>
      </c>
      <c r="I8" s="60">
        <f t="shared" si="2"/>
        <v>21958</v>
      </c>
      <c r="J8" s="59">
        <f t="shared" si="2"/>
        <v>239053</v>
      </c>
      <c r="K8" s="59">
        <f t="shared" si="2"/>
        <v>3074310</v>
      </c>
      <c r="L8" s="60">
        <f t="shared" si="2"/>
        <v>8791452</v>
      </c>
      <c r="M8" s="60">
        <f t="shared" si="2"/>
        <v>9304701</v>
      </c>
      <c r="N8" s="59">
        <f t="shared" si="2"/>
        <v>21170463</v>
      </c>
      <c r="O8" s="59">
        <f t="shared" si="2"/>
        <v>-3318536</v>
      </c>
      <c r="P8" s="60">
        <f t="shared" si="2"/>
        <v>6119093</v>
      </c>
      <c r="Q8" s="60">
        <f t="shared" si="2"/>
        <v>242630</v>
      </c>
      <c r="R8" s="59">
        <f t="shared" si="2"/>
        <v>3043187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24452703</v>
      </c>
      <c r="X8" s="60">
        <f t="shared" si="2"/>
        <v>39965823</v>
      </c>
      <c r="Y8" s="59">
        <f t="shared" si="2"/>
        <v>-15513120</v>
      </c>
      <c r="Z8" s="61">
        <f>+IF(X8&lt;&gt;0,+(Y8/X8)*100,0)</f>
        <v>-38.81596533117809</v>
      </c>
      <c r="AA8" s="62">
        <f>SUM(AA9:AA10)</f>
        <v>53287764</v>
      </c>
    </row>
    <row r="9" spans="1:27" ht="13.5">
      <c r="A9" s="291" t="s">
        <v>229</v>
      </c>
      <c r="B9" s="142"/>
      <c r="C9" s="60">
        <v>15402296</v>
      </c>
      <c r="D9" s="340"/>
      <c r="E9" s="60">
        <v>21250000</v>
      </c>
      <c r="F9" s="59">
        <v>53287764</v>
      </c>
      <c r="G9" s="59">
        <v>119352</v>
      </c>
      <c r="H9" s="60">
        <v>97743</v>
      </c>
      <c r="I9" s="60">
        <v>21958</v>
      </c>
      <c r="J9" s="59">
        <v>239053</v>
      </c>
      <c r="K9" s="59">
        <v>3074310</v>
      </c>
      <c r="L9" s="60">
        <v>8791452</v>
      </c>
      <c r="M9" s="60">
        <v>9304701</v>
      </c>
      <c r="N9" s="59">
        <v>21170463</v>
      </c>
      <c r="O9" s="59">
        <v>-3318536</v>
      </c>
      <c r="P9" s="60">
        <v>6119093</v>
      </c>
      <c r="Q9" s="60">
        <v>242630</v>
      </c>
      <c r="R9" s="59">
        <v>3043187</v>
      </c>
      <c r="S9" s="59"/>
      <c r="T9" s="60"/>
      <c r="U9" s="60"/>
      <c r="V9" s="59"/>
      <c r="W9" s="59">
        <v>24452703</v>
      </c>
      <c r="X9" s="60">
        <v>39965823</v>
      </c>
      <c r="Y9" s="59">
        <v>-15513120</v>
      </c>
      <c r="Z9" s="61">
        <v>-38.82</v>
      </c>
      <c r="AA9" s="62">
        <v>53287764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10175581</v>
      </c>
      <c r="D11" s="363">
        <f aca="true" t="shared" si="3" ref="D11:AA11">+D12</f>
        <v>0</v>
      </c>
      <c r="E11" s="362">
        <f t="shared" si="3"/>
        <v>4550000</v>
      </c>
      <c r="F11" s="364">
        <f t="shared" si="3"/>
        <v>19635332</v>
      </c>
      <c r="G11" s="364">
        <f t="shared" si="3"/>
        <v>0</v>
      </c>
      <c r="H11" s="362">
        <f t="shared" si="3"/>
        <v>0</v>
      </c>
      <c r="I11" s="362">
        <f t="shared" si="3"/>
        <v>809731</v>
      </c>
      <c r="J11" s="364">
        <f t="shared" si="3"/>
        <v>809731</v>
      </c>
      <c r="K11" s="364">
        <f t="shared" si="3"/>
        <v>0</v>
      </c>
      <c r="L11" s="362">
        <f t="shared" si="3"/>
        <v>0</v>
      </c>
      <c r="M11" s="362">
        <f t="shared" si="3"/>
        <v>2370578</v>
      </c>
      <c r="N11" s="364">
        <f t="shared" si="3"/>
        <v>2370578</v>
      </c>
      <c r="O11" s="364">
        <f t="shared" si="3"/>
        <v>-695502</v>
      </c>
      <c r="P11" s="362">
        <f t="shared" si="3"/>
        <v>0</v>
      </c>
      <c r="Q11" s="362">
        <f t="shared" si="3"/>
        <v>139665</v>
      </c>
      <c r="R11" s="364">
        <f t="shared" si="3"/>
        <v>-555837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2624472</v>
      </c>
      <c r="X11" s="362">
        <f t="shared" si="3"/>
        <v>14726499</v>
      </c>
      <c r="Y11" s="364">
        <f t="shared" si="3"/>
        <v>-12102027</v>
      </c>
      <c r="Z11" s="365">
        <f>+IF(X11&lt;&gt;0,+(Y11/X11)*100,0)</f>
        <v>-82.17857482623671</v>
      </c>
      <c r="AA11" s="366">
        <f t="shared" si="3"/>
        <v>19635332</v>
      </c>
    </row>
    <row r="12" spans="1:27" ht="13.5">
      <c r="A12" s="291" t="s">
        <v>231</v>
      </c>
      <c r="B12" s="136"/>
      <c r="C12" s="60">
        <v>10175581</v>
      </c>
      <c r="D12" s="340"/>
      <c r="E12" s="60">
        <v>4550000</v>
      </c>
      <c r="F12" s="59">
        <v>19635332</v>
      </c>
      <c r="G12" s="59"/>
      <c r="H12" s="60"/>
      <c r="I12" s="60">
        <v>809731</v>
      </c>
      <c r="J12" s="59">
        <v>809731</v>
      </c>
      <c r="K12" s="59"/>
      <c r="L12" s="60"/>
      <c r="M12" s="60">
        <v>2370578</v>
      </c>
      <c r="N12" s="59">
        <v>2370578</v>
      </c>
      <c r="O12" s="59">
        <v>-695502</v>
      </c>
      <c r="P12" s="60"/>
      <c r="Q12" s="60">
        <v>139665</v>
      </c>
      <c r="R12" s="59">
        <v>-555837</v>
      </c>
      <c r="S12" s="59"/>
      <c r="T12" s="60"/>
      <c r="U12" s="60"/>
      <c r="V12" s="59"/>
      <c r="W12" s="59">
        <v>2624472</v>
      </c>
      <c r="X12" s="60">
        <v>14726499</v>
      </c>
      <c r="Y12" s="59">
        <v>-12102027</v>
      </c>
      <c r="Z12" s="61">
        <v>-82.18</v>
      </c>
      <c r="AA12" s="62">
        <v>19635332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127420000</v>
      </c>
      <c r="F13" s="342">
        <f t="shared" si="4"/>
        <v>161000000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120750000</v>
      </c>
      <c r="Y13" s="342">
        <f t="shared" si="4"/>
        <v>-120750000</v>
      </c>
      <c r="Z13" s="335">
        <f>+IF(X13&lt;&gt;0,+(Y13/X13)*100,0)</f>
        <v>-100</v>
      </c>
      <c r="AA13" s="273">
        <f t="shared" si="4"/>
        <v>161000000</v>
      </c>
    </row>
    <row r="14" spans="1:27" ht="13.5">
      <c r="A14" s="291" t="s">
        <v>232</v>
      </c>
      <c r="B14" s="136"/>
      <c r="C14" s="60"/>
      <c r="D14" s="340"/>
      <c r="E14" s="60">
        <v>127420000</v>
      </c>
      <c r="F14" s="59">
        <v>161000000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120750000</v>
      </c>
      <c r="Y14" s="59">
        <v>-120750000</v>
      </c>
      <c r="Z14" s="61">
        <v>-100</v>
      </c>
      <c r="AA14" s="62">
        <v>161000000</v>
      </c>
    </row>
    <row r="15" spans="1:27" ht="13.5">
      <c r="A15" s="361" t="s">
        <v>208</v>
      </c>
      <c r="B15" s="136"/>
      <c r="C15" s="60">
        <f aca="true" t="shared" si="5" ref="C15:Y15">SUM(C16:C20)</f>
        <v>81851117</v>
      </c>
      <c r="D15" s="340">
        <f t="shared" si="5"/>
        <v>0</v>
      </c>
      <c r="E15" s="60">
        <f t="shared" si="5"/>
        <v>21399551</v>
      </c>
      <c r="F15" s="59">
        <f t="shared" si="5"/>
        <v>9136655</v>
      </c>
      <c r="G15" s="59">
        <f t="shared" si="5"/>
        <v>0</v>
      </c>
      <c r="H15" s="60">
        <f t="shared" si="5"/>
        <v>270185</v>
      </c>
      <c r="I15" s="60">
        <f t="shared" si="5"/>
        <v>1565</v>
      </c>
      <c r="J15" s="59">
        <f t="shared" si="5"/>
        <v>271750</v>
      </c>
      <c r="K15" s="59">
        <f t="shared" si="5"/>
        <v>34008</v>
      </c>
      <c r="L15" s="60">
        <f t="shared" si="5"/>
        <v>1159697</v>
      </c>
      <c r="M15" s="60">
        <f t="shared" si="5"/>
        <v>894889</v>
      </c>
      <c r="N15" s="59">
        <f t="shared" si="5"/>
        <v>2088594</v>
      </c>
      <c r="O15" s="59">
        <f t="shared" si="5"/>
        <v>42773</v>
      </c>
      <c r="P15" s="60">
        <f t="shared" si="5"/>
        <v>104549</v>
      </c>
      <c r="Q15" s="60">
        <f t="shared" si="5"/>
        <v>892543</v>
      </c>
      <c r="R15" s="59">
        <f t="shared" si="5"/>
        <v>1039865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3400209</v>
      </c>
      <c r="X15" s="60">
        <f t="shared" si="5"/>
        <v>6852491</v>
      </c>
      <c r="Y15" s="59">
        <f t="shared" si="5"/>
        <v>-3452282</v>
      </c>
      <c r="Z15" s="61">
        <f>+IF(X15&lt;&gt;0,+(Y15/X15)*100,0)</f>
        <v>-50.379956719388616</v>
      </c>
      <c r="AA15" s="62">
        <f>SUM(AA16:AA20)</f>
        <v>9136655</v>
      </c>
    </row>
    <row r="16" spans="1:27" ht="13.5">
      <c r="A16" s="291" t="s">
        <v>233</v>
      </c>
      <c r="B16" s="300"/>
      <c r="C16" s="60"/>
      <c r="D16" s="340"/>
      <c r="E16" s="60"/>
      <c r="F16" s="59">
        <v>8136655</v>
      </c>
      <c r="G16" s="59"/>
      <c r="H16" s="60">
        <v>100640</v>
      </c>
      <c r="I16" s="60">
        <v>1565</v>
      </c>
      <c r="J16" s="59">
        <v>102205</v>
      </c>
      <c r="K16" s="59"/>
      <c r="L16" s="60">
        <v>1029639</v>
      </c>
      <c r="M16" s="60">
        <v>889860</v>
      </c>
      <c r="N16" s="59">
        <v>1919499</v>
      </c>
      <c r="O16" s="59">
        <v>12815</v>
      </c>
      <c r="P16" s="60">
        <v>12815</v>
      </c>
      <c r="Q16" s="60">
        <v>755169</v>
      </c>
      <c r="R16" s="59">
        <v>780799</v>
      </c>
      <c r="S16" s="59"/>
      <c r="T16" s="60"/>
      <c r="U16" s="60"/>
      <c r="V16" s="59"/>
      <c r="W16" s="59">
        <v>2802503</v>
      </c>
      <c r="X16" s="60">
        <v>6102491</v>
      </c>
      <c r="Y16" s="59">
        <v>-3299988</v>
      </c>
      <c r="Z16" s="61">
        <v>-54.08</v>
      </c>
      <c r="AA16" s="62">
        <v>8136655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81851117</v>
      </c>
      <c r="D20" s="340"/>
      <c r="E20" s="60">
        <v>21399551</v>
      </c>
      <c r="F20" s="59">
        <v>1000000</v>
      </c>
      <c r="G20" s="59"/>
      <c r="H20" s="60">
        <v>169545</v>
      </c>
      <c r="I20" s="60"/>
      <c r="J20" s="59">
        <v>169545</v>
      </c>
      <c r="K20" s="59">
        <v>34008</v>
      </c>
      <c r="L20" s="60">
        <v>130058</v>
      </c>
      <c r="M20" s="60">
        <v>5029</v>
      </c>
      <c r="N20" s="59">
        <v>169095</v>
      </c>
      <c r="O20" s="59">
        <v>29958</v>
      </c>
      <c r="P20" s="60">
        <v>91734</v>
      </c>
      <c r="Q20" s="60">
        <v>137374</v>
      </c>
      <c r="R20" s="59">
        <v>259066</v>
      </c>
      <c r="S20" s="59"/>
      <c r="T20" s="60"/>
      <c r="U20" s="60"/>
      <c r="V20" s="59"/>
      <c r="W20" s="59">
        <v>597706</v>
      </c>
      <c r="X20" s="60">
        <v>750000</v>
      </c>
      <c r="Y20" s="59">
        <v>-152294</v>
      </c>
      <c r="Z20" s="61">
        <v>-20.31</v>
      </c>
      <c r="AA20" s="62">
        <v>1000000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14669070</v>
      </c>
      <c r="D22" s="344">
        <f t="shared" si="6"/>
        <v>0</v>
      </c>
      <c r="E22" s="343">
        <f t="shared" si="6"/>
        <v>6863577</v>
      </c>
      <c r="F22" s="345">
        <f t="shared" si="6"/>
        <v>37620974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306958</v>
      </c>
      <c r="M22" s="343">
        <f t="shared" si="6"/>
        <v>3278048</v>
      </c>
      <c r="N22" s="345">
        <f t="shared" si="6"/>
        <v>3585006</v>
      </c>
      <c r="O22" s="345">
        <f t="shared" si="6"/>
        <v>80627</v>
      </c>
      <c r="P22" s="343">
        <f t="shared" si="6"/>
        <v>4302141</v>
      </c>
      <c r="Q22" s="343">
        <f t="shared" si="6"/>
        <v>70249</v>
      </c>
      <c r="R22" s="345">
        <f t="shared" si="6"/>
        <v>4453017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8038023</v>
      </c>
      <c r="X22" s="343">
        <f t="shared" si="6"/>
        <v>28215731</v>
      </c>
      <c r="Y22" s="345">
        <f t="shared" si="6"/>
        <v>-20177708</v>
      </c>
      <c r="Z22" s="336">
        <f>+IF(X22&lt;&gt;0,+(Y22/X22)*100,0)</f>
        <v>-71.5122638502614</v>
      </c>
      <c r="AA22" s="350">
        <f>SUM(AA23:AA32)</f>
        <v>37620974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1200000</v>
      </c>
      <c r="G24" s="59"/>
      <c r="H24" s="60"/>
      <c r="I24" s="60"/>
      <c r="J24" s="59"/>
      <c r="K24" s="59"/>
      <c r="L24" s="60">
        <v>221127</v>
      </c>
      <c r="M24" s="60"/>
      <c r="N24" s="59">
        <v>221127</v>
      </c>
      <c r="O24" s="59"/>
      <c r="P24" s="60">
        <v>1294454</v>
      </c>
      <c r="Q24" s="60">
        <v>-1294454</v>
      </c>
      <c r="R24" s="59"/>
      <c r="S24" s="59"/>
      <c r="T24" s="60"/>
      <c r="U24" s="60"/>
      <c r="V24" s="59"/>
      <c r="W24" s="59">
        <v>221127</v>
      </c>
      <c r="X24" s="60">
        <v>900000</v>
      </c>
      <c r="Y24" s="59">
        <v>-678873</v>
      </c>
      <c r="Z24" s="61">
        <v>-75.43</v>
      </c>
      <c r="AA24" s="62">
        <v>1200000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1312549</v>
      </c>
      <c r="D26" s="363"/>
      <c r="E26" s="362"/>
      <c r="F26" s="364">
        <v>1819450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246555</v>
      </c>
      <c r="R26" s="364">
        <v>246555</v>
      </c>
      <c r="S26" s="364"/>
      <c r="T26" s="362"/>
      <c r="U26" s="362"/>
      <c r="V26" s="364"/>
      <c r="W26" s="364">
        <v>246555</v>
      </c>
      <c r="X26" s="362">
        <v>1364588</v>
      </c>
      <c r="Y26" s="364">
        <v>-1118033</v>
      </c>
      <c r="Z26" s="365">
        <v>-81.93</v>
      </c>
      <c r="AA26" s="366">
        <v>1819450</v>
      </c>
    </row>
    <row r="27" spans="1:27" ht="13.5">
      <c r="A27" s="361" t="s">
        <v>240</v>
      </c>
      <c r="B27" s="147"/>
      <c r="C27" s="60"/>
      <c r="D27" s="340"/>
      <c r="E27" s="60">
        <v>2340000</v>
      </c>
      <c r="F27" s="59">
        <v>670000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502500</v>
      </c>
      <c r="Y27" s="59">
        <v>-502500</v>
      </c>
      <c r="Z27" s="61">
        <v>-100</v>
      </c>
      <c r="AA27" s="62">
        <v>670000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351000</v>
      </c>
      <c r="D30" s="340"/>
      <c r="E30" s="60"/>
      <c r="F30" s="59">
        <v>291900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218925</v>
      </c>
      <c r="Y30" s="59">
        <v>-218925</v>
      </c>
      <c r="Z30" s="61">
        <v>-100</v>
      </c>
      <c r="AA30" s="62">
        <v>291900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13005521</v>
      </c>
      <c r="D32" s="340"/>
      <c r="E32" s="60">
        <v>4523577</v>
      </c>
      <c r="F32" s="59">
        <v>33639624</v>
      </c>
      <c r="G32" s="59"/>
      <c r="H32" s="60"/>
      <c r="I32" s="60"/>
      <c r="J32" s="59"/>
      <c r="K32" s="59"/>
      <c r="L32" s="60">
        <v>85831</v>
      </c>
      <c r="M32" s="60">
        <v>3278048</v>
      </c>
      <c r="N32" s="59">
        <v>3363879</v>
      </c>
      <c r="O32" s="59">
        <v>80627</v>
      </c>
      <c r="P32" s="60">
        <v>3007687</v>
      </c>
      <c r="Q32" s="60">
        <v>1118148</v>
      </c>
      <c r="R32" s="59">
        <v>4206462</v>
      </c>
      <c r="S32" s="59"/>
      <c r="T32" s="60"/>
      <c r="U32" s="60"/>
      <c r="V32" s="59"/>
      <c r="W32" s="59">
        <v>7570341</v>
      </c>
      <c r="X32" s="60">
        <v>25229718</v>
      </c>
      <c r="Y32" s="59">
        <v>-17659377</v>
      </c>
      <c r="Z32" s="61">
        <v>-69.99</v>
      </c>
      <c r="AA32" s="62">
        <v>33639624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6157753</v>
      </c>
      <c r="D40" s="344">
        <f t="shared" si="9"/>
        <v>0</v>
      </c>
      <c r="E40" s="343">
        <f t="shared" si="9"/>
        <v>10500000</v>
      </c>
      <c r="F40" s="345">
        <f t="shared" si="9"/>
        <v>24997798</v>
      </c>
      <c r="G40" s="345">
        <f t="shared" si="9"/>
        <v>0</v>
      </c>
      <c r="H40" s="343">
        <f t="shared" si="9"/>
        <v>61642</v>
      </c>
      <c r="I40" s="343">
        <f t="shared" si="9"/>
        <v>172234</v>
      </c>
      <c r="J40" s="345">
        <f t="shared" si="9"/>
        <v>233876</v>
      </c>
      <c r="K40" s="345">
        <f t="shared" si="9"/>
        <v>112895</v>
      </c>
      <c r="L40" s="343">
        <f t="shared" si="9"/>
        <v>207421</v>
      </c>
      <c r="M40" s="343">
        <f t="shared" si="9"/>
        <v>2117182</v>
      </c>
      <c r="N40" s="345">
        <f t="shared" si="9"/>
        <v>2437498</v>
      </c>
      <c r="O40" s="345">
        <f t="shared" si="9"/>
        <v>172304</v>
      </c>
      <c r="P40" s="343">
        <f t="shared" si="9"/>
        <v>3541932</v>
      </c>
      <c r="Q40" s="343">
        <f t="shared" si="9"/>
        <v>237704</v>
      </c>
      <c r="R40" s="345">
        <f t="shared" si="9"/>
        <v>3951940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6623314</v>
      </c>
      <c r="X40" s="343">
        <f t="shared" si="9"/>
        <v>18748349</v>
      </c>
      <c r="Y40" s="345">
        <f t="shared" si="9"/>
        <v>-12125035</v>
      </c>
      <c r="Z40" s="336">
        <f>+IF(X40&lt;&gt;0,+(Y40/X40)*100,0)</f>
        <v>-64.67254796675697</v>
      </c>
      <c r="AA40" s="350">
        <f>SUM(AA41:AA49)</f>
        <v>24997798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>
        <v>8000000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6000000</v>
      </c>
      <c r="Y43" s="370">
        <v>-6000000</v>
      </c>
      <c r="Z43" s="371">
        <v>-100</v>
      </c>
      <c r="AA43" s="303">
        <v>8000000</v>
      </c>
    </row>
    <row r="44" spans="1:27" ht="13.5">
      <c r="A44" s="361" t="s">
        <v>250</v>
      </c>
      <c r="B44" s="136"/>
      <c r="C44" s="60">
        <v>1581550</v>
      </c>
      <c r="D44" s="368"/>
      <c r="E44" s="54">
        <v>4000000</v>
      </c>
      <c r="F44" s="53">
        <v>7000000</v>
      </c>
      <c r="G44" s="53"/>
      <c r="H44" s="54">
        <v>40420</v>
      </c>
      <c r="I44" s="54">
        <v>155030</v>
      </c>
      <c r="J44" s="53">
        <v>195450</v>
      </c>
      <c r="K44" s="53">
        <v>66228</v>
      </c>
      <c r="L44" s="54">
        <v>31302</v>
      </c>
      <c r="M44" s="54">
        <v>2117365</v>
      </c>
      <c r="N44" s="53">
        <v>2214895</v>
      </c>
      <c r="O44" s="53">
        <v>830</v>
      </c>
      <c r="P44" s="54">
        <v>14246</v>
      </c>
      <c r="Q44" s="54">
        <v>243120</v>
      </c>
      <c r="R44" s="53">
        <v>258196</v>
      </c>
      <c r="S44" s="53"/>
      <c r="T44" s="54"/>
      <c r="U44" s="54"/>
      <c r="V44" s="53"/>
      <c r="W44" s="53">
        <v>2668541</v>
      </c>
      <c r="X44" s="54">
        <v>5250000</v>
      </c>
      <c r="Y44" s="53">
        <v>-2581459</v>
      </c>
      <c r="Z44" s="94">
        <v>-49.17</v>
      </c>
      <c r="AA44" s="95">
        <v>7000000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>
        <v>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375000</v>
      </c>
      <c r="Y47" s="53">
        <v>-375000</v>
      </c>
      <c r="Z47" s="94">
        <v>-100</v>
      </c>
      <c r="AA47" s="95">
        <v>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4576203</v>
      </c>
      <c r="D49" s="368"/>
      <c r="E49" s="54">
        <v>6500000</v>
      </c>
      <c r="F49" s="53">
        <v>9497798</v>
      </c>
      <c r="G49" s="53"/>
      <c r="H49" s="54">
        <v>21222</v>
      </c>
      <c r="I49" s="54">
        <v>17204</v>
      </c>
      <c r="J49" s="53">
        <v>38426</v>
      </c>
      <c r="K49" s="53">
        <v>46667</v>
      </c>
      <c r="L49" s="54">
        <v>176119</v>
      </c>
      <c r="M49" s="54">
        <v>-183</v>
      </c>
      <c r="N49" s="53">
        <v>222603</v>
      </c>
      <c r="O49" s="53">
        <v>171474</v>
      </c>
      <c r="P49" s="54">
        <v>3527686</v>
      </c>
      <c r="Q49" s="54">
        <v>-5416</v>
      </c>
      <c r="R49" s="53">
        <v>3693744</v>
      </c>
      <c r="S49" s="53"/>
      <c r="T49" s="54"/>
      <c r="U49" s="54"/>
      <c r="V49" s="53"/>
      <c r="W49" s="53">
        <v>3954773</v>
      </c>
      <c r="X49" s="54">
        <v>7123349</v>
      </c>
      <c r="Y49" s="53">
        <v>-3168576</v>
      </c>
      <c r="Z49" s="94">
        <v>-44.48</v>
      </c>
      <c r="AA49" s="95">
        <v>9497798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822943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822943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226559136</v>
      </c>
      <c r="D60" s="346">
        <f t="shared" si="14"/>
        <v>0</v>
      </c>
      <c r="E60" s="219">
        <f t="shared" si="14"/>
        <v>283119738</v>
      </c>
      <c r="F60" s="264">
        <f t="shared" si="14"/>
        <v>409730803</v>
      </c>
      <c r="G60" s="264">
        <f t="shared" si="14"/>
        <v>119352</v>
      </c>
      <c r="H60" s="219">
        <f t="shared" si="14"/>
        <v>9070844</v>
      </c>
      <c r="I60" s="219">
        <f t="shared" si="14"/>
        <v>8184543</v>
      </c>
      <c r="J60" s="264">
        <f t="shared" si="14"/>
        <v>17374739</v>
      </c>
      <c r="K60" s="264">
        <f t="shared" si="14"/>
        <v>14791038</v>
      </c>
      <c r="L60" s="219">
        <f t="shared" si="14"/>
        <v>18410208</v>
      </c>
      <c r="M60" s="219">
        <f t="shared" si="14"/>
        <v>25530413</v>
      </c>
      <c r="N60" s="264">
        <f t="shared" si="14"/>
        <v>58731659</v>
      </c>
      <c r="O60" s="264">
        <f t="shared" si="14"/>
        <v>772896</v>
      </c>
      <c r="P60" s="219">
        <f t="shared" si="14"/>
        <v>20156298</v>
      </c>
      <c r="Q60" s="219">
        <f t="shared" si="14"/>
        <v>4976527</v>
      </c>
      <c r="R60" s="264">
        <f t="shared" si="14"/>
        <v>25905721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102012119</v>
      </c>
      <c r="X60" s="219">
        <f t="shared" si="14"/>
        <v>307298103</v>
      </c>
      <c r="Y60" s="264">
        <f t="shared" si="14"/>
        <v>-205285984</v>
      </c>
      <c r="Z60" s="337">
        <f>+IF(X60&lt;&gt;0,+(Y60/X60)*100,0)</f>
        <v>-66.80353116270294</v>
      </c>
      <c r="AA60" s="232">
        <f>+AA57+AA54+AA51+AA40+AA37+AA34+AA22+AA5</f>
        <v>409730803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19621654</v>
      </c>
      <c r="D5" s="357">
        <f t="shared" si="0"/>
        <v>0</v>
      </c>
      <c r="E5" s="356">
        <f t="shared" si="0"/>
        <v>89848448</v>
      </c>
      <c r="F5" s="358">
        <f t="shared" si="0"/>
        <v>63810623</v>
      </c>
      <c r="G5" s="358">
        <f t="shared" si="0"/>
        <v>0</v>
      </c>
      <c r="H5" s="356">
        <f t="shared" si="0"/>
        <v>9793377</v>
      </c>
      <c r="I5" s="356">
        <f t="shared" si="0"/>
        <v>373144</v>
      </c>
      <c r="J5" s="358">
        <f t="shared" si="0"/>
        <v>10166521</v>
      </c>
      <c r="K5" s="358">
        <f t="shared" si="0"/>
        <v>6351650</v>
      </c>
      <c r="L5" s="356">
        <f t="shared" si="0"/>
        <v>2854382</v>
      </c>
      <c r="M5" s="356">
        <f t="shared" si="0"/>
        <v>18673978</v>
      </c>
      <c r="N5" s="358">
        <f t="shared" si="0"/>
        <v>27880010</v>
      </c>
      <c r="O5" s="358">
        <f t="shared" si="0"/>
        <v>-2033023</v>
      </c>
      <c r="P5" s="356">
        <f t="shared" si="0"/>
        <v>2645440</v>
      </c>
      <c r="Q5" s="356">
        <f t="shared" si="0"/>
        <v>811095</v>
      </c>
      <c r="R5" s="358">
        <f t="shared" si="0"/>
        <v>1423512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39470043</v>
      </c>
      <c r="X5" s="356">
        <f t="shared" si="0"/>
        <v>47857967</v>
      </c>
      <c r="Y5" s="358">
        <f t="shared" si="0"/>
        <v>-8387924</v>
      </c>
      <c r="Z5" s="359">
        <f>+IF(X5&lt;&gt;0,+(Y5/X5)*100,0)</f>
        <v>-17.526703547603685</v>
      </c>
      <c r="AA5" s="360">
        <f>+AA6+AA8+AA11+AA13+AA15</f>
        <v>63810623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24948448</v>
      </c>
      <c r="F6" s="59">
        <f t="shared" si="1"/>
        <v>19910623</v>
      </c>
      <c r="G6" s="59">
        <f t="shared" si="1"/>
        <v>0</v>
      </c>
      <c r="H6" s="60">
        <f t="shared" si="1"/>
        <v>3802319</v>
      </c>
      <c r="I6" s="60">
        <f t="shared" si="1"/>
        <v>234855</v>
      </c>
      <c r="J6" s="59">
        <f t="shared" si="1"/>
        <v>4037174</v>
      </c>
      <c r="K6" s="59">
        <f t="shared" si="1"/>
        <v>3045327</v>
      </c>
      <c r="L6" s="60">
        <f t="shared" si="1"/>
        <v>3209906</v>
      </c>
      <c r="M6" s="60">
        <f t="shared" si="1"/>
        <v>3005936</v>
      </c>
      <c r="N6" s="59">
        <f t="shared" si="1"/>
        <v>9261169</v>
      </c>
      <c r="O6" s="59">
        <f t="shared" si="1"/>
        <v>273238</v>
      </c>
      <c r="P6" s="60">
        <f t="shared" si="1"/>
        <v>1281944</v>
      </c>
      <c r="Q6" s="60">
        <f t="shared" si="1"/>
        <v>28557</v>
      </c>
      <c r="R6" s="59">
        <f t="shared" si="1"/>
        <v>1583739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14882082</v>
      </c>
      <c r="X6" s="60">
        <f t="shared" si="1"/>
        <v>14932967</v>
      </c>
      <c r="Y6" s="59">
        <f t="shared" si="1"/>
        <v>-50885</v>
      </c>
      <c r="Z6" s="61">
        <f>+IF(X6&lt;&gt;0,+(Y6/X6)*100,0)</f>
        <v>-0.3407561270308841</v>
      </c>
      <c r="AA6" s="62">
        <f t="shared" si="1"/>
        <v>19910623</v>
      </c>
    </row>
    <row r="7" spans="1:27" ht="13.5">
      <c r="A7" s="291" t="s">
        <v>228</v>
      </c>
      <c r="B7" s="142"/>
      <c r="C7" s="60"/>
      <c r="D7" s="340"/>
      <c r="E7" s="60">
        <v>24948448</v>
      </c>
      <c r="F7" s="59">
        <v>19910623</v>
      </c>
      <c r="G7" s="59"/>
      <c r="H7" s="60">
        <v>3802319</v>
      </c>
      <c r="I7" s="60">
        <v>234855</v>
      </c>
      <c r="J7" s="59">
        <v>4037174</v>
      </c>
      <c r="K7" s="59">
        <v>3045327</v>
      </c>
      <c r="L7" s="60">
        <v>3209906</v>
      </c>
      <c r="M7" s="60">
        <v>3005936</v>
      </c>
      <c r="N7" s="59">
        <v>9261169</v>
      </c>
      <c r="O7" s="59">
        <v>273238</v>
      </c>
      <c r="P7" s="60">
        <v>1281944</v>
      </c>
      <c r="Q7" s="60">
        <v>28557</v>
      </c>
      <c r="R7" s="59">
        <v>1583739</v>
      </c>
      <c r="S7" s="59"/>
      <c r="T7" s="60"/>
      <c r="U7" s="60"/>
      <c r="V7" s="59"/>
      <c r="W7" s="59">
        <v>14882082</v>
      </c>
      <c r="X7" s="60">
        <v>14932967</v>
      </c>
      <c r="Y7" s="59">
        <v>-50885</v>
      </c>
      <c r="Z7" s="61">
        <v>-0.34</v>
      </c>
      <c r="AA7" s="62">
        <v>19910623</v>
      </c>
    </row>
    <row r="8" spans="1:27" ht="13.5">
      <c r="A8" s="361" t="s">
        <v>205</v>
      </c>
      <c r="B8" s="142"/>
      <c r="C8" s="60">
        <f aca="true" t="shared" si="2" ref="C8:Y8">SUM(C9:C10)</f>
        <v>17540759</v>
      </c>
      <c r="D8" s="340">
        <f t="shared" si="2"/>
        <v>0</v>
      </c>
      <c r="E8" s="60">
        <f t="shared" si="2"/>
        <v>62650000</v>
      </c>
      <c r="F8" s="59">
        <f t="shared" si="2"/>
        <v>32750000</v>
      </c>
      <c r="G8" s="59">
        <f t="shared" si="2"/>
        <v>0</v>
      </c>
      <c r="H8" s="60">
        <f t="shared" si="2"/>
        <v>5991058</v>
      </c>
      <c r="I8" s="60">
        <f t="shared" si="2"/>
        <v>117401</v>
      </c>
      <c r="J8" s="59">
        <f t="shared" si="2"/>
        <v>6108459</v>
      </c>
      <c r="K8" s="59">
        <f t="shared" si="2"/>
        <v>2415074</v>
      </c>
      <c r="L8" s="60">
        <f t="shared" si="2"/>
        <v>543021</v>
      </c>
      <c r="M8" s="60">
        <f t="shared" si="2"/>
        <v>9806783</v>
      </c>
      <c r="N8" s="59">
        <f t="shared" si="2"/>
        <v>12764878</v>
      </c>
      <c r="O8" s="59">
        <f t="shared" si="2"/>
        <v>-2306261</v>
      </c>
      <c r="P8" s="60">
        <f t="shared" si="2"/>
        <v>1363496</v>
      </c>
      <c r="Q8" s="60">
        <f t="shared" si="2"/>
        <v>0</v>
      </c>
      <c r="R8" s="59">
        <f t="shared" si="2"/>
        <v>-942765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17930572</v>
      </c>
      <c r="X8" s="60">
        <f t="shared" si="2"/>
        <v>24562500</v>
      </c>
      <c r="Y8" s="59">
        <f t="shared" si="2"/>
        <v>-6631928</v>
      </c>
      <c r="Z8" s="61">
        <f>+IF(X8&lt;&gt;0,+(Y8/X8)*100,0)</f>
        <v>-27.000215776081426</v>
      </c>
      <c r="AA8" s="62">
        <f>SUM(AA9:AA10)</f>
        <v>32750000</v>
      </c>
    </row>
    <row r="9" spans="1:27" ht="13.5">
      <c r="A9" s="291" t="s">
        <v>229</v>
      </c>
      <c r="B9" s="142"/>
      <c r="C9" s="60">
        <v>17540759</v>
      </c>
      <c r="D9" s="340"/>
      <c r="E9" s="60">
        <v>62650000</v>
      </c>
      <c r="F9" s="59">
        <v>32750000</v>
      </c>
      <c r="G9" s="59"/>
      <c r="H9" s="60">
        <v>5991058</v>
      </c>
      <c r="I9" s="60">
        <v>117401</v>
      </c>
      <c r="J9" s="59">
        <v>6108459</v>
      </c>
      <c r="K9" s="59">
        <v>2415074</v>
      </c>
      <c r="L9" s="60">
        <v>543021</v>
      </c>
      <c r="M9" s="60">
        <v>9806783</v>
      </c>
      <c r="N9" s="59">
        <v>12764878</v>
      </c>
      <c r="O9" s="59">
        <v>-2306261</v>
      </c>
      <c r="P9" s="60">
        <v>1363496</v>
      </c>
      <c r="Q9" s="60"/>
      <c r="R9" s="59">
        <v>-942765</v>
      </c>
      <c r="S9" s="59"/>
      <c r="T9" s="60"/>
      <c r="U9" s="60"/>
      <c r="V9" s="59"/>
      <c r="W9" s="59">
        <v>17930572</v>
      </c>
      <c r="X9" s="60">
        <v>24562500</v>
      </c>
      <c r="Y9" s="59">
        <v>-6631928</v>
      </c>
      <c r="Z9" s="61">
        <v>-27</v>
      </c>
      <c r="AA9" s="62">
        <v>32750000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2080895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62597</v>
      </c>
      <c r="N11" s="364">
        <f t="shared" si="3"/>
        <v>62597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62597</v>
      </c>
      <c r="X11" s="362">
        <f t="shared" si="3"/>
        <v>750000</v>
      </c>
      <c r="Y11" s="364">
        <f t="shared" si="3"/>
        <v>-687403</v>
      </c>
      <c r="Z11" s="365">
        <f>+IF(X11&lt;&gt;0,+(Y11/X11)*100,0)</f>
        <v>-91.65373333333334</v>
      </c>
      <c r="AA11" s="366">
        <f t="shared" si="3"/>
        <v>1000000</v>
      </c>
    </row>
    <row r="12" spans="1:27" ht="13.5">
      <c r="A12" s="291" t="s">
        <v>231</v>
      </c>
      <c r="B12" s="136"/>
      <c r="C12" s="60">
        <v>2080895</v>
      </c>
      <c r="D12" s="340"/>
      <c r="E12" s="60"/>
      <c r="F12" s="59">
        <v>1000000</v>
      </c>
      <c r="G12" s="59"/>
      <c r="H12" s="60"/>
      <c r="I12" s="60"/>
      <c r="J12" s="59"/>
      <c r="K12" s="59"/>
      <c r="L12" s="60"/>
      <c r="M12" s="60">
        <v>62597</v>
      </c>
      <c r="N12" s="59">
        <v>62597</v>
      </c>
      <c r="O12" s="59"/>
      <c r="P12" s="60"/>
      <c r="Q12" s="60"/>
      <c r="R12" s="59"/>
      <c r="S12" s="59"/>
      <c r="T12" s="60"/>
      <c r="U12" s="60"/>
      <c r="V12" s="59"/>
      <c r="W12" s="59">
        <v>62597</v>
      </c>
      <c r="X12" s="60">
        <v>750000</v>
      </c>
      <c r="Y12" s="59">
        <v>-687403</v>
      </c>
      <c r="Z12" s="61">
        <v>-91.65</v>
      </c>
      <c r="AA12" s="62">
        <v>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1950000</v>
      </c>
      <c r="F13" s="342">
        <f t="shared" si="4"/>
        <v>500000</v>
      </c>
      <c r="G13" s="342">
        <f t="shared" si="4"/>
        <v>0</v>
      </c>
      <c r="H13" s="275">
        <f t="shared" si="4"/>
        <v>0</v>
      </c>
      <c r="I13" s="275">
        <f t="shared" si="4"/>
        <v>3250</v>
      </c>
      <c r="J13" s="342">
        <f t="shared" si="4"/>
        <v>3250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3250</v>
      </c>
      <c r="X13" s="275">
        <f t="shared" si="4"/>
        <v>375000</v>
      </c>
      <c r="Y13" s="342">
        <f t="shared" si="4"/>
        <v>-371750</v>
      </c>
      <c r="Z13" s="335">
        <f>+IF(X13&lt;&gt;0,+(Y13/X13)*100,0)</f>
        <v>-99.13333333333333</v>
      </c>
      <c r="AA13" s="273">
        <f t="shared" si="4"/>
        <v>500000</v>
      </c>
    </row>
    <row r="14" spans="1:27" ht="13.5">
      <c r="A14" s="291" t="s">
        <v>232</v>
      </c>
      <c r="B14" s="136"/>
      <c r="C14" s="60"/>
      <c r="D14" s="340"/>
      <c r="E14" s="60">
        <v>1950000</v>
      </c>
      <c r="F14" s="59">
        <v>500000</v>
      </c>
      <c r="G14" s="59"/>
      <c r="H14" s="60"/>
      <c r="I14" s="60">
        <v>3250</v>
      </c>
      <c r="J14" s="59">
        <v>3250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3250</v>
      </c>
      <c r="X14" s="60">
        <v>375000</v>
      </c>
      <c r="Y14" s="59">
        <v>-371750</v>
      </c>
      <c r="Z14" s="61">
        <v>-99.13</v>
      </c>
      <c r="AA14" s="62">
        <v>500000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300000</v>
      </c>
      <c r="F15" s="59">
        <f t="shared" si="5"/>
        <v>9650000</v>
      </c>
      <c r="G15" s="59">
        <f t="shared" si="5"/>
        <v>0</v>
      </c>
      <c r="H15" s="60">
        <f t="shared" si="5"/>
        <v>0</v>
      </c>
      <c r="I15" s="60">
        <f t="shared" si="5"/>
        <v>17638</v>
      </c>
      <c r="J15" s="59">
        <f t="shared" si="5"/>
        <v>17638</v>
      </c>
      <c r="K15" s="59">
        <f t="shared" si="5"/>
        <v>891249</v>
      </c>
      <c r="L15" s="60">
        <f t="shared" si="5"/>
        <v>-898545</v>
      </c>
      <c r="M15" s="60">
        <f t="shared" si="5"/>
        <v>5798662</v>
      </c>
      <c r="N15" s="59">
        <f t="shared" si="5"/>
        <v>5791366</v>
      </c>
      <c r="O15" s="59">
        <f t="shared" si="5"/>
        <v>0</v>
      </c>
      <c r="P15" s="60">
        <f t="shared" si="5"/>
        <v>0</v>
      </c>
      <c r="Q15" s="60">
        <f t="shared" si="5"/>
        <v>782538</v>
      </c>
      <c r="R15" s="59">
        <f t="shared" si="5"/>
        <v>782538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6591542</v>
      </c>
      <c r="X15" s="60">
        <f t="shared" si="5"/>
        <v>7237500</v>
      </c>
      <c r="Y15" s="59">
        <f t="shared" si="5"/>
        <v>-645958</v>
      </c>
      <c r="Z15" s="61">
        <f>+IF(X15&lt;&gt;0,+(Y15/X15)*100,0)</f>
        <v>-8.92515371329879</v>
      </c>
      <c r="AA15" s="62">
        <f>SUM(AA16:AA20)</f>
        <v>9650000</v>
      </c>
    </row>
    <row r="16" spans="1:27" ht="13.5">
      <c r="A16" s="291" t="s">
        <v>233</v>
      </c>
      <c r="B16" s="300"/>
      <c r="C16" s="60"/>
      <c r="D16" s="340"/>
      <c r="E16" s="60"/>
      <c r="F16" s="59">
        <v>3250000</v>
      </c>
      <c r="G16" s="59"/>
      <c r="H16" s="60"/>
      <c r="I16" s="60">
        <v>7296</v>
      </c>
      <c r="J16" s="59">
        <v>7296</v>
      </c>
      <c r="K16" s="59">
        <v>891249</v>
      </c>
      <c r="L16" s="60">
        <v>-898545</v>
      </c>
      <c r="M16" s="60"/>
      <c r="N16" s="59">
        <v>-7296</v>
      </c>
      <c r="O16" s="59"/>
      <c r="P16" s="60"/>
      <c r="Q16" s="60">
        <v>782538</v>
      </c>
      <c r="R16" s="59">
        <v>782538</v>
      </c>
      <c r="S16" s="59"/>
      <c r="T16" s="60"/>
      <c r="U16" s="60"/>
      <c r="V16" s="59"/>
      <c r="W16" s="59">
        <v>782538</v>
      </c>
      <c r="X16" s="60">
        <v>2437500</v>
      </c>
      <c r="Y16" s="59">
        <v>-1654962</v>
      </c>
      <c r="Z16" s="61">
        <v>-67.9</v>
      </c>
      <c r="AA16" s="62">
        <v>3250000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300000</v>
      </c>
      <c r="F20" s="59">
        <v>6400000</v>
      </c>
      <c r="G20" s="59"/>
      <c r="H20" s="60"/>
      <c r="I20" s="60">
        <v>10342</v>
      </c>
      <c r="J20" s="59">
        <v>10342</v>
      </c>
      <c r="K20" s="59"/>
      <c r="L20" s="60"/>
      <c r="M20" s="60">
        <v>5798662</v>
      </c>
      <c r="N20" s="59">
        <v>5798662</v>
      </c>
      <c r="O20" s="59"/>
      <c r="P20" s="60"/>
      <c r="Q20" s="60"/>
      <c r="R20" s="59"/>
      <c r="S20" s="59"/>
      <c r="T20" s="60"/>
      <c r="U20" s="60"/>
      <c r="V20" s="59"/>
      <c r="W20" s="59">
        <v>5809004</v>
      </c>
      <c r="X20" s="60">
        <v>4800000</v>
      </c>
      <c r="Y20" s="59">
        <v>1009004</v>
      </c>
      <c r="Z20" s="61">
        <v>21.02</v>
      </c>
      <c r="AA20" s="62">
        <v>6400000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16087033</v>
      </c>
      <c r="D22" s="344">
        <f t="shared" si="6"/>
        <v>0</v>
      </c>
      <c r="E22" s="343">
        <f t="shared" si="6"/>
        <v>35457160</v>
      </c>
      <c r="F22" s="345">
        <f t="shared" si="6"/>
        <v>44578685</v>
      </c>
      <c r="G22" s="345">
        <f t="shared" si="6"/>
        <v>0</v>
      </c>
      <c r="H22" s="343">
        <f t="shared" si="6"/>
        <v>394661</v>
      </c>
      <c r="I22" s="343">
        <f t="shared" si="6"/>
        <v>4791612</v>
      </c>
      <c r="J22" s="345">
        <f t="shared" si="6"/>
        <v>5186273</v>
      </c>
      <c r="K22" s="345">
        <f t="shared" si="6"/>
        <v>3937716</v>
      </c>
      <c r="L22" s="343">
        <f t="shared" si="6"/>
        <v>1374845</v>
      </c>
      <c r="M22" s="343">
        <f t="shared" si="6"/>
        <v>3937170</v>
      </c>
      <c r="N22" s="345">
        <f t="shared" si="6"/>
        <v>9249731</v>
      </c>
      <c r="O22" s="345">
        <f t="shared" si="6"/>
        <v>1094027</v>
      </c>
      <c r="P22" s="343">
        <f t="shared" si="6"/>
        <v>149758</v>
      </c>
      <c r="Q22" s="343">
        <f t="shared" si="6"/>
        <v>3414625</v>
      </c>
      <c r="R22" s="345">
        <f t="shared" si="6"/>
        <v>4658410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19094414</v>
      </c>
      <c r="X22" s="343">
        <f t="shared" si="6"/>
        <v>33434014</v>
      </c>
      <c r="Y22" s="345">
        <f t="shared" si="6"/>
        <v>-14339600</v>
      </c>
      <c r="Z22" s="336">
        <f>+IF(X22&lt;&gt;0,+(Y22/X22)*100,0)</f>
        <v>-42.8892564320874</v>
      </c>
      <c r="AA22" s="350">
        <f>SUM(AA23:AA32)</f>
        <v>44578685</v>
      </c>
    </row>
    <row r="23" spans="1:27" ht="13.5">
      <c r="A23" s="361" t="s">
        <v>236</v>
      </c>
      <c r="B23" s="142"/>
      <c r="C23" s="60"/>
      <c r="D23" s="340"/>
      <c r="E23" s="60"/>
      <c r="F23" s="59">
        <v>8000000</v>
      </c>
      <c r="G23" s="59"/>
      <c r="H23" s="60"/>
      <c r="I23" s="60">
        <v>14733</v>
      </c>
      <c r="J23" s="59">
        <v>14733</v>
      </c>
      <c r="K23" s="59"/>
      <c r="L23" s="60"/>
      <c r="M23" s="60">
        <v>625590</v>
      </c>
      <c r="N23" s="59">
        <v>625590</v>
      </c>
      <c r="O23" s="59"/>
      <c r="P23" s="60"/>
      <c r="Q23" s="60"/>
      <c r="R23" s="59"/>
      <c r="S23" s="59"/>
      <c r="T23" s="60"/>
      <c r="U23" s="60"/>
      <c r="V23" s="59"/>
      <c r="W23" s="59">
        <v>640323</v>
      </c>
      <c r="X23" s="60">
        <v>6000000</v>
      </c>
      <c r="Y23" s="59">
        <v>-5359677</v>
      </c>
      <c r="Z23" s="61">
        <v>-89.33</v>
      </c>
      <c r="AA23" s="62">
        <v>8000000</v>
      </c>
    </row>
    <row r="24" spans="1:27" ht="13.5">
      <c r="A24" s="361" t="s">
        <v>237</v>
      </c>
      <c r="B24" s="142"/>
      <c r="C24" s="60"/>
      <c r="D24" s="340"/>
      <c r="E24" s="60">
        <v>16022160</v>
      </c>
      <c r="F24" s="59">
        <v>30773468</v>
      </c>
      <c r="G24" s="59"/>
      <c r="H24" s="60">
        <v>394661</v>
      </c>
      <c r="I24" s="60">
        <v>4776879</v>
      </c>
      <c r="J24" s="59">
        <v>5171540</v>
      </c>
      <c r="K24" s="59">
        <v>3937716</v>
      </c>
      <c r="L24" s="60">
        <v>1374845</v>
      </c>
      <c r="M24" s="60">
        <v>3311580</v>
      </c>
      <c r="N24" s="59">
        <v>8624141</v>
      </c>
      <c r="O24" s="59">
        <v>755811</v>
      </c>
      <c r="P24" s="60">
        <v>149758</v>
      </c>
      <c r="Q24" s="60">
        <v>3414625</v>
      </c>
      <c r="R24" s="59">
        <v>4320194</v>
      </c>
      <c r="S24" s="59"/>
      <c r="T24" s="60"/>
      <c r="U24" s="60"/>
      <c r="V24" s="59"/>
      <c r="W24" s="59">
        <v>18115875</v>
      </c>
      <c r="X24" s="60">
        <v>23080101</v>
      </c>
      <c r="Y24" s="59">
        <v>-4964226</v>
      </c>
      <c r="Z24" s="61">
        <v>-21.51</v>
      </c>
      <c r="AA24" s="62">
        <v>30773468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1255678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13650000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1495000</v>
      </c>
      <c r="F30" s="59">
        <v>1451090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1088318</v>
      </c>
      <c r="Y30" s="59">
        <v>-1088318</v>
      </c>
      <c r="Z30" s="61">
        <v>-100</v>
      </c>
      <c r="AA30" s="62">
        <v>1451090</v>
      </c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14831355</v>
      </c>
      <c r="D32" s="340"/>
      <c r="E32" s="60">
        <v>4290000</v>
      </c>
      <c r="F32" s="59">
        <v>4354127</v>
      </c>
      <c r="G32" s="59"/>
      <c r="H32" s="60"/>
      <c r="I32" s="60"/>
      <c r="J32" s="59"/>
      <c r="K32" s="59"/>
      <c r="L32" s="60"/>
      <c r="M32" s="60"/>
      <c r="N32" s="59"/>
      <c r="O32" s="59">
        <v>338216</v>
      </c>
      <c r="P32" s="60"/>
      <c r="Q32" s="60"/>
      <c r="R32" s="59">
        <v>338216</v>
      </c>
      <c r="S32" s="59"/>
      <c r="T32" s="60"/>
      <c r="U32" s="60"/>
      <c r="V32" s="59"/>
      <c r="W32" s="59">
        <v>338216</v>
      </c>
      <c r="X32" s="60">
        <v>3265595</v>
      </c>
      <c r="Y32" s="59">
        <v>-2927379</v>
      </c>
      <c r="Z32" s="61">
        <v>-89.64</v>
      </c>
      <c r="AA32" s="62">
        <v>4354127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35708687</v>
      </c>
      <c r="D60" s="346">
        <f t="shared" si="14"/>
        <v>0</v>
      </c>
      <c r="E60" s="219">
        <f t="shared" si="14"/>
        <v>125305608</v>
      </c>
      <c r="F60" s="264">
        <f t="shared" si="14"/>
        <v>108389308</v>
      </c>
      <c r="G60" s="264">
        <f t="shared" si="14"/>
        <v>0</v>
      </c>
      <c r="H60" s="219">
        <f t="shared" si="14"/>
        <v>10188038</v>
      </c>
      <c r="I60" s="219">
        <f t="shared" si="14"/>
        <v>5164756</v>
      </c>
      <c r="J60" s="264">
        <f t="shared" si="14"/>
        <v>15352794</v>
      </c>
      <c r="K60" s="264">
        <f t="shared" si="14"/>
        <v>10289366</v>
      </c>
      <c r="L60" s="219">
        <f t="shared" si="14"/>
        <v>4229227</v>
      </c>
      <c r="M60" s="219">
        <f t="shared" si="14"/>
        <v>22611148</v>
      </c>
      <c r="N60" s="264">
        <f t="shared" si="14"/>
        <v>37129741</v>
      </c>
      <c r="O60" s="264">
        <f t="shared" si="14"/>
        <v>-938996</v>
      </c>
      <c r="P60" s="219">
        <f t="shared" si="14"/>
        <v>2795198</v>
      </c>
      <c r="Q60" s="219">
        <f t="shared" si="14"/>
        <v>4225720</v>
      </c>
      <c r="R60" s="264">
        <f t="shared" si="14"/>
        <v>6081922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58564457</v>
      </c>
      <c r="X60" s="219">
        <f t="shared" si="14"/>
        <v>81291981</v>
      </c>
      <c r="Y60" s="264">
        <f t="shared" si="14"/>
        <v>-22727524</v>
      </c>
      <c r="Z60" s="337">
        <f>+IF(X60&lt;&gt;0,+(Y60/X60)*100,0)</f>
        <v>-27.9578916892184</v>
      </c>
      <c r="AA60" s="232">
        <f>+AA57+AA54+AA51+AA40+AA37+AA34+AA22+AA5</f>
        <v>108389308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2015-05-07T13:30:56Z</dcterms:created>
  <dcterms:modified xsi:type="dcterms:W3CDTF">2015-05-07T13:31:00Z</dcterms:modified>
  <cp:category/>
  <cp:version/>
  <cp:contentType/>
  <cp:contentStatus/>
</cp:coreProperties>
</file>