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<sst xmlns="http://schemas.openxmlformats.org/spreadsheetml/2006/main" count="855" uniqueCount="302">
  <si>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Merafong City(GT484)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</si>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</sst>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269437761</v>
      </c>
      <c r="C5" s="19">
        <v>0</v>
      </c>
      <c r="D5" s="59">
        <v>295648470</v>
      </c>
      <c r="E5" s="60">
        <v>141694459</v>
      </c>
      <c r="F5" s="60">
        <v>24298899</v>
      </c>
      <c r="G5" s="60">
        <v>24262639</v>
      </c>
      <c r="H5" s="60">
        <v>78937549</v>
      </c>
      <c r="I5" s="60">
        <v>127499087</v>
      </c>
      <c r="J5" s="60">
        <v>24333779</v>
      </c>
      <c r="K5" s="60">
        <v>11934592</v>
      </c>
      <c r="L5" s="60">
        <v>32272</v>
      </c>
      <c r="M5" s="60">
        <v>36300643</v>
      </c>
      <c r="N5" s="60">
        <v>11163333</v>
      </c>
      <c r="O5" s="60">
        <v>14146951</v>
      </c>
      <c r="P5" s="60">
        <v>12109468</v>
      </c>
      <c r="Q5" s="60">
        <v>37419752</v>
      </c>
      <c r="R5" s="60">
        <v>0</v>
      </c>
      <c r="S5" s="60">
        <v>0</v>
      </c>
      <c r="T5" s="60">
        <v>0</v>
      </c>
      <c r="U5" s="60">
        <v>0</v>
      </c>
      <c r="V5" s="60">
        <v>201219482</v>
      </c>
      <c r="W5" s="60">
        <v>221736348</v>
      </c>
      <c r="X5" s="60">
        <v>-20516866</v>
      </c>
      <c r="Y5" s="61">
        <v>-9.25</v>
      </c>
      <c r="Z5" s="62">
        <v>141694459</v>
      </c>
    </row>
    <row r="6" spans="1:26" ht="13.5">
      <c r="A6" s="58" t="s">
        <v>32</v>
      </c>
      <c r="B6" s="19">
        <v>514043588</v>
      </c>
      <c r="C6" s="19">
        <v>0</v>
      </c>
      <c r="D6" s="59">
        <v>584466934</v>
      </c>
      <c r="E6" s="60">
        <v>552556674</v>
      </c>
      <c r="F6" s="60">
        <v>34107056</v>
      </c>
      <c r="G6" s="60">
        <v>52588747</v>
      </c>
      <c r="H6" s="60">
        <v>7156594</v>
      </c>
      <c r="I6" s="60">
        <v>93852397</v>
      </c>
      <c r="J6" s="60">
        <v>47514035</v>
      </c>
      <c r="K6" s="60">
        <v>44078340</v>
      </c>
      <c r="L6" s="60">
        <v>4358089</v>
      </c>
      <c r="M6" s="60">
        <v>95950464</v>
      </c>
      <c r="N6" s="60">
        <v>46132881</v>
      </c>
      <c r="O6" s="60">
        <v>45109689</v>
      </c>
      <c r="P6" s="60">
        <v>45872811</v>
      </c>
      <c r="Q6" s="60">
        <v>137115381</v>
      </c>
      <c r="R6" s="60">
        <v>0</v>
      </c>
      <c r="S6" s="60">
        <v>0</v>
      </c>
      <c r="T6" s="60">
        <v>0</v>
      </c>
      <c r="U6" s="60">
        <v>0</v>
      </c>
      <c r="V6" s="60">
        <v>326918242</v>
      </c>
      <c r="W6" s="60">
        <v>438350454</v>
      </c>
      <c r="X6" s="60">
        <v>-111432212</v>
      </c>
      <c r="Y6" s="61">
        <v>-25.42</v>
      </c>
      <c r="Z6" s="62">
        <v>552556674</v>
      </c>
    </row>
    <row r="7" spans="1:26" ht="13.5">
      <c r="A7" s="58" t="s">
        <v>33</v>
      </c>
      <c r="B7" s="19">
        <v>16863276</v>
      </c>
      <c r="C7" s="19">
        <v>0</v>
      </c>
      <c r="D7" s="59">
        <v>17959000</v>
      </c>
      <c r="E7" s="60">
        <v>8385751</v>
      </c>
      <c r="F7" s="60">
        <v>64968</v>
      </c>
      <c r="G7" s="60">
        <v>209043</v>
      </c>
      <c r="H7" s="60">
        <v>207078</v>
      </c>
      <c r="I7" s="60">
        <v>481089</v>
      </c>
      <c r="J7" s="60">
        <v>87220</v>
      </c>
      <c r="K7" s="60">
        <v>47601</v>
      </c>
      <c r="L7" s="60">
        <v>77812</v>
      </c>
      <c r="M7" s="60">
        <v>212633</v>
      </c>
      <c r="N7" s="60">
        <v>147635</v>
      </c>
      <c r="O7" s="60">
        <v>214806</v>
      </c>
      <c r="P7" s="60">
        <v>1382699</v>
      </c>
      <c r="Q7" s="60">
        <v>1745140</v>
      </c>
      <c r="R7" s="60">
        <v>0</v>
      </c>
      <c r="S7" s="60">
        <v>0</v>
      </c>
      <c r="T7" s="60">
        <v>0</v>
      </c>
      <c r="U7" s="60">
        <v>0</v>
      </c>
      <c r="V7" s="60">
        <v>2438862</v>
      </c>
      <c r="W7" s="60">
        <v>13468932</v>
      </c>
      <c r="X7" s="60">
        <v>-11030070</v>
      </c>
      <c r="Y7" s="61">
        <v>-81.89</v>
      </c>
      <c r="Z7" s="62">
        <v>8385751</v>
      </c>
    </row>
    <row r="8" spans="1:26" ht="13.5">
      <c r="A8" s="58" t="s">
        <v>34</v>
      </c>
      <c r="B8" s="19">
        <v>527029681</v>
      </c>
      <c r="C8" s="19">
        <v>0</v>
      </c>
      <c r="D8" s="59">
        <v>187077084</v>
      </c>
      <c r="E8" s="60">
        <v>485010532</v>
      </c>
      <c r="F8" s="60">
        <v>69657000</v>
      </c>
      <c r="G8" s="60">
        <v>1576435</v>
      </c>
      <c r="H8" s="60">
        <v>0</v>
      </c>
      <c r="I8" s="60">
        <v>71233435</v>
      </c>
      <c r="J8" s="60">
        <v>500</v>
      </c>
      <c r="K8" s="60">
        <v>1000</v>
      </c>
      <c r="L8" s="60">
        <v>0</v>
      </c>
      <c r="M8" s="60">
        <v>1500</v>
      </c>
      <c r="N8" s="60">
        <v>0</v>
      </c>
      <c r="O8" s="60">
        <v>10499875</v>
      </c>
      <c r="P8" s="60">
        <v>56502085</v>
      </c>
      <c r="Q8" s="60">
        <v>67001960</v>
      </c>
      <c r="R8" s="60">
        <v>0</v>
      </c>
      <c r="S8" s="60">
        <v>0</v>
      </c>
      <c r="T8" s="60">
        <v>0</v>
      </c>
      <c r="U8" s="60">
        <v>0</v>
      </c>
      <c r="V8" s="60">
        <v>138236895</v>
      </c>
      <c r="W8" s="60">
        <v>136393750</v>
      </c>
      <c r="X8" s="60">
        <v>1843145</v>
      </c>
      <c r="Y8" s="61">
        <v>1.35</v>
      </c>
      <c r="Z8" s="62">
        <v>485010532</v>
      </c>
    </row>
    <row r="9" spans="1:26" ht="13.5">
      <c r="A9" s="58" t="s">
        <v>35</v>
      </c>
      <c r="B9" s="19">
        <v>61173564</v>
      </c>
      <c r="C9" s="19">
        <v>0</v>
      </c>
      <c r="D9" s="59">
        <v>85023494</v>
      </c>
      <c r="E9" s="60">
        <v>113824861</v>
      </c>
      <c r="F9" s="60">
        <v>9347690</v>
      </c>
      <c r="G9" s="60">
        <v>8307066</v>
      </c>
      <c r="H9" s="60">
        <v>5728357</v>
      </c>
      <c r="I9" s="60">
        <v>23383113</v>
      </c>
      <c r="J9" s="60">
        <v>9301301</v>
      </c>
      <c r="K9" s="60">
        <v>5822191</v>
      </c>
      <c r="L9" s="60">
        <v>5890166</v>
      </c>
      <c r="M9" s="60">
        <v>21013658</v>
      </c>
      <c r="N9" s="60">
        <v>9130810</v>
      </c>
      <c r="O9" s="60">
        <v>10948045</v>
      </c>
      <c r="P9" s="60">
        <v>10308605</v>
      </c>
      <c r="Q9" s="60">
        <v>30387460</v>
      </c>
      <c r="R9" s="60">
        <v>0</v>
      </c>
      <c r="S9" s="60">
        <v>0</v>
      </c>
      <c r="T9" s="60">
        <v>0</v>
      </c>
      <c r="U9" s="60">
        <v>0</v>
      </c>
      <c r="V9" s="60">
        <v>74784231</v>
      </c>
      <c r="W9" s="60">
        <v>63767376</v>
      </c>
      <c r="X9" s="60">
        <v>11016855</v>
      </c>
      <c r="Y9" s="61">
        <v>17.28</v>
      </c>
      <c r="Z9" s="62">
        <v>113824861</v>
      </c>
    </row>
    <row r="10" spans="1:26" ht="25.5">
      <c r="A10" s="63" t="s">
        <v>277</v>
      </c>
      <c r="B10" s="64">
        <f>SUM(B5:B9)</f>
        <v>1388547870</v>
      </c>
      <c r="C10" s="64">
        <f>SUM(C5:C9)</f>
        <v>0</v>
      </c>
      <c r="D10" s="65">
        <f aca="true" t="shared" si="0" ref="D10:Z10">SUM(D5:D9)</f>
        <v>1170174982</v>
      </c>
      <c r="E10" s="66">
        <f t="shared" si="0"/>
        <v>1301472277</v>
      </c>
      <c r="F10" s="66">
        <f t="shared" si="0"/>
        <v>137475613</v>
      </c>
      <c r="G10" s="66">
        <f t="shared" si="0"/>
        <v>86943930</v>
      </c>
      <c r="H10" s="66">
        <f t="shared" si="0"/>
        <v>92029578</v>
      </c>
      <c r="I10" s="66">
        <f t="shared" si="0"/>
        <v>316449121</v>
      </c>
      <c r="J10" s="66">
        <f t="shared" si="0"/>
        <v>81236835</v>
      </c>
      <c r="K10" s="66">
        <f t="shared" si="0"/>
        <v>61883724</v>
      </c>
      <c r="L10" s="66">
        <f t="shared" si="0"/>
        <v>10358339</v>
      </c>
      <c r="M10" s="66">
        <f t="shared" si="0"/>
        <v>153478898</v>
      </c>
      <c r="N10" s="66">
        <f t="shared" si="0"/>
        <v>66574659</v>
      </c>
      <c r="O10" s="66">
        <f t="shared" si="0"/>
        <v>80919366</v>
      </c>
      <c r="P10" s="66">
        <f t="shared" si="0"/>
        <v>126175668</v>
      </c>
      <c r="Q10" s="66">
        <f t="shared" si="0"/>
        <v>273669693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743597712</v>
      </c>
      <c r="W10" s="66">
        <f t="shared" si="0"/>
        <v>873716860</v>
      </c>
      <c r="X10" s="66">
        <f t="shared" si="0"/>
        <v>-130119148</v>
      </c>
      <c r="Y10" s="67">
        <f>+IF(W10&lt;&gt;0,(X10/W10)*100,0)</f>
        <v>-14.892598959347081</v>
      </c>
      <c r="Z10" s="68">
        <f t="shared" si="0"/>
        <v>1301472277</v>
      </c>
    </row>
    <row r="11" spans="1:26" ht="13.5">
      <c r="A11" s="58" t="s">
        <v>37</v>
      </c>
      <c r="B11" s="19">
        <v>299183061</v>
      </c>
      <c r="C11" s="19">
        <v>0</v>
      </c>
      <c r="D11" s="59">
        <v>345157648</v>
      </c>
      <c r="E11" s="60">
        <v>278009977</v>
      </c>
      <c r="F11" s="60">
        <v>25063315</v>
      </c>
      <c r="G11" s="60">
        <v>24033466</v>
      </c>
      <c r="H11" s="60">
        <v>24610763</v>
      </c>
      <c r="I11" s="60">
        <v>73707544</v>
      </c>
      <c r="J11" s="60">
        <v>25392425</v>
      </c>
      <c r="K11" s="60">
        <v>22715486</v>
      </c>
      <c r="L11" s="60">
        <v>23389737</v>
      </c>
      <c r="M11" s="60">
        <v>71497648</v>
      </c>
      <c r="N11" s="60">
        <v>20192600</v>
      </c>
      <c r="O11" s="60">
        <v>22947984</v>
      </c>
      <c r="P11" s="60">
        <v>23106012</v>
      </c>
      <c r="Q11" s="60">
        <v>66246596</v>
      </c>
      <c r="R11" s="60">
        <v>0</v>
      </c>
      <c r="S11" s="60">
        <v>0</v>
      </c>
      <c r="T11" s="60">
        <v>0</v>
      </c>
      <c r="U11" s="60">
        <v>0</v>
      </c>
      <c r="V11" s="60">
        <v>211451788</v>
      </c>
      <c r="W11" s="60">
        <v>258868089</v>
      </c>
      <c r="X11" s="60">
        <v>-47416301</v>
      </c>
      <c r="Y11" s="61">
        <v>-18.32</v>
      </c>
      <c r="Z11" s="62">
        <v>278009977</v>
      </c>
    </row>
    <row r="12" spans="1:26" ht="13.5">
      <c r="A12" s="58" t="s">
        <v>38</v>
      </c>
      <c r="B12" s="19">
        <v>17752644</v>
      </c>
      <c r="C12" s="19">
        <v>0</v>
      </c>
      <c r="D12" s="59">
        <v>19023000</v>
      </c>
      <c r="E12" s="60">
        <v>17421153</v>
      </c>
      <c r="F12" s="60">
        <v>1465775</v>
      </c>
      <c r="G12" s="60">
        <v>1501546</v>
      </c>
      <c r="H12" s="60">
        <v>1488728</v>
      </c>
      <c r="I12" s="60">
        <v>4456049</v>
      </c>
      <c r="J12" s="60">
        <v>1485409</v>
      </c>
      <c r="K12" s="60">
        <v>1485409</v>
      </c>
      <c r="L12" s="60">
        <v>1485409</v>
      </c>
      <c r="M12" s="60">
        <v>4456227</v>
      </c>
      <c r="N12" s="60">
        <v>1485409</v>
      </c>
      <c r="O12" s="60">
        <v>1466334</v>
      </c>
      <c r="P12" s="60">
        <v>1478039</v>
      </c>
      <c r="Q12" s="60">
        <v>4429782</v>
      </c>
      <c r="R12" s="60">
        <v>0</v>
      </c>
      <c r="S12" s="60">
        <v>0</v>
      </c>
      <c r="T12" s="60">
        <v>0</v>
      </c>
      <c r="U12" s="60">
        <v>0</v>
      </c>
      <c r="V12" s="60">
        <v>13342058</v>
      </c>
      <c r="W12" s="60">
        <v>14267421</v>
      </c>
      <c r="X12" s="60">
        <v>-925363</v>
      </c>
      <c r="Y12" s="61">
        <v>-6.49</v>
      </c>
      <c r="Z12" s="62">
        <v>17421153</v>
      </c>
    </row>
    <row r="13" spans="1:26" ht="13.5">
      <c r="A13" s="58" t="s">
        <v>278</v>
      </c>
      <c r="B13" s="19">
        <v>111468555</v>
      </c>
      <c r="C13" s="19">
        <v>0</v>
      </c>
      <c r="D13" s="59">
        <v>109946800</v>
      </c>
      <c r="E13" s="60">
        <v>33626801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10428551</v>
      </c>
      <c r="P13" s="60">
        <v>10428551</v>
      </c>
      <c r="Q13" s="60">
        <v>20857102</v>
      </c>
      <c r="R13" s="60">
        <v>0</v>
      </c>
      <c r="S13" s="60">
        <v>0</v>
      </c>
      <c r="T13" s="60">
        <v>0</v>
      </c>
      <c r="U13" s="60">
        <v>0</v>
      </c>
      <c r="V13" s="60">
        <v>20857102</v>
      </c>
      <c r="W13" s="60">
        <v>82460097</v>
      </c>
      <c r="X13" s="60">
        <v>-61602995</v>
      </c>
      <c r="Y13" s="61">
        <v>-74.71</v>
      </c>
      <c r="Z13" s="62">
        <v>33626801</v>
      </c>
    </row>
    <row r="14" spans="1:26" ht="13.5">
      <c r="A14" s="58" t="s">
        <v>40</v>
      </c>
      <c r="B14" s="19">
        <v>4451949</v>
      </c>
      <c r="C14" s="19">
        <v>0</v>
      </c>
      <c r="D14" s="59">
        <v>10008000</v>
      </c>
      <c r="E14" s="60">
        <v>3444793</v>
      </c>
      <c r="F14" s="60">
        <v>138466</v>
      </c>
      <c r="G14" s="60">
        <v>124289</v>
      </c>
      <c r="H14" s="60">
        <v>891150</v>
      </c>
      <c r="I14" s="60">
        <v>1153905</v>
      </c>
      <c r="J14" s="60">
        <v>220929</v>
      </c>
      <c r="K14" s="60">
        <v>105761</v>
      </c>
      <c r="L14" s="60">
        <v>120595</v>
      </c>
      <c r="M14" s="60">
        <v>447285</v>
      </c>
      <c r="N14" s="60">
        <v>106563</v>
      </c>
      <c r="O14" s="60">
        <v>163545</v>
      </c>
      <c r="P14" s="60">
        <v>937446</v>
      </c>
      <c r="Q14" s="60">
        <v>1207554</v>
      </c>
      <c r="R14" s="60">
        <v>0</v>
      </c>
      <c r="S14" s="60">
        <v>0</v>
      </c>
      <c r="T14" s="60">
        <v>0</v>
      </c>
      <c r="U14" s="60">
        <v>0</v>
      </c>
      <c r="V14" s="60">
        <v>2808744</v>
      </c>
      <c r="W14" s="60">
        <v>6605892</v>
      </c>
      <c r="X14" s="60">
        <v>-3797148</v>
      </c>
      <c r="Y14" s="61">
        <v>-57.48</v>
      </c>
      <c r="Z14" s="62">
        <v>3444793</v>
      </c>
    </row>
    <row r="15" spans="1:26" ht="13.5">
      <c r="A15" s="58" t="s">
        <v>41</v>
      </c>
      <c r="B15" s="19">
        <v>313926989</v>
      </c>
      <c r="C15" s="19">
        <v>0</v>
      </c>
      <c r="D15" s="59">
        <v>350468870</v>
      </c>
      <c r="E15" s="60">
        <v>386139007</v>
      </c>
      <c r="F15" s="60">
        <v>836185</v>
      </c>
      <c r="G15" s="60">
        <v>40073190</v>
      </c>
      <c r="H15" s="60">
        <v>38705381</v>
      </c>
      <c r="I15" s="60">
        <v>79614756</v>
      </c>
      <c r="J15" s="60">
        <v>29068465</v>
      </c>
      <c r="K15" s="60">
        <v>27444061</v>
      </c>
      <c r="L15" s="60">
        <v>26850474</v>
      </c>
      <c r="M15" s="60">
        <v>83363000</v>
      </c>
      <c r="N15" s="60">
        <v>27745014</v>
      </c>
      <c r="O15" s="60">
        <v>28011190</v>
      </c>
      <c r="P15" s="60">
        <v>29170072</v>
      </c>
      <c r="Q15" s="60">
        <v>84926276</v>
      </c>
      <c r="R15" s="60">
        <v>0</v>
      </c>
      <c r="S15" s="60">
        <v>0</v>
      </c>
      <c r="T15" s="60">
        <v>0</v>
      </c>
      <c r="U15" s="60">
        <v>0</v>
      </c>
      <c r="V15" s="60">
        <v>247904032</v>
      </c>
      <c r="W15" s="60">
        <v>262851651</v>
      </c>
      <c r="X15" s="60">
        <v>-14947619</v>
      </c>
      <c r="Y15" s="61">
        <v>-5.69</v>
      </c>
      <c r="Z15" s="62">
        <v>386139007</v>
      </c>
    </row>
    <row r="16" spans="1:26" ht="13.5">
      <c r="A16" s="69" t="s">
        <v>42</v>
      </c>
      <c r="B16" s="19">
        <v>144965609</v>
      </c>
      <c r="C16" s="19">
        <v>0</v>
      </c>
      <c r="D16" s="59">
        <v>0</v>
      </c>
      <c r="E16" s="60">
        <v>313665270</v>
      </c>
      <c r="F16" s="60">
        <v>846156</v>
      </c>
      <c r="G16" s="60">
        <v>-223989</v>
      </c>
      <c r="H16" s="60">
        <v>505090</v>
      </c>
      <c r="I16" s="60">
        <v>1127257</v>
      </c>
      <c r="J16" s="60">
        <v>729616</v>
      </c>
      <c r="K16" s="60">
        <v>1137447</v>
      </c>
      <c r="L16" s="60">
        <v>901736</v>
      </c>
      <c r="M16" s="60">
        <v>2768799</v>
      </c>
      <c r="N16" s="60">
        <v>1282719</v>
      </c>
      <c r="O16" s="60">
        <v>3758895</v>
      </c>
      <c r="P16" s="60">
        <v>9259837</v>
      </c>
      <c r="Q16" s="60">
        <v>14301451</v>
      </c>
      <c r="R16" s="60">
        <v>0</v>
      </c>
      <c r="S16" s="60">
        <v>0</v>
      </c>
      <c r="T16" s="60">
        <v>0</v>
      </c>
      <c r="U16" s="60">
        <v>0</v>
      </c>
      <c r="V16" s="60">
        <v>18197507</v>
      </c>
      <c r="W16" s="60"/>
      <c r="X16" s="60">
        <v>18197507</v>
      </c>
      <c r="Y16" s="61">
        <v>0</v>
      </c>
      <c r="Z16" s="62">
        <v>313665270</v>
      </c>
    </row>
    <row r="17" spans="1:26" ht="13.5">
      <c r="A17" s="58" t="s">
        <v>43</v>
      </c>
      <c r="B17" s="19">
        <v>421593984</v>
      </c>
      <c r="C17" s="19">
        <v>0</v>
      </c>
      <c r="D17" s="59">
        <v>411890226</v>
      </c>
      <c r="E17" s="60">
        <v>302792078</v>
      </c>
      <c r="F17" s="60">
        <v>8418827</v>
      </c>
      <c r="G17" s="60">
        <v>18492275</v>
      </c>
      <c r="H17" s="60">
        <v>21943767</v>
      </c>
      <c r="I17" s="60">
        <v>48854869</v>
      </c>
      <c r="J17" s="60">
        <v>23766477</v>
      </c>
      <c r="K17" s="60">
        <v>9574019</v>
      </c>
      <c r="L17" s="60">
        <v>20787886</v>
      </c>
      <c r="M17" s="60">
        <v>54128382</v>
      </c>
      <c r="N17" s="60">
        <v>17301053</v>
      </c>
      <c r="O17" s="60">
        <v>33041452</v>
      </c>
      <c r="P17" s="60">
        <v>19922066</v>
      </c>
      <c r="Q17" s="60">
        <v>70264571</v>
      </c>
      <c r="R17" s="60">
        <v>0</v>
      </c>
      <c r="S17" s="60">
        <v>0</v>
      </c>
      <c r="T17" s="60">
        <v>0</v>
      </c>
      <c r="U17" s="60">
        <v>0</v>
      </c>
      <c r="V17" s="60">
        <v>173247822</v>
      </c>
      <c r="W17" s="60">
        <v>308917719</v>
      </c>
      <c r="X17" s="60">
        <v>-135669897</v>
      </c>
      <c r="Y17" s="61">
        <v>-43.92</v>
      </c>
      <c r="Z17" s="62">
        <v>302792078</v>
      </c>
    </row>
    <row r="18" spans="1:26" ht="13.5">
      <c r="A18" s="70" t="s">
        <v>44</v>
      </c>
      <c r="B18" s="71">
        <f>SUM(B11:B17)</f>
        <v>1313342791</v>
      </c>
      <c r="C18" s="71">
        <f>SUM(C11:C17)</f>
        <v>0</v>
      </c>
      <c r="D18" s="72">
        <f aca="true" t="shared" si="1" ref="D18:Z18">SUM(D11:D17)</f>
        <v>1246494544</v>
      </c>
      <c r="E18" s="73">
        <f t="shared" si="1"/>
        <v>1335099079</v>
      </c>
      <c r="F18" s="73">
        <f t="shared" si="1"/>
        <v>36768724</v>
      </c>
      <c r="G18" s="73">
        <f t="shared" si="1"/>
        <v>84000777</v>
      </c>
      <c r="H18" s="73">
        <f t="shared" si="1"/>
        <v>88144879</v>
      </c>
      <c r="I18" s="73">
        <f t="shared" si="1"/>
        <v>208914380</v>
      </c>
      <c r="J18" s="73">
        <f t="shared" si="1"/>
        <v>80663321</v>
      </c>
      <c r="K18" s="73">
        <f t="shared" si="1"/>
        <v>62462183</v>
      </c>
      <c r="L18" s="73">
        <f t="shared" si="1"/>
        <v>73535837</v>
      </c>
      <c r="M18" s="73">
        <f t="shared" si="1"/>
        <v>216661341</v>
      </c>
      <c r="N18" s="73">
        <f t="shared" si="1"/>
        <v>68113358</v>
      </c>
      <c r="O18" s="73">
        <f t="shared" si="1"/>
        <v>99817951</v>
      </c>
      <c r="P18" s="73">
        <f t="shared" si="1"/>
        <v>94302023</v>
      </c>
      <c r="Q18" s="73">
        <f t="shared" si="1"/>
        <v>262233332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687809053</v>
      </c>
      <c r="W18" s="73">
        <f t="shared" si="1"/>
        <v>933970869</v>
      </c>
      <c r="X18" s="73">
        <f t="shared" si="1"/>
        <v>-246161816</v>
      </c>
      <c r="Y18" s="67">
        <f>+IF(W18&lt;&gt;0,(X18/W18)*100,0)</f>
        <v>-26.356476863519816</v>
      </c>
      <c r="Z18" s="74">
        <f t="shared" si="1"/>
        <v>1335099079</v>
      </c>
    </row>
    <row r="19" spans="1:26" ht="13.5">
      <c r="A19" s="70" t="s">
        <v>45</v>
      </c>
      <c r="B19" s="75">
        <f>+B10-B18</f>
        <v>75205079</v>
      </c>
      <c r="C19" s="75">
        <f>+C10-C18</f>
        <v>0</v>
      </c>
      <c r="D19" s="76">
        <f aca="true" t="shared" si="2" ref="D19:Z19">+D10-D18</f>
        <v>-76319562</v>
      </c>
      <c r="E19" s="77">
        <f t="shared" si="2"/>
        <v>-33626802</v>
      </c>
      <c r="F19" s="77">
        <f t="shared" si="2"/>
        <v>100706889</v>
      </c>
      <c r="G19" s="77">
        <f t="shared" si="2"/>
        <v>2943153</v>
      </c>
      <c r="H19" s="77">
        <f t="shared" si="2"/>
        <v>3884699</v>
      </c>
      <c r="I19" s="77">
        <f t="shared" si="2"/>
        <v>107534741</v>
      </c>
      <c r="J19" s="77">
        <f t="shared" si="2"/>
        <v>573514</v>
      </c>
      <c r="K19" s="77">
        <f t="shared" si="2"/>
        <v>-578459</v>
      </c>
      <c r="L19" s="77">
        <f t="shared" si="2"/>
        <v>-63177498</v>
      </c>
      <c r="M19" s="77">
        <f t="shared" si="2"/>
        <v>-63182443</v>
      </c>
      <c r="N19" s="77">
        <f t="shared" si="2"/>
        <v>-1538699</v>
      </c>
      <c r="O19" s="77">
        <f t="shared" si="2"/>
        <v>-18898585</v>
      </c>
      <c r="P19" s="77">
        <f t="shared" si="2"/>
        <v>31873645</v>
      </c>
      <c r="Q19" s="77">
        <f t="shared" si="2"/>
        <v>11436361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55788659</v>
      </c>
      <c r="W19" s="77">
        <f>IF(E10=E18,0,W10-W18)</f>
        <v>-60254009</v>
      </c>
      <c r="X19" s="77">
        <f t="shared" si="2"/>
        <v>116042668</v>
      </c>
      <c r="Y19" s="78">
        <f>+IF(W19&lt;&gt;0,(X19/W19)*100,0)</f>
        <v>-192.58912382079006</v>
      </c>
      <c r="Z19" s="79">
        <f t="shared" si="2"/>
        <v>-33626802</v>
      </c>
    </row>
    <row r="20" spans="1:26" ht="13.5">
      <c r="A20" s="58" t="s">
        <v>46</v>
      </c>
      <c r="B20" s="19">
        <v>0</v>
      </c>
      <c r="C20" s="19">
        <v>0</v>
      </c>
      <c r="D20" s="59">
        <v>218503000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128890560</v>
      </c>
      <c r="X20" s="60">
        <v>-128890560</v>
      </c>
      <c r="Y20" s="61">
        <v>-100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75205079</v>
      </c>
      <c r="C22" s="86">
        <f>SUM(C19:C21)</f>
        <v>0</v>
      </c>
      <c r="D22" s="87">
        <f aca="true" t="shared" si="3" ref="D22:Z22">SUM(D19:D21)</f>
        <v>142183438</v>
      </c>
      <c r="E22" s="88">
        <f t="shared" si="3"/>
        <v>-33626802</v>
      </c>
      <c r="F22" s="88">
        <f t="shared" si="3"/>
        <v>100706889</v>
      </c>
      <c r="G22" s="88">
        <f t="shared" si="3"/>
        <v>2943153</v>
      </c>
      <c r="H22" s="88">
        <f t="shared" si="3"/>
        <v>3884699</v>
      </c>
      <c r="I22" s="88">
        <f t="shared" si="3"/>
        <v>107534741</v>
      </c>
      <c r="J22" s="88">
        <f t="shared" si="3"/>
        <v>573514</v>
      </c>
      <c r="K22" s="88">
        <f t="shared" si="3"/>
        <v>-578459</v>
      </c>
      <c r="L22" s="88">
        <f t="shared" si="3"/>
        <v>-63177498</v>
      </c>
      <c r="M22" s="88">
        <f t="shared" si="3"/>
        <v>-63182443</v>
      </c>
      <c r="N22" s="88">
        <f t="shared" si="3"/>
        <v>-1538699</v>
      </c>
      <c r="O22" s="88">
        <f t="shared" si="3"/>
        <v>-18898585</v>
      </c>
      <c r="P22" s="88">
        <f t="shared" si="3"/>
        <v>31873645</v>
      </c>
      <c r="Q22" s="88">
        <f t="shared" si="3"/>
        <v>11436361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55788659</v>
      </c>
      <c r="W22" s="88">
        <f t="shared" si="3"/>
        <v>68636551</v>
      </c>
      <c r="X22" s="88">
        <f t="shared" si="3"/>
        <v>-12847892</v>
      </c>
      <c r="Y22" s="89">
        <f>+IF(W22&lt;&gt;0,(X22/W22)*100,0)</f>
        <v>-18.718731947938352</v>
      </c>
      <c r="Z22" s="90">
        <f t="shared" si="3"/>
        <v>-33626802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75205079</v>
      </c>
      <c r="C24" s="75">
        <f>SUM(C22:C23)</f>
        <v>0</v>
      </c>
      <c r="D24" s="76">
        <f aca="true" t="shared" si="4" ref="D24:Z24">SUM(D22:D23)</f>
        <v>142183438</v>
      </c>
      <c r="E24" s="77">
        <f t="shared" si="4"/>
        <v>-33626802</v>
      </c>
      <c r="F24" s="77">
        <f t="shared" si="4"/>
        <v>100706889</v>
      </c>
      <c r="G24" s="77">
        <f t="shared" si="4"/>
        <v>2943153</v>
      </c>
      <c r="H24" s="77">
        <f t="shared" si="4"/>
        <v>3884699</v>
      </c>
      <c r="I24" s="77">
        <f t="shared" si="4"/>
        <v>107534741</v>
      </c>
      <c r="J24" s="77">
        <f t="shared" si="4"/>
        <v>573514</v>
      </c>
      <c r="K24" s="77">
        <f t="shared" si="4"/>
        <v>-578459</v>
      </c>
      <c r="L24" s="77">
        <f t="shared" si="4"/>
        <v>-63177498</v>
      </c>
      <c r="M24" s="77">
        <f t="shared" si="4"/>
        <v>-63182443</v>
      </c>
      <c r="N24" s="77">
        <f t="shared" si="4"/>
        <v>-1538699</v>
      </c>
      <c r="O24" s="77">
        <f t="shared" si="4"/>
        <v>-18898585</v>
      </c>
      <c r="P24" s="77">
        <f t="shared" si="4"/>
        <v>31873645</v>
      </c>
      <c r="Q24" s="77">
        <f t="shared" si="4"/>
        <v>11436361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55788659</v>
      </c>
      <c r="W24" s="77">
        <f t="shared" si="4"/>
        <v>68636551</v>
      </c>
      <c r="X24" s="77">
        <f t="shared" si="4"/>
        <v>-12847892</v>
      </c>
      <c r="Y24" s="78">
        <f>+IF(W24&lt;&gt;0,(X24/W24)*100,0)</f>
        <v>-18.718731947938352</v>
      </c>
      <c r="Z24" s="79">
        <f t="shared" si="4"/>
        <v>-33626802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181143377</v>
      </c>
      <c r="C27" s="22">
        <v>0</v>
      </c>
      <c r="D27" s="99">
        <v>294678621</v>
      </c>
      <c r="E27" s="100">
        <v>223260164</v>
      </c>
      <c r="F27" s="100">
        <v>0</v>
      </c>
      <c r="G27" s="100">
        <v>8886825</v>
      </c>
      <c r="H27" s="100">
        <v>3218953</v>
      </c>
      <c r="I27" s="100">
        <v>12105778</v>
      </c>
      <c r="J27" s="100">
        <v>21346029</v>
      </c>
      <c r="K27" s="100">
        <v>21438387</v>
      </c>
      <c r="L27" s="100">
        <v>18438355</v>
      </c>
      <c r="M27" s="100">
        <v>61222771</v>
      </c>
      <c r="N27" s="100">
        <v>1674355</v>
      </c>
      <c r="O27" s="100">
        <v>14940638</v>
      </c>
      <c r="P27" s="100">
        <v>14969150</v>
      </c>
      <c r="Q27" s="100">
        <v>31584143</v>
      </c>
      <c r="R27" s="100">
        <v>0</v>
      </c>
      <c r="S27" s="100">
        <v>0</v>
      </c>
      <c r="T27" s="100">
        <v>0</v>
      </c>
      <c r="U27" s="100">
        <v>0</v>
      </c>
      <c r="V27" s="100">
        <v>104912692</v>
      </c>
      <c r="W27" s="100">
        <v>167445123</v>
      </c>
      <c r="X27" s="100">
        <v>-62532431</v>
      </c>
      <c r="Y27" s="101">
        <v>-37.35</v>
      </c>
      <c r="Z27" s="102">
        <v>223260164</v>
      </c>
    </row>
    <row r="28" spans="1:26" ht="13.5">
      <c r="A28" s="103" t="s">
        <v>46</v>
      </c>
      <c r="B28" s="19">
        <v>168349715</v>
      </c>
      <c r="C28" s="19">
        <v>0</v>
      </c>
      <c r="D28" s="59">
        <v>218314084</v>
      </c>
      <c r="E28" s="60">
        <v>175661879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131746409</v>
      </c>
      <c r="X28" s="60">
        <v>-131746409</v>
      </c>
      <c r="Y28" s="61">
        <v>-100</v>
      </c>
      <c r="Z28" s="62">
        <v>175661879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4051941</v>
      </c>
      <c r="C30" s="19">
        <v>0</v>
      </c>
      <c r="D30" s="59">
        <v>55900000</v>
      </c>
      <c r="E30" s="60">
        <v>39950000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29962500</v>
      </c>
      <c r="X30" s="60">
        <v>-29962500</v>
      </c>
      <c r="Y30" s="61">
        <v>-100</v>
      </c>
      <c r="Z30" s="62">
        <v>39950000</v>
      </c>
    </row>
    <row r="31" spans="1:26" ht="13.5">
      <c r="A31" s="58" t="s">
        <v>53</v>
      </c>
      <c r="B31" s="19">
        <v>8741721</v>
      </c>
      <c r="C31" s="19">
        <v>0</v>
      </c>
      <c r="D31" s="59">
        <v>20464537</v>
      </c>
      <c r="E31" s="60">
        <v>7648285</v>
      </c>
      <c r="F31" s="60">
        <v>0</v>
      </c>
      <c r="G31" s="60">
        <v>8886825</v>
      </c>
      <c r="H31" s="60">
        <v>3218953</v>
      </c>
      <c r="I31" s="60">
        <v>12105778</v>
      </c>
      <c r="J31" s="60">
        <v>21346029</v>
      </c>
      <c r="K31" s="60">
        <v>21438387</v>
      </c>
      <c r="L31" s="60">
        <v>18438355</v>
      </c>
      <c r="M31" s="60">
        <v>61222771</v>
      </c>
      <c r="N31" s="60">
        <v>1674355</v>
      </c>
      <c r="O31" s="60">
        <v>14940638</v>
      </c>
      <c r="P31" s="60">
        <v>14969150</v>
      </c>
      <c r="Q31" s="60">
        <v>31584143</v>
      </c>
      <c r="R31" s="60">
        <v>0</v>
      </c>
      <c r="S31" s="60">
        <v>0</v>
      </c>
      <c r="T31" s="60">
        <v>0</v>
      </c>
      <c r="U31" s="60">
        <v>0</v>
      </c>
      <c r="V31" s="60">
        <v>104912692</v>
      </c>
      <c r="W31" s="60">
        <v>5736214</v>
      </c>
      <c r="X31" s="60">
        <v>99176478</v>
      </c>
      <c r="Y31" s="61">
        <v>1728.95</v>
      </c>
      <c r="Z31" s="62">
        <v>7648285</v>
      </c>
    </row>
    <row r="32" spans="1:26" ht="13.5">
      <c r="A32" s="70" t="s">
        <v>54</v>
      </c>
      <c r="B32" s="22">
        <f>SUM(B28:B31)</f>
        <v>181143377</v>
      </c>
      <c r="C32" s="22">
        <f>SUM(C28:C31)</f>
        <v>0</v>
      </c>
      <c r="D32" s="99">
        <f aca="true" t="shared" si="5" ref="D32:Z32">SUM(D28:D31)</f>
        <v>294678621</v>
      </c>
      <c r="E32" s="100">
        <f t="shared" si="5"/>
        <v>223260164</v>
      </c>
      <c r="F32" s="100">
        <f t="shared" si="5"/>
        <v>0</v>
      </c>
      <c r="G32" s="100">
        <f t="shared" si="5"/>
        <v>8886825</v>
      </c>
      <c r="H32" s="100">
        <f t="shared" si="5"/>
        <v>3218953</v>
      </c>
      <c r="I32" s="100">
        <f t="shared" si="5"/>
        <v>12105778</v>
      </c>
      <c r="J32" s="100">
        <f t="shared" si="5"/>
        <v>21346029</v>
      </c>
      <c r="K32" s="100">
        <f t="shared" si="5"/>
        <v>21438387</v>
      </c>
      <c r="L32" s="100">
        <f t="shared" si="5"/>
        <v>18438355</v>
      </c>
      <c r="M32" s="100">
        <f t="shared" si="5"/>
        <v>61222771</v>
      </c>
      <c r="N32" s="100">
        <f t="shared" si="5"/>
        <v>1674355</v>
      </c>
      <c r="O32" s="100">
        <f t="shared" si="5"/>
        <v>14940638</v>
      </c>
      <c r="P32" s="100">
        <f t="shared" si="5"/>
        <v>14969150</v>
      </c>
      <c r="Q32" s="100">
        <f t="shared" si="5"/>
        <v>31584143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104912692</v>
      </c>
      <c r="W32" s="100">
        <f t="shared" si="5"/>
        <v>167445123</v>
      </c>
      <c r="X32" s="100">
        <f t="shared" si="5"/>
        <v>-62532431</v>
      </c>
      <c r="Y32" s="101">
        <f>+IF(W32&lt;&gt;0,(X32/W32)*100,0)</f>
        <v>-37.34502975043352</v>
      </c>
      <c r="Z32" s="102">
        <f t="shared" si="5"/>
        <v>223260164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658204492</v>
      </c>
      <c r="C35" s="19">
        <v>0</v>
      </c>
      <c r="D35" s="59">
        <v>308763395</v>
      </c>
      <c r="E35" s="60">
        <v>318107896</v>
      </c>
      <c r="F35" s="60">
        <v>285348621</v>
      </c>
      <c r="G35" s="60">
        <v>328375723</v>
      </c>
      <c r="H35" s="60">
        <v>360584059</v>
      </c>
      <c r="I35" s="60">
        <v>360584059</v>
      </c>
      <c r="J35" s="60">
        <v>351044295</v>
      </c>
      <c r="K35" s="60">
        <v>316293199</v>
      </c>
      <c r="L35" s="60">
        <v>216479337</v>
      </c>
      <c r="M35" s="60">
        <v>216479337</v>
      </c>
      <c r="N35" s="60">
        <v>288538266</v>
      </c>
      <c r="O35" s="60">
        <v>303594270</v>
      </c>
      <c r="P35" s="60">
        <v>286434335</v>
      </c>
      <c r="Q35" s="60">
        <v>286434335</v>
      </c>
      <c r="R35" s="60">
        <v>0</v>
      </c>
      <c r="S35" s="60">
        <v>0</v>
      </c>
      <c r="T35" s="60">
        <v>0</v>
      </c>
      <c r="U35" s="60">
        <v>0</v>
      </c>
      <c r="V35" s="60">
        <v>286434335</v>
      </c>
      <c r="W35" s="60">
        <v>238580922</v>
      </c>
      <c r="X35" s="60">
        <v>47853413</v>
      </c>
      <c r="Y35" s="61">
        <v>20.06</v>
      </c>
      <c r="Z35" s="62">
        <v>318107896</v>
      </c>
    </row>
    <row r="36" spans="1:26" ht="13.5">
      <c r="A36" s="58" t="s">
        <v>57</v>
      </c>
      <c r="B36" s="19">
        <v>2873064165</v>
      </c>
      <c r="C36" s="19">
        <v>0</v>
      </c>
      <c r="D36" s="59">
        <v>3185800675</v>
      </c>
      <c r="E36" s="60">
        <v>3040236927</v>
      </c>
      <c r="F36" s="60">
        <v>3106285269</v>
      </c>
      <c r="G36" s="60">
        <v>3107757415</v>
      </c>
      <c r="H36" s="60">
        <v>3074979004</v>
      </c>
      <c r="I36" s="60">
        <v>3074979004</v>
      </c>
      <c r="J36" s="60">
        <v>3080278311</v>
      </c>
      <c r="K36" s="60">
        <v>3110201308</v>
      </c>
      <c r="L36" s="60">
        <v>3140225735</v>
      </c>
      <c r="M36" s="60">
        <v>3140225735</v>
      </c>
      <c r="N36" s="60">
        <v>3030818891</v>
      </c>
      <c r="O36" s="60">
        <v>3161030662</v>
      </c>
      <c r="P36" s="60">
        <v>3183231206</v>
      </c>
      <c r="Q36" s="60">
        <v>3183231206</v>
      </c>
      <c r="R36" s="60">
        <v>0</v>
      </c>
      <c r="S36" s="60">
        <v>0</v>
      </c>
      <c r="T36" s="60">
        <v>0</v>
      </c>
      <c r="U36" s="60">
        <v>0</v>
      </c>
      <c r="V36" s="60">
        <v>3183231206</v>
      </c>
      <c r="W36" s="60">
        <v>2280177695</v>
      </c>
      <c r="X36" s="60">
        <v>903053511</v>
      </c>
      <c r="Y36" s="61">
        <v>39.6</v>
      </c>
      <c r="Z36" s="62">
        <v>3040236927</v>
      </c>
    </row>
    <row r="37" spans="1:26" ht="13.5">
      <c r="A37" s="58" t="s">
        <v>58</v>
      </c>
      <c r="B37" s="19">
        <v>578056617</v>
      </c>
      <c r="C37" s="19">
        <v>0</v>
      </c>
      <c r="D37" s="59">
        <v>227475615</v>
      </c>
      <c r="E37" s="60">
        <v>262341286</v>
      </c>
      <c r="F37" s="60">
        <v>261474818</v>
      </c>
      <c r="G37" s="60">
        <v>298059010</v>
      </c>
      <c r="H37" s="60">
        <v>292888260</v>
      </c>
      <c r="I37" s="60">
        <v>292888260</v>
      </c>
      <c r="J37" s="60">
        <v>288199234</v>
      </c>
      <c r="K37" s="60">
        <v>284401571</v>
      </c>
      <c r="L37" s="60">
        <v>279631860</v>
      </c>
      <c r="M37" s="60">
        <v>279631860</v>
      </c>
      <c r="N37" s="60">
        <v>204187905</v>
      </c>
      <c r="O37" s="60">
        <v>362590283</v>
      </c>
      <c r="P37" s="60">
        <v>378914224</v>
      </c>
      <c r="Q37" s="60">
        <v>378914224</v>
      </c>
      <c r="R37" s="60">
        <v>0</v>
      </c>
      <c r="S37" s="60">
        <v>0</v>
      </c>
      <c r="T37" s="60">
        <v>0</v>
      </c>
      <c r="U37" s="60">
        <v>0</v>
      </c>
      <c r="V37" s="60">
        <v>378914224</v>
      </c>
      <c r="W37" s="60">
        <v>196755965</v>
      </c>
      <c r="X37" s="60">
        <v>182158259</v>
      </c>
      <c r="Y37" s="61">
        <v>92.58</v>
      </c>
      <c r="Z37" s="62">
        <v>262341286</v>
      </c>
    </row>
    <row r="38" spans="1:26" ht="13.5">
      <c r="A38" s="58" t="s">
        <v>59</v>
      </c>
      <c r="B38" s="19">
        <v>165530206</v>
      </c>
      <c r="C38" s="19">
        <v>0</v>
      </c>
      <c r="D38" s="59">
        <v>234558723</v>
      </c>
      <c r="E38" s="60">
        <v>202061758</v>
      </c>
      <c r="F38" s="60">
        <v>181613220</v>
      </c>
      <c r="G38" s="60">
        <v>181047264</v>
      </c>
      <c r="H38" s="60">
        <v>179691239</v>
      </c>
      <c r="I38" s="60">
        <v>179691239</v>
      </c>
      <c r="J38" s="60">
        <v>179123377</v>
      </c>
      <c r="K38" s="60">
        <v>178538892</v>
      </c>
      <c r="L38" s="60">
        <v>177967497</v>
      </c>
      <c r="M38" s="60">
        <v>177967497</v>
      </c>
      <c r="N38" s="60">
        <v>176935515</v>
      </c>
      <c r="O38" s="60">
        <v>176336360</v>
      </c>
      <c r="P38" s="60">
        <v>174922942</v>
      </c>
      <c r="Q38" s="60">
        <v>174922942</v>
      </c>
      <c r="R38" s="60">
        <v>0</v>
      </c>
      <c r="S38" s="60">
        <v>0</v>
      </c>
      <c r="T38" s="60">
        <v>0</v>
      </c>
      <c r="U38" s="60">
        <v>0</v>
      </c>
      <c r="V38" s="60">
        <v>174922942</v>
      </c>
      <c r="W38" s="60">
        <v>151546319</v>
      </c>
      <c r="X38" s="60">
        <v>23376623</v>
      </c>
      <c r="Y38" s="61">
        <v>15.43</v>
      </c>
      <c r="Z38" s="62">
        <v>202061758</v>
      </c>
    </row>
    <row r="39" spans="1:26" ht="13.5">
      <c r="A39" s="58" t="s">
        <v>60</v>
      </c>
      <c r="B39" s="19">
        <v>2787681834</v>
      </c>
      <c r="C39" s="19">
        <v>0</v>
      </c>
      <c r="D39" s="59">
        <v>3032529732</v>
      </c>
      <c r="E39" s="60">
        <v>2893941779</v>
      </c>
      <c r="F39" s="60">
        <v>2948545851</v>
      </c>
      <c r="G39" s="60">
        <v>2957026866</v>
      </c>
      <c r="H39" s="60">
        <v>2962983564</v>
      </c>
      <c r="I39" s="60">
        <v>2962983564</v>
      </c>
      <c r="J39" s="60">
        <v>2963999995</v>
      </c>
      <c r="K39" s="60">
        <v>2963554042</v>
      </c>
      <c r="L39" s="60">
        <v>2899105713</v>
      </c>
      <c r="M39" s="60">
        <v>2899105713</v>
      </c>
      <c r="N39" s="60">
        <v>2938233738</v>
      </c>
      <c r="O39" s="60">
        <v>2925698288</v>
      </c>
      <c r="P39" s="60">
        <v>2915828375</v>
      </c>
      <c r="Q39" s="60">
        <v>2915828375</v>
      </c>
      <c r="R39" s="60">
        <v>0</v>
      </c>
      <c r="S39" s="60">
        <v>0</v>
      </c>
      <c r="T39" s="60">
        <v>0</v>
      </c>
      <c r="U39" s="60">
        <v>0</v>
      </c>
      <c r="V39" s="60">
        <v>2915828375</v>
      </c>
      <c r="W39" s="60">
        <v>2170456334</v>
      </c>
      <c r="X39" s="60">
        <v>745372041</v>
      </c>
      <c r="Y39" s="61">
        <v>34.34</v>
      </c>
      <c r="Z39" s="62">
        <v>2893941779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-41102245</v>
      </c>
      <c r="C42" s="19">
        <v>0</v>
      </c>
      <c r="D42" s="59">
        <v>128617137</v>
      </c>
      <c r="E42" s="60">
        <v>128617137</v>
      </c>
      <c r="F42" s="60">
        <v>-17139792</v>
      </c>
      <c r="G42" s="60">
        <v>6126178</v>
      </c>
      <c r="H42" s="60">
        <v>-58540695</v>
      </c>
      <c r="I42" s="60">
        <v>-69554309</v>
      </c>
      <c r="J42" s="60">
        <v>-26381314</v>
      </c>
      <c r="K42" s="60">
        <v>7753476</v>
      </c>
      <c r="L42" s="60">
        <v>-18232003</v>
      </c>
      <c r="M42" s="60">
        <v>-36859841</v>
      </c>
      <c r="N42" s="60">
        <v>-11881953</v>
      </c>
      <c r="O42" s="60">
        <v>93499648</v>
      </c>
      <c r="P42" s="60">
        <v>33195400</v>
      </c>
      <c r="Q42" s="60">
        <v>114813095</v>
      </c>
      <c r="R42" s="60">
        <v>0</v>
      </c>
      <c r="S42" s="60">
        <v>0</v>
      </c>
      <c r="T42" s="60">
        <v>0</v>
      </c>
      <c r="U42" s="60">
        <v>0</v>
      </c>
      <c r="V42" s="60">
        <v>8398945</v>
      </c>
      <c r="W42" s="60">
        <v>160720148</v>
      </c>
      <c r="X42" s="60">
        <v>-152321203</v>
      </c>
      <c r="Y42" s="61">
        <v>-94.77</v>
      </c>
      <c r="Z42" s="62">
        <v>128617137</v>
      </c>
    </row>
    <row r="43" spans="1:26" ht="13.5">
      <c r="A43" s="58" t="s">
        <v>63</v>
      </c>
      <c r="B43" s="19">
        <v>-181143372</v>
      </c>
      <c r="C43" s="19">
        <v>0</v>
      </c>
      <c r="D43" s="59">
        <v>-294275188</v>
      </c>
      <c r="E43" s="60">
        <v>-294275188</v>
      </c>
      <c r="F43" s="60">
        <v>466570</v>
      </c>
      <c r="G43" s="60">
        <v>-5418855</v>
      </c>
      <c r="H43" s="60">
        <v>-9151471</v>
      </c>
      <c r="I43" s="60">
        <v>-14103756</v>
      </c>
      <c r="J43" s="60">
        <v>-12242666</v>
      </c>
      <c r="K43" s="60">
        <v>-10595802</v>
      </c>
      <c r="L43" s="60">
        <v>-11586500</v>
      </c>
      <c r="M43" s="60">
        <v>-34424968</v>
      </c>
      <c r="N43" s="60">
        <v>-4198665</v>
      </c>
      <c r="O43" s="60">
        <v>-3719093</v>
      </c>
      <c r="P43" s="60">
        <v>-8013127</v>
      </c>
      <c r="Q43" s="60">
        <v>-15930885</v>
      </c>
      <c r="R43" s="60">
        <v>0</v>
      </c>
      <c r="S43" s="60">
        <v>0</v>
      </c>
      <c r="T43" s="60">
        <v>0</v>
      </c>
      <c r="U43" s="60">
        <v>0</v>
      </c>
      <c r="V43" s="60">
        <v>-64459609</v>
      </c>
      <c r="W43" s="60">
        <v>-221008968</v>
      </c>
      <c r="X43" s="60">
        <v>156549359</v>
      </c>
      <c r="Y43" s="61">
        <v>-70.83</v>
      </c>
      <c r="Z43" s="62">
        <v>-294275188</v>
      </c>
    </row>
    <row r="44" spans="1:26" ht="13.5">
      <c r="A44" s="58" t="s">
        <v>64</v>
      </c>
      <c r="B44" s="19">
        <v>-8246757</v>
      </c>
      <c r="C44" s="19">
        <v>0</v>
      </c>
      <c r="D44" s="59">
        <v>47800000</v>
      </c>
      <c r="E44" s="60">
        <v>47800000</v>
      </c>
      <c r="F44" s="60">
        <v>-524785</v>
      </c>
      <c r="G44" s="60">
        <v>-526452</v>
      </c>
      <c r="H44" s="60">
        <v>-776033</v>
      </c>
      <c r="I44" s="60">
        <v>-1827270</v>
      </c>
      <c r="J44" s="60">
        <v>-539051</v>
      </c>
      <c r="K44" s="60">
        <v>-561804</v>
      </c>
      <c r="L44" s="60">
        <v>-560680</v>
      </c>
      <c r="M44" s="60">
        <v>-1661535</v>
      </c>
      <c r="N44" s="60">
        <v>-565862</v>
      </c>
      <c r="O44" s="60">
        <v>-579284</v>
      </c>
      <c r="P44" s="60">
        <v>-1389028</v>
      </c>
      <c r="Q44" s="60">
        <v>-2534174</v>
      </c>
      <c r="R44" s="60">
        <v>0</v>
      </c>
      <c r="S44" s="60">
        <v>0</v>
      </c>
      <c r="T44" s="60">
        <v>0</v>
      </c>
      <c r="U44" s="60">
        <v>0</v>
      </c>
      <c r="V44" s="60">
        <v>-6022979</v>
      </c>
      <c r="W44" s="60">
        <v>23925000</v>
      </c>
      <c r="X44" s="60">
        <v>-29947979</v>
      </c>
      <c r="Y44" s="61">
        <v>-125.17</v>
      </c>
      <c r="Z44" s="62">
        <v>47800000</v>
      </c>
    </row>
    <row r="45" spans="1:26" ht="13.5">
      <c r="A45" s="70" t="s">
        <v>65</v>
      </c>
      <c r="B45" s="22">
        <v>203945782</v>
      </c>
      <c r="C45" s="22">
        <v>0</v>
      </c>
      <c r="D45" s="99">
        <v>108506061</v>
      </c>
      <c r="E45" s="100">
        <v>108506061</v>
      </c>
      <c r="F45" s="100">
        <v>186747776</v>
      </c>
      <c r="G45" s="100">
        <v>186928647</v>
      </c>
      <c r="H45" s="100">
        <v>118460448</v>
      </c>
      <c r="I45" s="100">
        <v>118460448</v>
      </c>
      <c r="J45" s="100">
        <v>79297417</v>
      </c>
      <c r="K45" s="100">
        <v>75893287</v>
      </c>
      <c r="L45" s="100">
        <v>45514104</v>
      </c>
      <c r="M45" s="100">
        <v>45514104</v>
      </c>
      <c r="N45" s="100">
        <v>28867624</v>
      </c>
      <c r="O45" s="100">
        <v>118068895</v>
      </c>
      <c r="P45" s="100">
        <v>141862140</v>
      </c>
      <c r="Q45" s="100">
        <v>141862140</v>
      </c>
      <c r="R45" s="100">
        <v>0</v>
      </c>
      <c r="S45" s="100">
        <v>0</v>
      </c>
      <c r="T45" s="100">
        <v>0</v>
      </c>
      <c r="U45" s="100">
        <v>0</v>
      </c>
      <c r="V45" s="100">
        <v>141862140</v>
      </c>
      <c r="W45" s="100">
        <v>190000292</v>
      </c>
      <c r="X45" s="100">
        <v>-48138152</v>
      </c>
      <c r="Y45" s="101">
        <v>-25.34</v>
      </c>
      <c r="Z45" s="102">
        <v>108506061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65879777</v>
      </c>
      <c r="C49" s="52">
        <v>0</v>
      </c>
      <c r="D49" s="129">
        <v>53562062</v>
      </c>
      <c r="E49" s="54">
        <v>28991648</v>
      </c>
      <c r="F49" s="54">
        <v>0</v>
      </c>
      <c r="G49" s="54">
        <v>0</v>
      </c>
      <c r="H49" s="54">
        <v>0</v>
      </c>
      <c r="I49" s="54">
        <v>25499689</v>
      </c>
      <c r="J49" s="54">
        <v>0</v>
      </c>
      <c r="K49" s="54">
        <v>0</v>
      </c>
      <c r="L49" s="54">
        <v>0</v>
      </c>
      <c r="M49" s="54">
        <v>21721818</v>
      </c>
      <c r="N49" s="54">
        <v>0</v>
      </c>
      <c r="O49" s="54">
        <v>0</v>
      </c>
      <c r="P49" s="54">
        <v>0</v>
      </c>
      <c r="Q49" s="54">
        <v>188682673</v>
      </c>
      <c r="R49" s="54">
        <v>0</v>
      </c>
      <c r="S49" s="54">
        <v>0</v>
      </c>
      <c r="T49" s="54">
        <v>0</v>
      </c>
      <c r="U49" s="54">
        <v>0</v>
      </c>
      <c r="V49" s="54">
        <v>17109100</v>
      </c>
      <c r="W49" s="54">
        <v>335938335</v>
      </c>
      <c r="X49" s="54">
        <v>737385102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76.66252377730466</v>
      </c>
      <c r="C58" s="5">
        <f>IF(C67=0,0,+(C76/C67)*100)</f>
        <v>0</v>
      </c>
      <c r="D58" s="6">
        <f aca="true" t="shared" si="6" ref="D58:Z58">IF(D67=0,0,+(D76/D67)*100)</f>
        <v>89.67274731820667</v>
      </c>
      <c r="E58" s="7">
        <f t="shared" si="6"/>
        <v>110.73095334967023</v>
      </c>
      <c r="F58" s="7">
        <f t="shared" si="6"/>
        <v>51.041064888497736</v>
      </c>
      <c r="G58" s="7">
        <f t="shared" si="6"/>
        <v>70.64710732335553</v>
      </c>
      <c r="H58" s="7">
        <f t="shared" si="6"/>
        <v>113.28832092655637</v>
      </c>
      <c r="I58" s="7">
        <f t="shared" si="6"/>
        <v>72.29456302527504</v>
      </c>
      <c r="J58" s="7">
        <f t="shared" si="6"/>
        <v>65.86302823615912</v>
      </c>
      <c r="K58" s="7">
        <f t="shared" si="6"/>
        <v>103.92366296958619</v>
      </c>
      <c r="L58" s="7">
        <f t="shared" si="6"/>
        <v>564.7822630531834</v>
      </c>
      <c r="M58" s="7">
        <f t="shared" si="6"/>
        <v>109.5205757429358</v>
      </c>
      <c r="N58" s="7">
        <f t="shared" si="6"/>
        <v>70.05033836078623</v>
      </c>
      <c r="O58" s="7">
        <f t="shared" si="6"/>
        <v>65.94743387476875</v>
      </c>
      <c r="P58" s="7">
        <f t="shared" si="6"/>
        <v>63.22608857655392</v>
      </c>
      <c r="Q58" s="7">
        <f t="shared" si="6"/>
        <v>66.4641981118127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80.59096500882295</v>
      </c>
      <c r="W58" s="7">
        <f t="shared" si="6"/>
        <v>89.44744058187601</v>
      </c>
      <c r="X58" s="7">
        <f t="shared" si="6"/>
        <v>0</v>
      </c>
      <c r="Y58" s="7">
        <f t="shared" si="6"/>
        <v>0</v>
      </c>
      <c r="Z58" s="8">
        <f t="shared" si="6"/>
        <v>110.73095334967023</v>
      </c>
    </row>
    <row r="59" spans="1:26" ht="13.5">
      <c r="A59" s="37" t="s">
        <v>31</v>
      </c>
      <c r="B59" s="9">
        <f aca="true" t="shared" si="7" ref="B59:Z66">IF(B68=0,0,+(B77/B68)*100)</f>
        <v>85.0618572619008</v>
      </c>
      <c r="C59" s="9">
        <f t="shared" si="7"/>
        <v>0</v>
      </c>
      <c r="D59" s="2">
        <f t="shared" si="7"/>
        <v>100.19686915233275</v>
      </c>
      <c r="E59" s="10">
        <f t="shared" si="7"/>
        <v>207.96856171455875</v>
      </c>
      <c r="F59" s="10">
        <f t="shared" si="7"/>
        <v>59.39381414983681</v>
      </c>
      <c r="G59" s="10">
        <f t="shared" si="7"/>
        <v>108.19820033567052</v>
      </c>
      <c r="H59" s="10">
        <f t="shared" si="7"/>
        <v>79.74633685594974</v>
      </c>
      <c r="I59" s="10">
        <f t="shared" si="7"/>
        <v>82.43108154980389</v>
      </c>
      <c r="J59" s="10">
        <f t="shared" si="7"/>
        <v>55.029627189246355</v>
      </c>
      <c r="K59" s="10">
        <f t="shared" si="7"/>
        <v>179.3543354271959</v>
      </c>
      <c r="L59" s="10">
        <f t="shared" si="7"/>
        <v>-650324.8093841642</v>
      </c>
      <c r="M59" s="10">
        <f t="shared" si="7"/>
        <v>126.57349679595448</v>
      </c>
      <c r="N59" s="10">
        <f t="shared" si="7"/>
        <v>78.58286510780297</v>
      </c>
      <c r="O59" s="10">
        <f t="shared" si="7"/>
        <v>91.33296662220826</v>
      </c>
      <c r="P59" s="10">
        <f t="shared" si="7"/>
        <v>78.14336132872938</v>
      </c>
      <c r="Q59" s="10">
        <f t="shared" si="7"/>
        <v>83.41444444441382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93.6765007471139</v>
      </c>
      <c r="W59" s="10">
        <f t="shared" si="7"/>
        <v>104.42916097636301</v>
      </c>
      <c r="X59" s="10">
        <f t="shared" si="7"/>
        <v>0</v>
      </c>
      <c r="Y59" s="10">
        <f t="shared" si="7"/>
        <v>0</v>
      </c>
      <c r="Z59" s="11">
        <f t="shared" si="7"/>
        <v>207.96856171455875</v>
      </c>
    </row>
    <row r="60" spans="1:26" ht="13.5">
      <c r="A60" s="38" t="s">
        <v>32</v>
      </c>
      <c r="B60" s="12">
        <f t="shared" si="7"/>
        <v>76.3414914923518</v>
      </c>
      <c r="C60" s="12">
        <f t="shared" si="7"/>
        <v>0</v>
      </c>
      <c r="D60" s="3">
        <f t="shared" si="7"/>
        <v>88.9772077337056</v>
      </c>
      <c r="E60" s="13">
        <f t="shared" si="7"/>
        <v>94.11565952780438</v>
      </c>
      <c r="F60" s="13">
        <f t="shared" si="7"/>
        <v>49.33903412830471</v>
      </c>
      <c r="G60" s="13">
        <f t="shared" si="7"/>
        <v>57.869610394025926</v>
      </c>
      <c r="H60" s="13">
        <f t="shared" si="7"/>
        <v>284.3635394155376</v>
      </c>
      <c r="I60" s="13">
        <f t="shared" si="7"/>
        <v>72.04050313174207</v>
      </c>
      <c r="J60" s="13">
        <f t="shared" si="7"/>
        <v>76.48731369583746</v>
      </c>
      <c r="K60" s="13">
        <f t="shared" si="7"/>
        <v>89.73564567086692</v>
      </c>
      <c r="L60" s="13">
        <f t="shared" si="7"/>
        <v>773.8243069382015</v>
      </c>
      <c r="M60" s="13">
        <f t="shared" si="7"/>
        <v>114.24660124624306</v>
      </c>
      <c r="N60" s="13">
        <f t="shared" si="7"/>
        <v>75.18538675267213</v>
      </c>
      <c r="O60" s="13">
        <f t="shared" si="7"/>
        <v>63.31117246230627</v>
      </c>
      <c r="P60" s="13">
        <f t="shared" si="7"/>
        <v>64.16416251447944</v>
      </c>
      <c r="Q60" s="13">
        <f t="shared" si="7"/>
        <v>67.59166063215038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82.56206333080672</v>
      </c>
      <c r="W60" s="13">
        <f t="shared" si="7"/>
        <v>87.99422641866363</v>
      </c>
      <c r="X60" s="13">
        <f t="shared" si="7"/>
        <v>0</v>
      </c>
      <c r="Y60" s="13">
        <f t="shared" si="7"/>
        <v>0</v>
      </c>
      <c r="Z60" s="14">
        <f t="shared" si="7"/>
        <v>94.11565952780438</v>
      </c>
    </row>
    <row r="61" spans="1:26" ht="13.5">
      <c r="A61" s="39" t="s">
        <v>103</v>
      </c>
      <c r="B61" s="12">
        <f t="shared" si="7"/>
        <v>94.35485662476553</v>
      </c>
      <c r="C61" s="12">
        <f t="shared" si="7"/>
        <v>0</v>
      </c>
      <c r="D61" s="3">
        <f t="shared" si="7"/>
        <v>87.50015779340366</v>
      </c>
      <c r="E61" s="13">
        <f t="shared" si="7"/>
        <v>95.28122710167399</v>
      </c>
      <c r="F61" s="13">
        <f t="shared" si="7"/>
        <v>48.7251729303781</v>
      </c>
      <c r="G61" s="13">
        <f t="shared" si="7"/>
        <v>69.59446909132664</v>
      </c>
      <c r="H61" s="13">
        <f t="shared" si="7"/>
        <v>0</v>
      </c>
      <c r="I61" s="13">
        <f t="shared" si="7"/>
        <v>79.5818336037147</v>
      </c>
      <c r="J61" s="13">
        <f t="shared" si="7"/>
        <v>70.5386067965362</v>
      </c>
      <c r="K61" s="13">
        <f t="shared" si="7"/>
        <v>81.54191431264756</v>
      </c>
      <c r="L61" s="13">
        <f t="shared" si="7"/>
        <v>277.3625731300096</v>
      </c>
      <c r="M61" s="13">
        <f t="shared" si="7"/>
        <v>97.86659136485217</v>
      </c>
      <c r="N61" s="13">
        <f t="shared" si="7"/>
        <v>57.17290508198811</v>
      </c>
      <c r="O61" s="13">
        <f t="shared" si="7"/>
        <v>54.12493535317383</v>
      </c>
      <c r="P61" s="13">
        <f t="shared" si="7"/>
        <v>70.41882267800653</v>
      </c>
      <c r="Q61" s="13">
        <f t="shared" si="7"/>
        <v>60.44418675519275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77.39602336537249</v>
      </c>
      <c r="W61" s="13">
        <f t="shared" si="7"/>
        <v>84.96905837393318</v>
      </c>
      <c r="X61" s="13">
        <f t="shared" si="7"/>
        <v>0</v>
      </c>
      <c r="Y61" s="13">
        <f t="shared" si="7"/>
        <v>0</v>
      </c>
      <c r="Z61" s="14">
        <f t="shared" si="7"/>
        <v>95.28122710167399</v>
      </c>
    </row>
    <row r="62" spans="1:26" ht="13.5">
      <c r="A62" s="39" t="s">
        <v>104</v>
      </c>
      <c r="B62" s="12">
        <f t="shared" si="7"/>
        <v>65.77208634029815</v>
      </c>
      <c r="C62" s="12">
        <f t="shared" si="7"/>
        <v>0</v>
      </c>
      <c r="D62" s="3">
        <f t="shared" si="7"/>
        <v>90.81175794180847</v>
      </c>
      <c r="E62" s="13">
        <f t="shared" si="7"/>
        <v>94.54237932931726</v>
      </c>
      <c r="F62" s="13">
        <f t="shared" si="7"/>
        <v>42.39440414103433</v>
      </c>
      <c r="G62" s="13">
        <f t="shared" si="7"/>
        <v>32.47594677401312</v>
      </c>
      <c r="H62" s="13">
        <f t="shared" si="7"/>
        <v>0</v>
      </c>
      <c r="I62" s="13">
        <f t="shared" si="7"/>
        <v>58.511578592635146</v>
      </c>
      <c r="J62" s="13">
        <f t="shared" si="7"/>
        <v>74.24015749728994</v>
      </c>
      <c r="K62" s="13">
        <f t="shared" si="7"/>
        <v>91.48767541426683</v>
      </c>
      <c r="L62" s="13">
        <f t="shared" si="7"/>
        <v>9463.785276637058</v>
      </c>
      <c r="M62" s="13">
        <f t="shared" si="7"/>
        <v>115.73801074771728</v>
      </c>
      <c r="N62" s="13">
        <f t="shared" si="7"/>
        <v>76.63774209794725</v>
      </c>
      <c r="O62" s="13">
        <f t="shared" si="7"/>
        <v>62.11572949973766</v>
      </c>
      <c r="P62" s="13">
        <f t="shared" si="7"/>
        <v>48.59167352456307</v>
      </c>
      <c r="Q62" s="13">
        <f t="shared" si="7"/>
        <v>62.35664419352236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78.2753274084204</v>
      </c>
      <c r="W62" s="13">
        <f t="shared" si="7"/>
        <v>90.92864909209459</v>
      </c>
      <c r="X62" s="13">
        <f t="shared" si="7"/>
        <v>0</v>
      </c>
      <c r="Y62" s="13">
        <f t="shared" si="7"/>
        <v>0</v>
      </c>
      <c r="Z62" s="14">
        <f t="shared" si="7"/>
        <v>94.54237932931726</v>
      </c>
    </row>
    <row r="63" spans="1:26" ht="13.5">
      <c r="A63" s="39" t="s">
        <v>105</v>
      </c>
      <c r="B63" s="12">
        <f t="shared" si="7"/>
        <v>62.028461908297075</v>
      </c>
      <c r="C63" s="12">
        <f t="shared" si="7"/>
        <v>0</v>
      </c>
      <c r="D63" s="3">
        <f t="shared" si="7"/>
        <v>87.49947799329634</v>
      </c>
      <c r="E63" s="13">
        <f t="shared" si="7"/>
        <v>95.09207234938066</v>
      </c>
      <c r="F63" s="13">
        <f t="shared" si="7"/>
        <v>30.122727124454467</v>
      </c>
      <c r="G63" s="13">
        <f t="shared" si="7"/>
        <v>75.34623422546647</v>
      </c>
      <c r="H63" s="13">
        <f t="shared" si="7"/>
        <v>27.271916028065007</v>
      </c>
      <c r="I63" s="13">
        <f t="shared" si="7"/>
        <v>43.5141604759446</v>
      </c>
      <c r="J63" s="13">
        <f t="shared" si="7"/>
        <v>44.03772344729824</v>
      </c>
      <c r="K63" s="13">
        <f t="shared" si="7"/>
        <v>37.753615851586666</v>
      </c>
      <c r="L63" s="13">
        <f t="shared" si="7"/>
        <v>351683.0945558739</v>
      </c>
      <c r="M63" s="13">
        <f t="shared" si="7"/>
        <v>61.33678055300309</v>
      </c>
      <c r="N63" s="13">
        <f t="shared" si="7"/>
        <v>54.34711995285634</v>
      </c>
      <c r="O63" s="13">
        <f t="shared" si="7"/>
        <v>35.48383664225324</v>
      </c>
      <c r="P63" s="13">
        <f t="shared" si="7"/>
        <v>55.99950268636963</v>
      </c>
      <c r="Q63" s="13">
        <f t="shared" si="7"/>
        <v>48.73214903946367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50.18113352037923</v>
      </c>
      <c r="W63" s="13">
        <f t="shared" si="7"/>
        <v>87.50001648452367</v>
      </c>
      <c r="X63" s="13">
        <f t="shared" si="7"/>
        <v>0</v>
      </c>
      <c r="Y63" s="13">
        <f t="shared" si="7"/>
        <v>0</v>
      </c>
      <c r="Z63" s="14">
        <f t="shared" si="7"/>
        <v>95.09207234938066</v>
      </c>
    </row>
    <row r="64" spans="1:26" ht="13.5">
      <c r="A64" s="39" t="s">
        <v>106</v>
      </c>
      <c r="B64" s="12">
        <f t="shared" si="7"/>
        <v>42.58846424919237</v>
      </c>
      <c r="C64" s="12">
        <f t="shared" si="7"/>
        <v>0</v>
      </c>
      <c r="D64" s="3">
        <f t="shared" si="7"/>
        <v>87.50000248878523</v>
      </c>
      <c r="E64" s="13">
        <f t="shared" si="7"/>
        <v>86.54928271977852</v>
      </c>
      <c r="F64" s="13">
        <f t="shared" si="7"/>
        <v>20.999670032961223</v>
      </c>
      <c r="G64" s="13">
        <f t="shared" si="7"/>
        <v>34.70002608077847</v>
      </c>
      <c r="H64" s="13">
        <f t="shared" si="7"/>
        <v>27.272867213950235</v>
      </c>
      <c r="I64" s="13">
        <f t="shared" si="7"/>
        <v>27.65636541630715</v>
      </c>
      <c r="J64" s="13">
        <f t="shared" si="7"/>
        <v>30.61865527828199</v>
      </c>
      <c r="K64" s="13">
        <f t="shared" si="7"/>
        <v>39.134637927187164</v>
      </c>
      <c r="L64" s="13">
        <f t="shared" si="7"/>
        <v>1552840</v>
      </c>
      <c r="M64" s="13">
        <f t="shared" si="7"/>
        <v>56.904691757511294</v>
      </c>
      <c r="N64" s="13">
        <f t="shared" si="7"/>
        <v>47.95734709897861</v>
      </c>
      <c r="O64" s="13">
        <f t="shared" si="7"/>
        <v>35.07712641982593</v>
      </c>
      <c r="P64" s="13">
        <f t="shared" si="7"/>
        <v>35.56148674434273</v>
      </c>
      <c r="Q64" s="13">
        <f t="shared" si="7"/>
        <v>39.526985524658194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39.42769694582923</v>
      </c>
      <c r="W64" s="13">
        <f t="shared" si="7"/>
        <v>87.50000597308481</v>
      </c>
      <c r="X64" s="13">
        <f t="shared" si="7"/>
        <v>0</v>
      </c>
      <c r="Y64" s="13">
        <f t="shared" si="7"/>
        <v>0</v>
      </c>
      <c r="Z64" s="14">
        <f t="shared" si="7"/>
        <v>86.54928271977852</v>
      </c>
    </row>
    <row r="65" spans="1:26" ht="13.5">
      <c r="A65" s="39" t="s">
        <v>107</v>
      </c>
      <c r="B65" s="12">
        <f t="shared" si="7"/>
        <v>576.6855292120827</v>
      </c>
      <c r="C65" s="12">
        <f t="shared" si="7"/>
        <v>0</v>
      </c>
      <c r="D65" s="3">
        <f t="shared" si="7"/>
        <v>100</v>
      </c>
      <c r="E65" s="13">
        <f t="shared" si="7"/>
        <v>81.25730819293756</v>
      </c>
      <c r="F65" s="13">
        <f t="shared" si="7"/>
        <v>3610.0777461319376</v>
      </c>
      <c r="G65" s="13">
        <f t="shared" si="7"/>
        <v>6014.399275662569</v>
      </c>
      <c r="H65" s="13">
        <f t="shared" si="7"/>
        <v>4173.246621932163</v>
      </c>
      <c r="I65" s="13">
        <f t="shared" si="7"/>
        <v>4600.0522027513925</v>
      </c>
      <c r="J65" s="13">
        <f t="shared" si="7"/>
        <v>6758.606323992207</v>
      </c>
      <c r="K65" s="13">
        <f t="shared" si="7"/>
        <v>7223.712594891455</v>
      </c>
      <c r="L65" s="13">
        <f t="shared" si="7"/>
        <v>0</v>
      </c>
      <c r="M65" s="13">
        <f t="shared" si="7"/>
        <v>10419.169881400845</v>
      </c>
      <c r="N65" s="13">
        <f t="shared" si="7"/>
        <v>7381.654163897067</v>
      </c>
      <c r="O65" s="13">
        <f t="shared" si="7"/>
        <v>5969.4403602279</v>
      </c>
      <c r="P65" s="13">
        <f t="shared" si="7"/>
        <v>5810.761904761905</v>
      </c>
      <c r="Q65" s="13">
        <f t="shared" si="7"/>
        <v>6373.9842160429125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6736.149692908668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81.25730819293756</v>
      </c>
    </row>
    <row r="66" spans="1:26" ht="13.5">
      <c r="A66" s="40" t="s">
        <v>110</v>
      </c>
      <c r="B66" s="15">
        <f t="shared" si="7"/>
        <v>13.201072375935963</v>
      </c>
      <c r="C66" s="15">
        <f t="shared" si="7"/>
        <v>0</v>
      </c>
      <c r="D66" s="4">
        <f t="shared" si="7"/>
        <v>-0.0008396052851647433</v>
      </c>
      <c r="E66" s="16">
        <f t="shared" si="7"/>
        <v>-0.0006092114716219103</v>
      </c>
      <c r="F66" s="16">
        <f t="shared" si="7"/>
        <v>4.944632851854022</v>
      </c>
      <c r="G66" s="16">
        <f t="shared" si="7"/>
        <v>5.165286585578824</v>
      </c>
      <c r="H66" s="16">
        <f t="shared" si="7"/>
        <v>2.364933878986708</v>
      </c>
      <c r="I66" s="16">
        <f t="shared" si="7"/>
        <v>4.110780763006717</v>
      </c>
      <c r="J66" s="16">
        <f t="shared" si="7"/>
        <v>2.1899291030904666</v>
      </c>
      <c r="K66" s="16">
        <f t="shared" si="7"/>
        <v>3.4542823897374357</v>
      </c>
      <c r="L66" s="16">
        <f t="shared" si="7"/>
        <v>5.766645854708929</v>
      </c>
      <c r="M66" s="16">
        <f t="shared" si="7"/>
        <v>3.8057694713264563</v>
      </c>
      <c r="N66" s="16">
        <f t="shared" si="7"/>
        <v>18.419322310769612</v>
      </c>
      <c r="O66" s="16">
        <f t="shared" si="7"/>
        <v>4.919226676370178</v>
      </c>
      <c r="P66" s="16">
        <f t="shared" si="7"/>
        <v>5.679148760998601</v>
      </c>
      <c r="Q66" s="16">
        <f t="shared" si="7"/>
        <v>11.334750787072283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6.939035210180841</v>
      </c>
      <c r="W66" s="16">
        <f t="shared" si="7"/>
        <v>-29.156641433988945</v>
      </c>
      <c r="X66" s="16">
        <f t="shared" si="7"/>
        <v>0</v>
      </c>
      <c r="Y66" s="16">
        <f t="shared" si="7"/>
        <v>0</v>
      </c>
      <c r="Z66" s="17">
        <f t="shared" si="7"/>
        <v>-0.0006092114716219103</v>
      </c>
    </row>
    <row r="67" spans="1:26" ht="13.5" hidden="1">
      <c r="A67" s="41" t="s">
        <v>285</v>
      </c>
      <c r="B67" s="24">
        <v>814654469</v>
      </c>
      <c r="C67" s="24"/>
      <c r="D67" s="25">
        <v>907717695</v>
      </c>
      <c r="E67" s="26">
        <v>735092917</v>
      </c>
      <c r="F67" s="26">
        <v>61524263</v>
      </c>
      <c r="G67" s="26">
        <v>80459961</v>
      </c>
      <c r="H67" s="26">
        <v>35131203</v>
      </c>
      <c r="I67" s="26">
        <v>177115427</v>
      </c>
      <c r="J67" s="26">
        <v>75598384</v>
      </c>
      <c r="K67" s="26">
        <v>58708126</v>
      </c>
      <c r="L67" s="26">
        <v>7971293</v>
      </c>
      <c r="M67" s="26">
        <v>142277803</v>
      </c>
      <c r="N67" s="26">
        <v>63709067</v>
      </c>
      <c r="O67" s="26">
        <v>63162350</v>
      </c>
      <c r="P67" s="26">
        <v>60476523</v>
      </c>
      <c r="Q67" s="26">
        <v>187347940</v>
      </c>
      <c r="R67" s="26"/>
      <c r="S67" s="26"/>
      <c r="T67" s="26"/>
      <c r="U67" s="26"/>
      <c r="V67" s="26">
        <v>506741170</v>
      </c>
      <c r="W67" s="26">
        <v>680788197</v>
      </c>
      <c r="X67" s="26"/>
      <c r="Y67" s="25"/>
      <c r="Z67" s="27">
        <v>735092917</v>
      </c>
    </row>
    <row r="68" spans="1:26" ht="13.5" hidden="1">
      <c r="A68" s="37" t="s">
        <v>31</v>
      </c>
      <c r="B68" s="19">
        <v>267770905</v>
      </c>
      <c r="C68" s="19"/>
      <c r="D68" s="20">
        <v>293355761</v>
      </c>
      <c r="E68" s="21">
        <v>141335443</v>
      </c>
      <c r="F68" s="21">
        <v>24277439</v>
      </c>
      <c r="G68" s="21">
        <v>24235075</v>
      </c>
      <c r="H68" s="21">
        <v>24278734</v>
      </c>
      <c r="I68" s="21">
        <v>72791248</v>
      </c>
      <c r="J68" s="21">
        <v>24288838</v>
      </c>
      <c r="K68" s="21">
        <v>11911479</v>
      </c>
      <c r="L68" s="21">
        <v>-1705</v>
      </c>
      <c r="M68" s="21">
        <v>36198612</v>
      </c>
      <c r="N68" s="21">
        <v>11145982</v>
      </c>
      <c r="O68" s="21">
        <v>14125560</v>
      </c>
      <c r="P68" s="21">
        <v>11003595</v>
      </c>
      <c r="Q68" s="21">
        <v>36275137</v>
      </c>
      <c r="R68" s="21"/>
      <c r="S68" s="21"/>
      <c r="T68" s="21"/>
      <c r="U68" s="21"/>
      <c r="V68" s="21">
        <v>145264997</v>
      </c>
      <c r="W68" s="21">
        <v>220016817</v>
      </c>
      <c r="X68" s="21"/>
      <c r="Y68" s="20"/>
      <c r="Z68" s="23">
        <v>141335443</v>
      </c>
    </row>
    <row r="69" spans="1:26" ht="13.5" hidden="1">
      <c r="A69" s="38" t="s">
        <v>32</v>
      </c>
      <c r="B69" s="19">
        <v>514043588</v>
      </c>
      <c r="C69" s="19"/>
      <c r="D69" s="20">
        <v>584466934</v>
      </c>
      <c r="E69" s="21">
        <v>552556674</v>
      </c>
      <c r="F69" s="21">
        <v>34107056</v>
      </c>
      <c r="G69" s="21">
        <v>52588747</v>
      </c>
      <c r="H69" s="21">
        <v>7156594</v>
      </c>
      <c r="I69" s="21">
        <v>93852397</v>
      </c>
      <c r="J69" s="21">
        <v>47514035</v>
      </c>
      <c r="K69" s="21">
        <v>44078340</v>
      </c>
      <c r="L69" s="21">
        <v>4358089</v>
      </c>
      <c r="M69" s="21">
        <v>95950464</v>
      </c>
      <c r="N69" s="21">
        <v>46132881</v>
      </c>
      <c r="O69" s="21">
        <v>45109689</v>
      </c>
      <c r="P69" s="21">
        <v>45872811</v>
      </c>
      <c r="Q69" s="21">
        <v>137115381</v>
      </c>
      <c r="R69" s="21"/>
      <c r="S69" s="21"/>
      <c r="T69" s="21"/>
      <c r="U69" s="21"/>
      <c r="V69" s="21">
        <v>326918242</v>
      </c>
      <c r="W69" s="21">
        <v>438350454</v>
      </c>
      <c r="X69" s="21"/>
      <c r="Y69" s="20"/>
      <c r="Z69" s="23">
        <v>552556674</v>
      </c>
    </row>
    <row r="70" spans="1:26" ht="13.5" hidden="1">
      <c r="A70" s="39" t="s">
        <v>103</v>
      </c>
      <c r="B70" s="19">
        <v>213867305</v>
      </c>
      <c r="C70" s="19"/>
      <c r="D70" s="20">
        <v>238920000</v>
      </c>
      <c r="E70" s="21">
        <v>219408779</v>
      </c>
      <c r="F70" s="21">
        <v>20206976</v>
      </c>
      <c r="G70" s="21">
        <v>22250955</v>
      </c>
      <c r="H70" s="21"/>
      <c r="I70" s="21">
        <v>42457931</v>
      </c>
      <c r="J70" s="21">
        <v>18032097</v>
      </c>
      <c r="K70" s="21">
        <v>16051307</v>
      </c>
      <c r="L70" s="21">
        <v>4205182</v>
      </c>
      <c r="M70" s="21">
        <v>38288586</v>
      </c>
      <c r="N70" s="21">
        <v>17445456</v>
      </c>
      <c r="O70" s="21">
        <v>17473789</v>
      </c>
      <c r="P70" s="21">
        <v>16791617</v>
      </c>
      <c r="Q70" s="21">
        <v>51710862</v>
      </c>
      <c r="R70" s="21"/>
      <c r="S70" s="21"/>
      <c r="T70" s="21"/>
      <c r="U70" s="21"/>
      <c r="V70" s="21">
        <v>132457379</v>
      </c>
      <c r="W70" s="21">
        <v>179190324</v>
      </c>
      <c r="X70" s="21"/>
      <c r="Y70" s="20"/>
      <c r="Z70" s="23">
        <v>219408779</v>
      </c>
    </row>
    <row r="71" spans="1:26" ht="13.5" hidden="1">
      <c r="A71" s="39" t="s">
        <v>104</v>
      </c>
      <c r="B71" s="19">
        <v>235800066</v>
      </c>
      <c r="C71" s="19"/>
      <c r="D71" s="20">
        <v>258285000</v>
      </c>
      <c r="E71" s="21">
        <v>248093131</v>
      </c>
      <c r="F71" s="21">
        <v>6971012</v>
      </c>
      <c r="G71" s="21">
        <v>23474398</v>
      </c>
      <c r="H71" s="21"/>
      <c r="I71" s="21">
        <v>30445410</v>
      </c>
      <c r="J71" s="21">
        <v>22265272</v>
      </c>
      <c r="K71" s="21">
        <v>20661019</v>
      </c>
      <c r="L71" s="21">
        <v>152438</v>
      </c>
      <c r="M71" s="21">
        <v>43078729</v>
      </c>
      <c r="N71" s="21">
        <v>21358659</v>
      </c>
      <c r="O71" s="21">
        <v>20420446</v>
      </c>
      <c r="P71" s="21">
        <v>21802118</v>
      </c>
      <c r="Q71" s="21">
        <v>63581223</v>
      </c>
      <c r="R71" s="21"/>
      <c r="S71" s="21"/>
      <c r="T71" s="21"/>
      <c r="U71" s="21"/>
      <c r="V71" s="21">
        <v>137105362</v>
      </c>
      <c r="W71" s="21">
        <v>193713849</v>
      </c>
      <c r="X71" s="21"/>
      <c r="Y71" s="20"/>
      <c r="Z71" s="23">
        <v>248093131</v>
      </c>
    </row>
    <row r="72" spans="1:26" ht="13.5" hidden="1">
      <c r="A72" s="39" t="s">
        <v>105</v>
      </c>
      <c r="B72" s="19">
        <v>25229510</v>
      </c>
      <c r="C72" s="19"/>
      <c r="D72" s="20">
        <v>36398000</v>
      </c>
      <c r="E72" s="21">
        <v>33491814</v>
      </c>
      <c r="F72" s="21">
        <v>2636418</v>
      </c>
      <c r="G72" s="21">
        <v>2572897</v>
      </c>
      <c r="H72" s="21">
        <v>2868768</v>
      </c>
      <c r="I72" s="21">
        <v>8078083</v>
      </c>
      <c r="J72" s="21">
        <v>2933242</v>
      </c>
      <c r="K72" s="21">
        <v>3051909</v>
      </c>
      <c r="L72" s="21">
        <v>349</v>
      </c>
      <c r="M72" s="21">
        <v>5985500</v>
      </c>
      <c r="N72" s="21">
        <v>3032433</v>
      </c>
      <c r="O72" s="21">
        <v>2913287</v>
      </c>
      <c r="P72" s="21">
        <v>2967946</v>
      </c>
      <c r="Q72" s="21">
        <v>8913666</v>
      </c>
      <c r="R72" s="21"/>
      <c r="S72" s="21"/>
      <c r="T72" s="21"/>
      <c r="U72" s="21"/>
      <c r="V72" s="21">
        <v>22977249</v>
      </c>
      <c r="W72" s="21">
        <v>27298332</v>
      </c>
      <c r="X72" s="21"/>
      <c r="Y72" s="20"/>
      <c r="Z72" s="23">
        <v>33491814</v>
      </c>
    </row>
    <row r="73" spans="1:26" ht="13.5" hidden="1">
      <c r="A73" s="39" t="s">
        <v>106</v>
      </c>
      <c r="B73" s="19">
        <v>38543395</v>
      </c>
      <c r="C73" s="19"/>
      <c r="D73" s="20">
        <v>50225306</v>
      </c>
      <c r="E73" s="21">
        <v>50777017</v>
      </c>
      <c r="F73" s="21">
        <v>4227695</v>
      </c>
      <c r="G73" s="21">
        <v>4225334</v>
      </c>
      <c r="H73" s="21">
        <v>4222552</v>
      </c>
      <c r="I73" s="21">
        <v>12675581</v>
      </c>
      <c r="J73" s="21">
        <v>4216694</v>
      </c>
      <c r="K73" s="21">
        <v>4248372</v>
      </c>
      <c r="L73" s="21">
        <v>120</v>
      </c>
      <c r="M73" s="21">
        <v>8465186</v>
      </c>
      <c r="N73" s="21">
        <v>4233147</v>
      </c>
      <c r="O73" s="21">
        <v>4236875</v>
      </c>
      <c r="P73" s="21">
        <v>4244980</v>
      </c>
      <c r="Q73" s="21">
        <v>12715002</v>
      </c>
      <c r="R73" s="21"/>
      <c r="S73" s="21"/>
      <c r="T73" s="21"/>
      <c r="U73" s="21"/>
      <c r="V73" s="21">
        <v>33855769</v>
      </c>
      <c r="W73" s="21">
        <v>37668978</v>
      </c>
      <c r="X73" s="21"/>
      <c r="Y73" s="20"/>
      <c r="Z73" s="23">
        <v>50777017</v>
      </c>
    </row>
    <row r="74" spans="1:26" ht="13.5" hidden="1">
      <c r="A74" s="39" t="s">
        <v>107</v>
      </c>
      <c r="B74" s="19">
        <v>603312</v>
      </c>
      <c r="C74" s="19"/>
      <c r="D74" s="20">
        <v>638628</v>
      </c>
      <c r="E74" s="21">
        <v>785933</v>
      </c>
      <c r="F74" s="21">
        <v>64955</v>
      </c>
      <c r="G74" s="21">
        <v>65163</v>
      </c>
      <c r="H74" s="21">
        <v>65274</v>
      </c>
      <c r="I74" s="21">
        <v>195392</v>
      </c>
      <c r="J74" s="21">
        <v>66730</v>
      </c>
      <c r="K74" s="21">
        <v>65733</v>
      </c>
      <c r="L74" s="21"/>
      <c r="M74" s="21">
        <v>132463</v>
      </c>
      <c r="N74" s="21">
        <v>63186</v>
      </c>
      <c r="O74" s="21">
        <v>65292</v>
      </c>
      <c r="P74" s="21">
        <v>66150</v>
      </c>
      <c r="Q74" s="21">
        <v>194628</v>
      </c>
      <c r="R74" s="21"/>
      <c r="S74" s="21"/>
      <c r="T74" s="21"/>
      <c r="U74" s="21"/>
      <c r="V74" s="21">
        <v>522483</v>
      </c>
      <c r="W74" s="21">
        <v>478971</v>
      </c>
      <c r="X74" s="21"/>
      <c r="Y74" s="20"/>
      <c r="Z74" s="23">
        <v>785933</v>
      </c>
    </row>
    <row r="75" spans="1:26" ht="13.5" hidden="1">
      <c r="A75" s="40" t="s">
        <v>110</v>
      </c>
      <c r="B75" s="28">
        <v>32839976</v>
      </c>
      <c r="C75" s="28"/>
      <c r="D75" s="29">
        <v>29895000</v>
      </c>
      <c r="E75" s="30">
        <v>41200800</v>
      </c>
      <c r="F75" s="30">
        <v>3139768</v>
      </c>
      <c r="G75" s="30">
        <v>3636139</v>
      </c>
      <c r="H75" s="30">
        <v>3695875</v>
      </c>
      <c r="I75" s="30">
        <v>10471782</v>
      </c>
      <c r="J75" s="30">
        <v>3795511</v>
      </c>
      <c r="K75" s="30">
        <v>2718307</v>
      </c>
      <c r="L75" s="30">
        <v>3614909</v>
      </c>
      <c r="M75" s="30">
        <v>10128727</v>
      </c>
      <c r="N75" s="30">
        <v>6430204</v>
      </c>
      <c r="O75" s="30">
        <v>3927101</v>
      </c>
      <c r="P75" s="30">
        <v>3600117</v>
      </c>
      <c r="Q75" s="30">
        <v>13957422</v>
      </c>
      <c r="R75" s="30"/>
      <c r="S75" s="30"/>
      <c r="T75" s="30"/>
      <c r="U75" s="30"/>
      <c r="V75" s="30">
        <v>34557931</v>
      </c>
      <c r="W75" s="30">
        <v>22420926</v>
      </c>
      <c r="X75" s="30"/>
      <c r="Y75" s="29"/>
      <c r="Z75" s="31">
        <v>41200800</v>
      </c>
    </row>
    <row r="76" spans="1:26" ht="13.5" hidden="1">
      <c r="A76" s="42" t="s">
        <v>286</v>
      </c>
      <c r="B76" s="32">
        <v>624534676</v>
      </c>
      <c r="C76" s="32"/>
      <c r="D76" s="33">
        <v>813975395</v>
      </c>
      <c r="E76" s="34">
        <v>813975395</v>
      </c>
      <c r="F76" s="34">
        <v>31402639</v>
      </c>
      <c r="G76" s="34">
        <v>56842635</v>
      </c>
      <c r="H76" s="34">
        <v>39799550</v>
      </c>
      <c r="I76" s="34">
        <v>128044824</v>
      </c>
      <c r="J76" s="34">
        <v>49791385</v>
      </c>
      <c r="K76" s="34">
        <v>61011635</v>
      </c>
      <c r="L76" s="34">
        <v>45020449</v>
      </c>
      <c r="M76" s="34">
        <v>155823469</v>
      </c>
      <c r="N76" s="34">
        <v>44628417</v>
      </c>
      <c r="O76" s="34">
        <v>41653949</v>
      </c>
      <c r="P76" s="34">
        <v>38236940</v>
      </c>
      <c r="Q76" s="34">
        <v>124519306</v>
      </c>
      <c r="R76" s="34"/>
      <c r="S76" s="34"/>
      <c r="T76" s="34"/>
      <c r="U76" s="34"/>
      <c r="V76" s="34">
        <v>408387599</v>
      </c>
      <c r="W76" s="34">
        <v>608947618</v>
      </c>
      <c r="X76" s="34"/>
      <c r="Y76" s="33"/>
      <c r="Z76" s="35">
        <v>813975395</v>
      </c>
    </row>
    <row r="77" spans="1:26" ht="13.5" hidden="1">
      <c r="A77" s="37" t="s">
        <v>31</v>
      </c>
      <c r="B77" s="19">
        <v>227770905</v>
      </c>
      <c r="C77" s="19"/>
      <c r="D77" s="20">
        <v>293933288</v>
      </c>
      <c r="E77" s="21">
        <v>293933288</v>
      </c>
      <c r="F77" s="21">
        <v>14419297</v>
      </c>
      <c r="G77" s="21">
        <v>26221915</v>
      </c>
      <c r="H77" s="21">
        <v>19361401</v>
      </c>
      <c r="I77" s="21">
        <v>60002613</v>
      </c>
      <c r="J77" s="21">
        <v>13366057</v>
      </c>
      <c r="K77" s="21">
        <v>21363754</v>
      </c>
      <c r="L77" s="21">
        <v>11088038</v>
      </c>
      <c r="M77" s="21">
        <v>45817849</v>
      </c>
      <c r="N77" s="21">
        <v>8758832</v>
      </c>
      <c r="O77" s="21">
        <v>12901293</v>
      </c>
      <c r="P77" s="21">
        <v>8598579</v>
      </c>
      <c r="Q77" s="21">
        <v>30258704</v>
      </c>
      <c r="R77" s="21"/>
      <c r="S77" s="21"/>
      <c r="T77" s="21"/>
      <c r="U77" s="21"/>
      <c r="V77" s="21">
        <v>136079166</v>
      </c>
      <c r="W77" s="21">
        <v>229761716</v>
      </c>
      <c r="X77" s="21"/>
      <c r="Y77" s="20"/>
      <c r="Z77" s="23">
        <v>293933288</v>
      </c>
    </row>
    <row r="78" spans="1:26" ht="13.5" hidden="1">
      <c r="A78" s="38" t="s">
        <v>32</v>
      </c>
      <c r="B78" s="19">
        <v>392428542</v>
      </c>
      <c r="C78" s="19"/>
      <c r="D78" s="20">
        <v>520042358</v>
      </c>
      <c r="E78" s="21">
        <v>520042358</v>
      </c>
      <c r="F78" s="21">
        <v>16828092</v>
      </c>
      <c r="G78" s="21">
        <v>30432903</v>
      </c>
      <c r="H78" s="21">
        <v>20350744</v>
      </c>
      <c r="I78" s="21">
        <v>67611739</v>
      </c>
      <c r="J78" s="21">
        <v>36342209</v>
      </c>
      <c r="K78" s="21">
        <v>39553983</v>
      </c>
      <c r="L78" s="21">
        <v>33723952</v>
      </c>
      <c r="M78" s="21">
        <v>109620144</v>
      </c>
      <c r="N78" s="21">
        <v>34685185</v>
      </c>
      <c r="O78" s="21">
        <v>28559473</v>
      </c>
      <c r="P78" s="21">
        <v>29433905</v>
      </c>
      <c r="Q78" s="21">
        <v>92678563</v>
      </c>
      <c r="R78" s="21"/>
      <c r="S78" s="21"/>
      <c r="T78" s="21"/>
      <c r="U78" s="21"/>
      <c r="V78" s="21">
        <v>269910446</v>
      </c>
      <c r="W78" s="21">
        <v>385723091</v>
      </c>
      <c r="X78" s="21"/>
      <c r="Y78" s="20"/>
      <c r="Z78" s="23">
        <v>520042358</v>
      </c>
    </row>
    <row r="79" spans="1:26" ht="13.5" hidden="1">
      <c r="A79" s="39" t="s">
        <v>103</v>
      </c>
      <c r="B79" s="19">
        <v>201794189</v>
      </c>
      <c r="C79" s="19"/>
      <c r="D79" s="20">
        <v>209055377</v>
      </c>
      <c r="E79" s="21">
        <v>209055377</v>
      </c>
      <c r="F79" s="21">
        <v>9845884</v>
      </c>
      <c r="G79" s="21">
        <v>15485434</v>
      </c>
      <c r="H79" s="21">
        <v>8457482</v>
      </c>
      <c r="I79" s="21">
        <v>33788800</v>
      </c>
      <c r="J79" s="21">
        <v>12719590</v>
      </c>
      <c r="K79" s="21">
        <v>13088543</v>
      </c>
      <c r="L79" s="21">
        <v>11663601</v>
      </c>
      <c r="M79" s="21">
        <v>37471734</v>
      </c>
      <c r="N79" s="21">
        <v>9974074</v>
      </c>
      <c r="O79" s="21">
        <v>9457677</v>
      </c>
      <c r="P79" s="21">
        <v>11824459</v>
      </c>
      <c r="Q79" s="21">
        <v>31256210</v>
      </c>
      <c r="R79" s="21"/>
      <c r="S79" s="21"/>
      <c r="T79" s="21"/>
      <c r="U79" s="21"/>
      <c r="V79" s="21">
        <v>102516744</v>
      </c>
      <c r="W79" s="21">
        <v>152256331</v>
      </c>
      <c r="X79" s="21"/>
      <c r="Y79" s="20"/>
      <c r="Z79" s="23">
        <v>209055377</v>
      </c>
    </row>
    <row r="80" spans="1:26" ht="13.5" hidden="1">
      <c r="A80" s="39" t="s">
        <v>104</v>
      </c>
      <c r="B80" s="19">
        <v>155090623</v>
      </c>
      <c r="C80" s="19"/>
      <c r="D80" s="20">
        <v>234553149</v>
      </c>
      <c r="E80" s="21">
        <v>234553149</v>
      </c>
      <c r="F80" s="21">
        <v>2955319</v>
      </c>
      <c r="G80" s="21">
        <v>7623533</v>
      </c>
      <c r="H80" s="21">
        <v>7235238</v>
      </c>
      <c r="I80" s="21">
        <v>17814090</v>
      </c>
      <c r="J80" s="21">
        <v>16529773</v>
      </c>
      <c r="K80" s="21">
        <v>18902286</v>
      </c>
      <c r="L80" s="21">
        <v>14426405</v>
      </c>
      <c r="M80" s="21">
        <v>49858464</v>
      </c>
      <c r="N80" s="21">
        <v>16368794</v>
      </c>
      <c r="O80" s="21">
        <v>12684309</v>
      </c>
      <c r="P80" s="21">
        <v>10594014</v>
      </c>
      <c r="Q80" s="21">
        <v>39647117</v>
      </c>
      <c r="R80" s="21"/>
      <c r="S80" s="21"/>
      <c r="T80" s="21"/>
      <c r="U80" s="21"/>
      <c r="V80" s="21">
        <v>107319671</v>
      </c>
      <c r="W80" s="21">
        <v>176141386</v>
      </c>
      <c r="X80" s="21"/>
      <c r="Y80" s="20"/>
      <c r="Z80" s="23">
        <v>234553149</v>
      </c>
    </row>
    <row r="81" spans="1:26" ht="13.5" hidden="1">
      <c r="A81" s="39" t="s">
        <v>105</v>
      </c>
      <c r="B81" s="19">
        <v>15649477</v>
      </c>
      <c r="C81" s="19"/>
      <c r="D81" s="20">
        <v>31848060</v>
      </c>
      <c r="E81" s="21">
        <v>31848060</v>
      </c>
      <c r="F81" s="21">
        <v>794161</v>
      </c>
      <c r="G81" s="21">
        <v>1938581</v>
      </c>
      <c r="H81" s="21">
        <v>782368</v>
      </c>
      <c r="I81" s="21">
        <v>3515110</v>
      </c>
      <c r="J81" s="21">
        <v>1291733</v>
      </c>
      <c r="K81" s="21">
        <v>1152206</v>
      </c>
      <c r="L81" s="21">
        <v>1227374</v>
      </c>
      <c r="M81" s="21">
        <v>3671313</v>
      </c>
      <c r="N81" s="21">
        <v>1648040</v>
      </c>
      <c r="O81" s="21">
        <v>1033746</v>
      </c>
      <c r="P81" s="21">
        <v>1662035</v>
      </c>
      <c r="Q81" s="21">
        <v>4343821</v>
      </c>
      <c r="R81" s="21"/>
      <c r="S81" s="21"/>
      <c r="T81" s="21"/>
      <c r="U81" s="21"/>
      <c r="V81" s="21">
        <v>11530244</v>
      </c>
      <c r="W81" s="21">
        <v>23886045</v>
      </c>
      <c r="X81" s="21"/>
      <c r="Y81" s="20"/>
      <c r="Z81" s="23">
        <v>31848060</v>
      </c>
    </row>
    <row r="82" spans="1:26" ht="13.5" hidden="1">
      <c r="A82" s="39" t="s">
        <v>106</v>
      </c>
      <c r="B82" s="19">
        <v>16415040</v>
      </c>
      <c r="C82" s="19"/>
      <c r="D82" s="20">
        <v>43947144</v>
      </c>
      <c r="E82" s="21">
        <v>43947144</v>
      </c>
      <c r="F82" s="21">
        <v>887802</v>
      </c>
      <c r="G82" s="21">
        <v>1466192</v>
      </c>
      <c r="H82" s="21">
        <v>1151611</v>
      </c>
      <c r="I82" s="21">
        <v>3505605</v>
      </c>
      <c r="J82" s="21">
        <v>1291095</v>
      </c>
      <c r="K82" s="21">
        <v>1662585</v>
      </c>
      <c r="L82" s="21">
        <v>1863408</v>
      </c>
      <c r="M82" s="21">
        <v>4817088</v>
      </c>
      <c r="N82" s="21">
        <v>2030105</v>
      </c>
      <c r="O82" s="21">
        <v>1486174</v>
      </c>
      <c r="P82" s="21">
        <v>1509578</v>
      </c>
      <c r="Q82" s="21">
        <v>5025857</v>
      </c>
      <c r="R82" s="21"/>
      <c r="S82" s="21"/>
      <c r="T82" s="21"/>
      <c r="U82" s="21"/>
      <c r="V82" s="21">
        <v>13348550</v>
      </c>
      <c r="W82" s="21">
        <v>32960358</v>
      </c>
      <c r="X82" s="21"/>
      <c r="Y82" s="20"/>
      <c r="Z82" s="23">
        <v>43947144</v>
      </c>
    </row>
    <row r="83" spans="1:26" ht="13.5" hidden="1">
      <c r="A83" s="39" t="s">
        <v>107</v>
      </c>
      <c r="B83" s="19">
        <v>3479213</v>
      </c>
      <c r="C83" s="19"/>
      <c r="D83" s="20">
        <v>638628</v>
      </c>
      <c r="E83" s="21">
        <v>638628</v>
      </c>
      <c r="F83" s="21">
        <v>2344926</v>
      </c>
      <c r="G83" s="21">
        <v>3919163</v>
      </c>
      <c r="H83" s="21">
        <v>2724045</v>
      </c>
      <c r="I83" s="21">
        <v>8988134</v>
      </c>
      <c r="J83" s="21">
        <v>4510018</v>
      </c>
      <c r="K83" s="21">
        <v>4748363</v>
      </c>
      <c r="L83" s="21">
        <v>4543164</v>
      </c>
      <c r="M83" s="21">
        <v>13801545</v>
      </c>
      <c r="N83" s="21">
        <v>4664172</v>
      </c>
      <c r="O83" s="21">
        <v>3897567</v>
      </c>
      <c r="P83" s="21">
        <v>3843819</v>
      </c>
      <c r="Q83" s="21">
        <v>12405558</v>
      </c>
      <c r="R83" s="21"/>
      <c r="S83" s="21"/>
      <c r="T83" s="21"/>
      <c r="U83" s="21"/>
      <c r="V83" s="21">
        <v>35195237</v>
      </c>
      <c r="W83" s="21">
        <v>478971</v>
      </c>
      <c r="X83" s="21"/>
      <c r="Y83" s="20"/>
      <c r="Z83" s="23">
        <v>638628</v>
      </c>
    </row>
    <row r="84" spans="1:26" ht="13.5" hidden="1">
      <c r="A84" s="40" t="s">
        <v>110</v>
      </c>
      <c r="B84" s="28">
        <v>4335229</v>
      </c>
      <c r="C84" s="28"/>
      <c r="D84" s="29">
        <v>-251</v>
      </c>
      <c r="E84" s="30">
        <v>-251</v>
      </c>
      <c r="F84" s="30">
        <v>155250</v>
      </c>
      <c r="G84" s="30">
        <v>187817</v>
      </c>
      <c r="H84" s="30">
        <v>87405</v>
      </c>
      <c r="I84" s="30">
        <v>430472</v>
      </c>
      <c r="J84" s="30">
        <v>83119</v>
      </c>
      <c r="K84" s="30">
        <v>93898</v>
      </c>
      <c r="L84" s="30">
        <v>208459</v>
      </c>
      <c r="M84" s="30">
        <v>385476</v>
      </c>
      <c r="N84" s="30">
        <v>1184400</v>
      </c>
      <c r="O84" s="30">
        <v>193183</v>
      </c>
      <c r="P84" s="30">
        <v>204456</v>
      </c>
      <c r="Q84" s="30">
        <v>1582039</v>
      </c>
      <c r="R84" s="30"/>
      <c r="S84" s="30"/>
      <c r="T84" s="30"/>
      <c r="U84" s="30"/>
      <c r="V84" s="30">
        <v>2397987</v>
      </c>
      <c r="W84" s="30">
        <v>-6537189</v>
      </c>
      <c r="X84" s="30"/>
      <c r="Y84" s="29"/>
      <c r="Z84" s="31">
        <v>-251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854354207</v>
      </c>
      <c r="D5" s="153">
        <f>SUM(D6:D8)</f>
        <v>0</v>
      </c>
      <c r="E5" s="154">
        <f t="shared" si="0"/>
        <v>436279365</v>
      </c>
      <c r="F5" s="100">
        <f t="shared" si="0"/>
        <v>307296763</v>
      </c>
      <c r="G5" s="100">
        <f t="shared" si="0"/>
        <v>98742015</v>
      </c>
      <c r="H5" s="100">
        <f t="shared" si="0"/>
        <v>28962152</v>
      </c>
      <c r="I5" s="100">
        <f t="shared" si="0"/>
        <v>81574560</v>
      </c>
      <c r="J5" s="100">
        <f t="shared" si="0"/>
        <v>209278727</v>
      </c>
      <c r="K5" s="100">
        <f t="shared" si="0"/>
        <v>29815339</v>
      </c>
      <c r="L5" s="100">
        <f t="shared" si="0"/>
        <v>14915057</v>
      </c>
      <c r="M5" s="100">
        <f t="shared" si="0"/>
        <v>4043788</v>
      </c>
      <c r="N5" s="100">
        <f t="shared" si="0"/>
        <v>48774184</v>
      </c>
      <c r="O5" s="100">
        <f t="shared" si="0"/>
        <v>17901822</v>
      </c>
      <c r="P5" s="100">
        <f t="shared" si="0"/>
        <v>33129015</v>
      </c>
      <c r="Q5" s="100">
        <f t="shared" si="0"/>
        <v>75531814</v>
      </c>
      <c r="R5" s="100">
        <f t="shared" si="0"/>
        <v>126562651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384615562</v>
      </c>
      <c r="X5" s="100">
        <f t="shared" si="0"/>
        <v>327600931</v>
      </c>
      <c r="Y5" s="100">
        <f t="shared" si="0"/>
        <v>57014631</v>
      </c>
      <c r="Z5" s="137">
        <f>+IF(X5&lt;&gt;0,+(Y5/X5)*100,0)</f>
        <v>17.40368405729592</v>
      </c>
      <c r="AA5" s="153">
        <f>SUM(AA6:AA8)</f>
        <v>307296763</v>
      </c>
    </row>
    <row r="6" spans="1:27" ht="13.5">
      <c r="A6" s="138" t="s">
        <v>75</v>
      </c>
      <c r="B6" s="136"/>
      <c r="C6" s="155">
        <v>362071</v>
      </c>
      <c r="D6" s="155"/>
      <c r="E6" s="156">
        <v>630405</v>
      </c>
      <c r="F6" s="60">
        <v>3326405</v>
      </c>
      <c r="G6" s="60">
        <v>110195</v>
      </c>
      <c r="H6" s="60">
        <v>605487</v>
      </c>
      <c r="I6" s="60">
        <v>-1434222</v>
      </c>
      <c r="J6" s="60">
        <v>-718540</v>
      </c>
      <c r="K6" s="60">
        <v>1456468</v>
      </c>
      <c r="L6" s="60">
        <v>77736</v>
      </c>
      <c r="M6" s="60">
        <v>100109</v>
      </c>
      <c r="N6" s="60">
        <v>1634313</v>
      </c>
      <c r="O6" s="60">
        <v>30109</v>
      </c>
      <c r="P6" s="60">
        <v>144428</v>
      </c>
      <c r="Q6" s="60">
        <v>356466</v>
      </c>
      <c r="R6" s="60">
        <v>531003</v>
      </c>
      <c r="S6" s="60"/>
      <c r="T6" s="60"/>
      <c r="U6" s="60"/>
      <c r="V6" s="60"/>
      <c r="W6" s="60">
        <v>1446776</v>
      </c>
      <c r="X6" s="60">
        <v>371853</v>
      </c>
      <c r="Y6" s="60">
        <v>1074923</v>
      </c>
      <c r="Z6" s="140">
        <v>289.07</v>
      </c>
      <c r="AA6" s="155">
        <v>3326405</v>
      </c>
    </row>
    <row r="7" spans="1:27" ht="13.5">
      <c r="A7" s="138" t="s">
        <v>76</v>
      </c>
      <c r="B7" s="136"/>
      <c r="C7" s="157">
        <v>853618689</v>
      </c>
      <c r="D7" s="157"/>
      <c r="E7" s="158">
        <v>432805260</v>
      </c>
      <c r="F7" s="159">
        <v>302170358</v>
      </c>
      <c r="G7" s="159">
        <v>98563120</v>
      </c>
      <c r="H7" s="159">
        <v>28209848</v>
      </c>
      <c r="I7" s="159">
        <v>82937049</v>
      </c>
      <c r="J7" s="159">
        <v>209710017</v>
      </c>
      <c r="K7" s="159">
        <v>28291798</v>
      </c>
      <c r="L7" s="159">
        <v>14762869</v>
      </c>
      <c r="M7" s="159">
        <v>3805607</v>
      </c>
      <c r="N7" s="159">
        <v>46860274</v>
      </c>
      <c r="O7" s="159">
        <v>17834845</v>
      </c>
      <c r="P7" s="159">
        <v>32313832</v>
      </c>
      <c r="Q7" s="159">
        <v>75107078</v>
      </c>
      <c r="R7" s="159">
        <v>125255755</v>
      </c>
      <c r="S7" s="159"/>
      <c r="T7" s="159"/>
      <c r="U7" s="159"/>
      <c r="V7" s="159"/>
      <c r="W7" s="159">
        <v>381826046</v>
      </c>
      <c r="X7" s="159">
        <v>325096348</v>
      </c>
      <c r="Y7" s="159">
        <v>56729698</v>
      </c>
      <c r="Z7" s="141">
        <v>17.45</v>
      </c>
      <c r="AA7" s="157">
        <v>302170358</v>
      </c>
    </row>
    <row r="8" spans="1:27" ht="13.5">
      <c r="A8" s="138" t="s">
        <v>77</v>
      </c>
      <c r="B8" s="136"/>
      <c r="C8" s="155">
        <v>373447</v>
      </c>
      <c r="D8" s="155"/>
      <c r="E8" s="156">
        <v>2843700</v>
      </c>
      <c r="F8" s="60">
        <v>1800000</v>
      </c>
      <c r="G8" s="60">
        <v>68700</v>
      </c>
      <c r="H8" s="60">
        <v>146817</v>
      </c>
      <c r="I8" s="60">
        <v>71733</v>
      </c>
      <c r="J8" s="60">
        <v>287250</v>
      </c>
      <c r="K8" s="60">
        <v>67073</v>
      </c>
      <c r="L8" s="60">
        <v>74452</v>
      </c>
      <c r="M8" s="60">
        <v>138072</v>
      </c>
      <c r="N8" s="60">
        <v>279597</v>
      </c>
      <c r="O8" s="60">
        <v>36868</v>
      </c>
      <c r="P8" s="60">
        <v>670755</v>
      </c>
      <c r="Q8" s="60">
        <v>68270</v>
      </c>
      <c r="R8" s="60">
        <v>775893</v>
      </c>
      <c r="S8" s="60"/>
      <c r="T8" s="60"/>
      <c r="U8" s="60"/>
      <c r="V8" s="60"/>
      <c r="W8" s="60">
        <v>1342740</v>
      </c>
      <c r="X8" s="60">
        <v>2132730</v>
      </c>
      <c r="Y8" s="60">
        <v>-789990</v>
      </c>
      <c r="Z8" s="140">
        <v>-37.04</v>
      </c>
      <c r="AA8" s="155">
        <v>1800000</v>
      </c>
    </row>
    <row r="9" spans="1:27" ht="13.5">
      <c r="A9" s="135" t="s">
        <v>78</v>
      </c>
      <c r="B9" s="136"/>
      <c r="C9" s="153">
        <f aca="true" t="shared" si="1" ref="C9:Y9">SUM(C10:C14)</f>
        <v>19725988</v>
      </c>
      <c r="D9" s="153">
        <f>SUM(D10:D14)</f>
        <v>0</v>
      </c>
      <c r="E9" s="154">
        <f t="shared" si="1"/>
        <v>50446649</v>
      </c>
      <c r="F9" s="100">
        <f t="shared" si="1"/>
        <v>163288735</v>
      </c>
      <c r="G9" s="100">
        <f t="shared" si="1"/>
        <v>4510956</v>
      </c>
      <c r="H9" s="100">
        <f t="shared" si="1"/>
        <v>3755938</v>
      </c>
      <c r="I9" s="100">
        <f t="shared" si="1"/>
        <v>3290828</v>
      </c>
      <c r="J9" s="100">
        <f t="shared" si="1"/>
        <v>11557722</v>
      </c>
      <c r="K9" s="100">
        <f t="shared" si="1"/>
        <v>3863952</v>
      </c>
      <c r="L9" s="100">
        <f t="shared" si="1"/>
        <v>2913313</v>
      </c>
      <c r="M9" s="100">
        <f t="shared" si="1"/>
        <v>1895386</v>
      </c>
      <c r="N9" s="100">
        <f t="shared" si="1"/>
        <v>8672651</v>
      </c>
      <c r="O9" s="100">
        <f t="shared" si="1"/>
        <v>2542728</v>
      </c>
      <c r="P9" s="100">
        <f t="shared" si="1"/>
        <v>2656578</v>
      </c>
      <c r="Q9" s="100">
        <f t="shared" si="1"/>
        <v>4724468</v>
      </c>
      <c r="R9" s="100">
        <f t="shared" si="1"/>
        <v>9923774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30154147</v>
      </c>
      <c r="X9" s="100">
        <f t="shared" si="1"/>
        <v>33387972</v>
      </c>
      <c r="Y9" s="100">
        <f t="shared" si="1"/>
        <v>-3233825</v>
      </c>
      <c r="Z9" s="137">
        <f>+IF(X9&lt;&gt;0,+(Y9/X9)*100,0)</f>
        <v>-9.685598753946481</v>
      </c>
      <c r="AA9" s="153">
        <f>SUM(AA10:AA14)</f>
        <v>163288735</v>
      </c>
    </row>
    <row r="10" spans="1:27" ht="13.5">
      <c r="A10" s="138" t="s">
        <v>79</v>
      </c>
      <c r="B10" s="136"/>
      <c r="C10" s="155">
        <v>2573951</v>
      </c>
      <c r="D10" s="155"/>
      <c r="E10" s="156">
        <v>6908040</v>
      </c>
      <c r="F10" s="60">
        <v>6994478</v>
      </c>
      <c r="G10" s="60">
        <v>66307</v>
      </c>
      <c r="H10" s="60">
        <v>66405</v>
      </c>
      <c r="I10" s="60">
        <v>50584</v>
      </c>
      <c r="J10" s="60">
        <v>183296</v>
      </c>
      <c r="K10" s="60">
        <v>72299</v>
      </c>
      <c r="L10" s="60">
        <v>444548</v>
      </c>
      <c r="M10" s="60">
        <v>38017</v>
      </c>
      <c r="N10" s="60">
        <v>554864</v>
      </c>
      <c r="O10" s="60">
        <v>67136</v>
      </c>
      <c r="P10" s="60">
        <v>-60201</v>
      </c>
      <c r="Q10" s="60">
        <v>485315</v>
      </c>
      <c r="R10" s="60">
        <v>492250</v>
      </c>
      <c r="S10" s="60"/>
      <c r="T10" s="60"/>
      <c r="U10" s="60"/>
      <c r="V10" s="60"/>
      <c r="W10" s="60">
        <v>1230410</v>
      </c>
      <c r="X10" s="60">
        <v>1626904</v>
      </c>
      <c r="Y10" s="60">
        <v>-396494</v>
      </c>
      <c r="Z10" s="140">
        <v>-24.37</v>
      </c>
      <c r="AA10" s="155">
        <v>6994478</v>
      </c>
    </row>
    <row r="11" spans="1:27" ht="13.5">
      <c r="A11" s="138" t="s">
        <v>80</v>
      </c>
      <c r="B11" s="136"/>
      <c r="C11" s="155">
        <v>175834</v>
      </c>
      <c r="D11" s="155"/>
      <c r="E11" s="156">
        <v>1284062</v>
      </c>
      <c r="F11" s="60">
        <v>2563000</v>
      </c>
      <c r="G11" s="60">
        <v>1368078</v>
      </c>
      <c r="H11" s="60">
        <v>-194125</v>
      </c>
      <c r="I11" s="60">
        <v>20110</v>
      </c>
      <c r="J11" s="60">
        <v>1194063</v>
      </c>
      <c r="K11" s="60">
        <v>21185</v>
      </c>
      <c r="L11" s="60">
        <v>13824</v>
      </c>
      <c r="M11" s="60">
        <v>7283</v>
      </c>
      <c r="N11" s="60">
        <v>42292</v>
      </c>
      <c r="O11" s="60">
        <v>20373</v>
      </c>
      <c r="P11" s="60">
        <v>18475</v>
      </c>
      <c r="Q11" s="60">
        <v>56818</v>
      </c>
      <c r="R11" s="60">
        <v>95666</v>
      </c>
      <c r="S11" s="60"/>
      <c r="T11" s="60"/>
      <c r="U11" s="60"/>
      <c r="V11" s="60"/>
      <c r="W11" s="60">
        <v>1332021</v>
      </c>
      <c r="X11" s="60">
        <v>110336</v>
      </c>
      <c r="Y11" s="60">
        <v>1221685</v>
      </c>
      <c r="Z11" s="140">
        <v>1107.24</v>
      </c>
      <c r="AA11" s="155">
        <v>2563000</v>
      </c>
    </row>
    <row r="12" spans="1:27" ht="13.5">
      <c r="A12" s="138" t="s">
        <v>81</v>
      </c>
      <c r="B12" s="136"/>
      <c r="C12" s="155">
        <v>16372891</v>
      </c>
      <c r="D12" s="155"/>
      <c r="E12" s="156">
        <v>41605369</v>
      </c>
      <c r="F12" s="60">
        <v>36662297</v>
      </c>
      <c r="G12" s="60">
        <v>3011616</v>
      </c>
      <c r="H12" s="60">
        <v>3818495</v>
      </c>
      <c r="I12" s="60">
        <v>3154860</v>
      </c>
      <c r="J12" s="60">
        <v>9984971</v>
      </c>
      <c r="K12" s="60">
        <v>3703738</v>
      </c>
      <c r="L12" s="60">
        <v>2389208</v>
      </c>
      <c r="M12" s="60">
        <v>1850086</v>
      </c>
      <c r="N12" s="60">
        <v>7943032</v>
      </c>
      <c r="O12" s="60">
        <v>2392033</v>
      </c>
      <c r="P12" s="60">
        <v>2633012</v>
      </c>
      <c r="Q12" s="60">
        <v>4116185</v>
      </c>
      <c r="R12" s="60">
        <v>9141230</v>
      </c>
      <c r="S12" s="60"/>
      <c r="T12" s="60"/>
      <c r="U12" s="60"/>
      <c r="V12" s="60"/>
      <c r="W12" s="60">
        <v>27069233</v>
      </c>
      <c r="X12" s="60">
        <v>31203765</v>
      </c>
      <c r="Y12" s="60">
        <v>-4134532</v>
      </c>
      <c r="Z12" s="140">
        <v>-13.25</v>
      </c>
      <c r="AA12" s="155">
        <v>36662297</v>
      </c>
    </row>
    <row r="13" spans="1:27" ht="13.5">
      <c r="A13" s="138" t="s">
        <v>82</v>
      </c>
      <c r="B13" s="136"/>
      <c r="C13" s="155">
        <v>603312</v>
      </c>
      <c r="D13" s="155"/>
      <c r="E13" s="156">
        <v>649178</v>
      </c>
      <c r="F13" s="60">
        <v>117068960</v>
      </c>
      <c r="G13" s="60">
        <v>64955</v>
      </c>
      <c r="H13" s="60">
        <v>65163</v>
      </c>
      <c r="I13" s="60">
        <v>65274</v>
      </c>
      <c r="J13" s="60">
        <v>195392</v>
      </c>
      <c r="K13" s="60">
        <v>66730</v>
      </c>
      <c r="L13" s="60">
        <v>65733</v>
      </c>
      <c r="M13" s="60"/>
      <c r="N13" s="60">
        <v>132463</v>
      </c>
      <c r="O13" s="60">
        <v>63186</v>
      </c>
      <c r="P13" s="60">
        <v>65292</v>
      </c>
      <c r="Q13" s="60">
        <v>66150</v>
      </c>
      <c r="R13" s="60">
        <v>194628</v>
      </c>
      <c r="S13" s="60"/>
      <c r="T13" s="60"/>
      <c r="U13" s="60"/>
      <c r="V13" s="60"/>
      <c r="W13" s="60">
        <v>522483</v>
      </c>
      <c r="X13" s="60">
        <v>446967</v>
      </c>
      <c r="Y13" s="60">
        <v>75516</v>
      </c>
      <c r="Z13" s="140">
        <v>16.9</v>
      </c>
      <c r="AA13" s="155">
        <v>117068960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317318</v>
      </c>
      <c r="D15" s="153">
        <f>SUM(D16:D18)</f>
        <v>0</v>
      </c>
      <c r="E15" s="154">
        <f t="shared" si="2"/>
        <v>221907976</v>
      </c>
      <c r="F15" s="100">
        <f t="shared" si="2"/>
        <v>177583750</v>
      </c>
      <c r="G15" s="100">
        <f t="shared" si="2"/>
        <v>132513</v>
      </c>
      <c r="H15" s="100">
        <f t="shared" si="2"/>
        <v>1643619</v>
      </c>
      <c r="I15" s="100">
        <f t="shared" si="2"/>
        <v>27969</v>
      </c>
      <c r="J15" s="100">
        <f t="shared" si="2"/>
        <v>1804101</v>
      </c>
      <c r="K15" s="100">
        <f t="shared" si="2"/>
        <v>59192</v>
      </c>
      <c r="L15" s="100">
        <f t="shared" si="2"/>
        <v>22637</v>
      </c>
      <c r="M15" s="100">
        <f t="shared" si="2"/>
        <v>30339</v>
      </c>
      <c r="N15" s="100">
        <f t="shared" si="2"/>
        <v>112168</v>
      </c>
      <c r="O15" s="100">
        <f t="shared" si="2"/>
        <v>5921</v>
      </c>
      <c r="P15" s="100">
        <f t="shared" si="2"/>
        <v>22971</v>
      </c>
      <c r="Q15" s="100">
        <f t="shared" si="2"/>
        <v>76756</v>
      </c>
      <c r="R15" s="100">
        <f t="shared" si="2"/>
        <v>105648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2021917</v>
      </c>
      <c r="X15" s="100">
        <f t="shared" si="2"/>
        <v>166430610</v>
      </c>
      <c r="Y15" s="100">
        <f t="shared" si="2"/>
        <v>-164408693</v>
      </c>
      <c r="Z15" s="137">
        <f>+IF(X15&lt;&gt;0,+(Y15/X15)*100,0)</f>
        <v>-98.7851291297917</v>
      </c>
      <c r="AA15" s="153">
        <f>SUM(AA16:AA18)</f>
        <v>177583750</v>
      </c>
    </row>
    <row r="16" spans="1:27" ht="13.5">
      <c r="A16" s="138" t="s">
        <v>85</v>
      </c>
      <c r="B16" s="136"/>
      <c r="C16" s="155">
        <v>317318</v>
      </c>
      <c r="D16" s="155"/>
      <c r="E16" s="156">
        <v>221907976</v>
      </c>
      <c r="F16" s="60">
        <v>177583750</v>
      </c>
      <c r="G16" s="60">
        <v>132513</v>
      </c>
      <c r="H16" s="60">
        <v>1643619</v>
      </c>
      <c r="I16" s="60">
        <v>27969</v>
      </c>
      <c r="J16" s="60">
        <v>1804101</v>
      </c>
      <c r="K16" s="60">
        <v>59192</v>
      </c>
      <c r="L16" s="60">
        <v>22637</v>
      </c>
      <c r="M16" s="60">
        <v>30339</v>
      </c>
      <c r="N16" s="60">
        <v>112168</v>
      </c>
      <c r="O16" s="60">
        <v>5921</v>
      </c>
      <c r="P16" s="60">
        <v>22971</v>
      </c>
      <c r="Q16" s="60">
        <v>76756</v>
      </c>
      <c r="R16" s="60">
        <v>105648</v>
      </c>
      <c r="S16" s="60"/>
      <c r="T16" s="60"/>
      <c r="U16" s="60"/>
      <c r="V16" s="60"/>
      <c r="W16" s="60">
        <v>2021917</v>
      </c>
      <c r="X16" s="60">
        <v>166430610</v>
      </c>
      <c r="Y16" s="60">
        <v>-164408693</v>
      </c>
      <c r="Z16" s="140">
        <v>-98.79</v>
      </c>
      <c r="AA16" s="155">
        <v>177583750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514150357</v>
      </c>
      <c r="D19" s="153">
        <f>SUM(D20:D23)</f>
        <v>0</v>
      </c>
      <c r="E19" s="154">
        <f t="shared" si="3"/>
        <v>680043992</v>
      </c>
      <c r="F19" s="100">
        <f t="shared" si="3"/>
        <v>653303029</v>
      </c>
      <c r="G19" s="100">
        <f t="shared" si="3"/>
        <v>34090129</v>
      </c>
      <c r="H19" s="100">
        <f t="shared" si="3"/>
        <v>52582221</v>
      </c>
      <c r="I19" s="100">
        <f t="shared" si="3"/>
        <v>7136221</v>
      </c>
      <c r="J19" s="100">
        <f t="shared" si="3"/>
        <v>93808571</v>
      </c>
      <c r="K19" s="100">
        <f t="shared" si="3"/>
        <v>47498352</v>
      </c>
      <c r="L19" s="100">
        <f t="shared" si="3"/>
        <v>44032717</v>
      </c>
      <c r="M19" s="100">
        <f t="shared" si="3"/>
        <v>4388826</v>
      </c>
      <c r="N19" s="100">
        <f t="shared" si="3"/>
        <v>95919895</v>
      </c>
      <c r="O19" s="100">
        <f t="shared" si="3"/>
        <v>46124188</v>
      </c>
      <c r="P19" s="100">
        <f t="shared" si="3"/>
        <v>45110802</v>
      </c>
      <c r="Q19" s="100">
        <f t="shared" si="3"/>
        <v>45842630</v>
      </c>
      <c r="R19" s="100">
        <f t="shared" si="3"/>
        <v>137077620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326806086</v>
      </c>
      <c r="X19" s="100">
        <f t="shared" si="3"/>
        <v>510032925</v>
      </c>
      <c r="Y19" s="100">
        <f t="shared" si="3"/>
        <v>-183226839</v>
      </c>
      <c r="Z19" s="137">
        <f>+IF(X19&lt;&gt;0,+(Y19/X19)*100,0)</f>
        <v>-35.92451193224437</v>
      </c>
      <c r="AA19" s="153">
        <f>SUM(AA20:AA23)</f>
        <v>653303029</v>
      </c>
    </row>
    <row r="20" spans="1:27" ht="13.5">
      <c r="A20" s="138" t="s">
        <v>89</v>
      </c>
      <c r="B20" s="136"/>
      <c r="C20" s="155">
        <v>214049632</v>
      </c>
      <c r="D20" s="155"/>
      <c r="E20" s="156">
        <v>278628314</v>
      </c>
      <c r="F20" s="60">
        <v>265033761</v>
      </c>
      <c r="G20" s="60">
        <v>20233860</v>
      </c>
      <c r="H20" s="60">
        <v>22287510</v>
      </c>
      <c r="I20" s="60">
        <v>27681</v>
      </c>
      <c r="J20" s="60">
        <v>42549051</v>
      </c>
      <c r="K20" s="60">
        <v>18062279</v>
      </c>
      <c r="L20" s="60">
        <v>16060102</v>
      </c>
      <c r="M20" s="60">
        <v>4222331</v>
      </c>
      <c r="N20" s="60">
        <v>38344712</v>
      </c>
      <c r="O20" s="60">
        <v>17484630</v>
      </c>
      <c r="P20" s="60">
        <v>17522269</v>
      </c>
      <c r="Q20" s="60">
        <v>16805787</v>
      </c>
      <c r="R20" s="60">
        <v>51812686</v>
      </c>
      <c r="S20" s="60"/>
      <c r="T20" s="60"/>
      <c r="U20" s="60"/>
      <c r="V20" s="60"/>
      <c r="W20" s="60">
        <v>132706449</v>
      </c>
      <c r="X20" s="60">
        <v>208971027</v>
      </c>
      <c r="Y20" s="60">
        <v>-76264578</v>
      </c>
      <c r="Z20" s="140">
        <v>-36.5</v>
      </c>
      <c r="AA20" s="155">
        <v>265033761</v>
      </c>
    </row>
    <row r="21" spans="1:27" ht="13.5">
      <c r="A21" s="138" t="s">
        <v>90</v>
      </c>
      <c r="B21" s="136"/>
      <c r="C21" s="155">
        <v>236327820</v>
      </c>
      <c r="D21" s="155"/>
      <c r="E21" s="156">
        <v>289604079</v>
      </c>
      <c r="F21" s="60">
        <v>279532144</v>
      </c>
      <c r="G21" s="60">
        <v>6971012</v>
      </c>
      <c r="H21" s="60">
        <v>23474398</v>
      </c>
      <c r="I21" s="60"/>
      <c r="J21" s="60">
        <v>30445410</v>
      </c>
      <c r="K21" s="60">
        <v>22265272</v>
      </c>
      <c r="L21" s="60">
        <v>20661019</v>
      </c>
      <c r="M21" s="60">
        <v>152438</v>
      </c>
      <c r="N21" s="60">
        <v>43078729</v>
      </c>
      <c r="O21" s="60">
        <v>21358659</v>
      </c>
      <c r="P21" s="60">
        <v>20420446</v>
      </c>
      <c r="Q21" s="60">
        <v>21802118</v>
      </c>
      <c r="R21" s="60">
        <v>63581223</v>
      </c>
      <c r="S21" s="60"/>
      <c r="T21" s="60"/>
      <c r="U21" s="60"/>
      <c r="V21" s="60"/>
      <c r="W21" s="60">
        <v>137105362</v>
      </c>
      <c r="X21" s="60">
        <v>217203102</v>
      </c>
      <c r="Y21" s="60">
        <v>-80097740</v>
      </c>
      <c r="Z21" s="140">
        <v>-36.88</v>
      </c>
      <c r="AA21" s="155">
        <v>279532144</v>
      </c>
    </row>
    <row r="22" spans="1:27" ht="13.5">
      <c r="A22" s="138" t="s">
        <v>91</v>
      </c>
      <c r="B22" s="136"/>
      <c r="C22" s="157">
        <v>25229510</v>
      </c>
      <c r="D22" s="157"/>
      <c r="E22" s="158">
        <v>44542972</v>
      </c>
      <c r="F22" s="159">
        <v>41517786</v>
      </c>
      <c r="G22" s="159">
        <v>2636522</v>
      </c>
      <c r="H22" s="159">
        <v>2573001</v>
      </c>
      <c r="I22" s="159">
        <v>2869054</v>
      </c>
      <c r="J22" s="159">
        <v>8078577</v>
      </c>
      <c r="K22" s="159">
        <v>2933346</v>
      </c>
      <c r="L22" s="159">
        <v>3052013</v>
      </c>
      <c r="M22" s="159">
        <v>453</v>
      </c>
      <c r="N22" s="159">
        <v>5985812</v>
      </c>
      <c r="O22" s="159">
        <v>3032537</v>
      </c>
      <c r="P22" s="159">
        <v>2913391</v>
      </c>
      <c r="Q22" s="159">
        <v>2968050</v>
      </c>
      <c r="R22" s="159">
        <v>8913978</v>
      </c>
      <c r="S22" s="159"/>
      <c r="T22" s="159"/>
      <c r="U22" s="159"/>
      <c r="V22" s="159"/>
      <c r="W22" s="159">
        <v>22978367</v>
      </c>
      <c r="X22" s="159">
        <v>33407325</v>
      </c>
      <c r="Y22" s="159">
        <v>-10428958</v>
      </c>
      <c r="Z22" s="141">
        <v>-31.22</v>
      </c>
      <c r="AA22" s="157">
        <v>41517786</v>
      </c>
    </row>
    <row r="23" spans="1:27" ht="13.5">
      <c r="A23" s="138" t="s">
        <v>92</v>
      </c>
      <c r="B23" s="136"/>
      <c r="C23" s="155">
        <v>38543395</v>
      </c>
      <c r="D23" s="155"/>
      <c r="E23" s="156">
        <v>67268627</v>
      </c>
      <c r="F23" s="60">
        <v>67219338</v>
      </c>
      <c r="G23" s="60">
        <v>4248735</v>
      </c>
      <c r="H23" s="60">
        <v>4247312</v>
      </c>
      <c r="I23" s="60">
        <v>4239486</v>
      </c>
      <c r="J23" s="60">
        <v>12735533</v>
      </c>
      <c r="K23" s="60">
        <v>4237455</v>
      </c>
      <c r="L23" s="60">
        <v>4259583</v>
      </c>
      <c r="M23" s="60">
        <v>13604</v>
      </c>
      <c r="N23" s="60">
        <v>8510642</v>
      </c>
      <c r="O23" s="60">
        <v>4248362</v>
      </c>
      <c r="P23" s="60">
        <v>4254696</v>
      </c>
      <c r="Q23" s="60">
        <v>4266675</v>
      </c>
      <c r="R23" s="60">
        <v>12769733</v>
      </c>
      <c r="S23" s="60"/>
      <c r="T23" s="60"/>
      <c r="U23" s="60"/>
      <c r="V23" s="60"/>
      <c r="W23" s="60">
        <v>34015908</v>
      </c>
      <c r="X23" s="60">
        <v>50451471</v>
      </c>
      <c r="Y23" s="60">
        <v>-16435563</v>
      </c>
      <c r="Z23" s="140">
        <v>-32.58</v>
      </c>
      <c r="AA23" s="155">
        <v>67219338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1388547870</v>
      </c>
      <c r="D25" s="168">
        <f>+D5+D9+D15+D19+D24</f>
        <v>0</v>
      </c>
      <c r="E25" s="169">
        <f t="shared" si="4"/>
        <v>1388677982</v>
      </c>
      <c r="F25" s="73">
        <f t="shared" si="4"/>
        <v>1301472277</v>
      </c>
      <c r="G25" s="73">
        <f t="shared" si="4"/>
        <v>137475613</v>
      </c>
      <c r="H25" s="73">
        <f t="shared" si="4"/>
        <v>86943930</v>
      </c>
      <c r="I25" s="73">
        <f t="shared" si="4"/>
        <v>92029578</v>
      </c>
      <c r="J25" s="73">
        <f t="shared" si="4"/>
        <v>316449121</v>
      </c>
      <c r="K25" s="73">
        <f t="shared" si="4"/>
        <v>81236835</v>
      </c>
      <c r="L25" s="73">
        <f t="shared" si="4"/>
        <v>61883724</v>
      </c>
      <c r="M25" s="73">
        <f t="shared" si="4"/>
        <v>10358339</v>
      </c>
      <c r="N25" s="73">
        <f t="shared" si="4"/>
        <v>153478898</v>
      </c>
      <c r="O25" s="73">
        <f t="shared" si="4"/>
        <v>66574659</v>
      </c>
      <c r="P25" s="73">
        <f t="shared" si="4"/>
        <v>80919366</v>
      </c>
      <c r="Q25" s="73">
        <f t="shared" si="4"/>
        <v>126175668</v>
      </c>
      <c r="R25" s="73">
        <f t="shared" si="4"/>
        <v>273669693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743597712</v>
      </c>
      <c r="X25" s="73">
        <f t="shared" si="4"/>
        <v>1037452438</v>
      </c>
      <c r="Y25" s="73">
        <f t="shared" si="4"/>
        <v>-293854726</v>
      </c>
      <c r="Z25" s="170">
        <f>+IF(X25&lt;&gt;0,+(Y25/X25)*100,0)</f>
        <v>-28.324645567992775</v>
      </c>
      <c r="AA25" s="168">
        <f>+AA5+AA9+AA15+AA19+AA24</f>
        <v>1301472277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668178691</v>
      </c>
      <c r="D28" s="153">
        <f>SUM(D29:D31)</f>
        <v>0</v>
      </c>
      <c r="E28" s="154">
        <f t="shared" si="5"/>
        <v>413840336</v>
      </c>
      <c r="F28" s="100">
        <f t="shared" si="5"/>
        <v>290541226</v>
      </c>
      <c r="G28" s="100">
        <f t="shared" si="5"/>
        <v>16584032</v>
      </c>
      <c r="H28" s="100">
        <f t="shared" si="5"/>
        <v>22884176</v>
      </c>
      <c r="I28" s="100">
        <f t="shared" si="5"/>
        <v>28797519</v>
      </c>
      <c r="J28" s="100">
        <f t="shared" si="5"/>
        <v>68265727</v>
      </c>
      <c r="K28" s="100">
        <f t="shared" si="5"/>
        <v>26745606</v>
      </c>
      <c r="L28" s="100">
        <f t="shared" si="5"/>
        <v>16043927</v>
      </c>
      <c r="M28" s="100">
        <f t="shared" si="5"/>
        <v>22378861</v>
      </c>
      <c r="N28" s="100">
        <f t="shared" si="5"/>
        <v>65168394</v>
      </c>
      <c r="O28" s="100">
        <f t="shared" si="5"/>
        <v>20750738</v>
      </c>
      <c r="P28" s="100">
        <f t="shared" si="5"/>
        <v>49717349</v>
      </c>
      <c r="Q28" s="100">
        <f t="shared" si="5"/>
        <v>34227322</v>
      </c>
      <c r="R28" s="100">
        <f t="shared" si="5"/>
        <v>104695409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238129530</v>
      </c>
      <c r="X28" s="100">
        <f t="shared" si="5"/>
        <v>310852255</v>
      </c>
      <c r="Y28" s="100">
        <f t="shared" si="5"/>
        <v>-72722725</v>
      </c>
      <c r="Z28" s="137">
        <f>+IF(X28&lt;&gt;0,+(Y28/X28)*100,0)</f>
        <v>-23.39462681395057</v>
      </c>
      <c r="AA28" s="153">
        <f>SUM(AA29:AA31)</f>
        <v>290541226</v>
      </c>
    </row>
    <row r="29" spans="1:27" ht="13.5">
      <c r="A29" s="138" t="s">
        <v>75</v>
      </c>
      <c r="B29" s="136"/>
      <c r="C29" s="155">
        <v>118148505</v>
      </c>
      <c r="D29" s="155"/>
      <c r="E29" s="156">
        <v>96852063</v>
      </c>
      <c r="F29" s="60">
        <v>110600362</v>
      </c>
      <c r="G29" s="60">
        <v>9166682</v>
      </c>
      <c r="H29" s="60">
        <v>8474269</v>
      </c>
      <c r="I29" s="60">
        <v>14575761</v>
      </c>
      <c r="J29" s="60">
        <v>32216712</v>
      </c>
      <c r="K29" s="60">
        <v>9852917</v>
      </c>
      <c r="L29" s="60">
        <v>4686175</v>
      </c>
      <c r="M29" s="60">
        <v>11430313</v>
      </c>
      <c r="N29" s="60">
        <v>25969405</v>
      </c>
      <c r="O29" s="60">
        <v>6657519</v>
      </c>
      <c r="P29" s="60">
        <v>21914501</v>
      </c>
      <c r="Q29" s="60">
        <v>4651306</v>
      </c>
      <c r="R29" s="60">
        <v>33223326</v>
      </c>
      <c r="S29" s="60"/>
      <c r="T29" s="60"/>
      <c r="U29" s="60"/>
      <c r="V29" s="60"/>
      <c r="W29" s="60">
        <v>91409443</v>
      </c>
      <c r="X29" s="60">
        <v>72638865</v>
      </c>
      <c r="Y29" s="60">
        <v>18770578</v>
      </c>
      <c r="Z29" s="140">
        <v>25.84</v>
      </c>
      <c r="AA29" s="155">
        <v>110600362</v>
      </c>
    </row>
    <row r="30" spans="1:27" ht="13.5">
      <c r="A30" s="138" t="s">
        <v>76</v>
      </c>
      <c r="B30" s="136"/>
      <c r="C30" s="157">
        <v>493865612</v>
      </c>
      <c r="D30" s="157"/>
      <c r="E30" s="158">
        <v>215644679</v>
      </c>
      <c r="F30" s="159">
        <v>132565614</v>
      </c>
      <c r="G30" s="159">
        <v>3379396</v>
      </c>
      <c r="H30" s="159">
        <v>8050985</v>
      </c>
      <c r="I30" s="159">
        <v>5545673</v>
      </c>
      <c r="J30" s="159">
        <v>16976054</v>
      </c>
      <c r="K30" s="159">
        <v>10403659</v>
      </c>
      <c r="L30" s="159">
        <v>6084559</v>
      </c>
      <c r="M30" s="159">
        <v>5047473</v>
      </c>
      <c r="N30" s="159">
        <v>21535691</v>
      </c>
      <c r="O30" s="159">
        <v>5350690</v>
      </c>
      <c r="P30" s="159">
        <v>22134384</v>
      </c>
      <c r="Q30" s="159">
        <v>17911507</v>
      </c>
      <c r="R30" s="159">
        <v>45396581</v>
      </c>
      <c r="S30" s="159"/>
      <c r="T30" s="159"/>
      <c r="U30" s="159"/>
      <c r="V30" s="159"/>
      <c r="W30" s="159">
        <v>83908326</v>
      </c>
      <c r="X30" s="159">
        <v>162205510</v>
      </c>
      <c r="Y30" s="159">
        <v>-78297184</v>
      </c>
      <c r="Z30" s="141">
        <v>-48.27</v>
      </c>
      <c r="AA30" s="157">
        <v>132565614</v>
      </c>
    </row>
    <row r="31" spans="1:27" ht="13.5">
      <c r="A31" s="138" t="s">
        <v>77</v>
      </c>
      <c r="B31" s="136"/>
      <c r="C31" s="155">
        <v>56164574</v>
      </c>
      <c r="D31" s="155"/>
      <c r="E31" s="156">
        <v>101343594</v>
      </c>
      <c r="F31" s="60">
        <v>47375250</v>
      </c>
      <c r="G31" s="60">
        <v>4037954</v>
      </c>
      <c r="H31" s="60">
        <v>6358922</v>
      </c>
      <c r="I31" s="60">
        <v>8676085</v>
      </c>
      <c r="J31" s="60">
        <v>19072961</v>
      </c>
      <c r="K31" s="60">
        <v>6489030</v>
      </c>
      <c r="L31" s="60">
        <v>5273193</v>
      </c>
      <c r="M31" s="60">
        <v>5901075</v>
      </c>
      <c r="N31" s="60">
        <v>17663298</v>
      </c>
      <c r="O31" s="60">
        <v>8742529</v>
      </c>
      <c r="P31" s="60">
        <v>5668464</v>
      </c>
      <c r="Q31" s="60">
        <v>11664509</v>
      </c>
      <c r="R31" s="60">
        <v>26075502</v>
      </c>
      <c r="S31" s="60"/>
      <c r="T31" s="60"/>
      <c r="U31" s="60"/>
      <c r="V31" s="60"/>
      <c r="W31" s="60">
        <v>62811761</v>
      </c>
      <c r="X31" s="60">
        <v>76007880</v>
      </c>
      <c r="Y31" s="60">
        <v>-13196119</v>
      </c>
      <c r="Z31" s="140">
        <v>-17.36</v>
      </c>
      <c r="AA31" s="155">
        <v>47375250</v>
      </c>
    </row>
    <row r="32" spans="1:27" ht="13.5">
      <c r="A32" s="135" t="s">
        <v>78</v>
      </c>
      <c r="B32" s="136"/>
      <c r="C32" s="153">
        <f aca="true" t="shared" si="6" ref="C32:Y32">SUM(C33:C37)</f>
        <v>139876265</v>
      </c>
      <c r="D32" s="153">
        <f>SUM(D33:D37)</f>
        <v>0</v>
      </c>
      <c r="E32" s="154">
        <f t="shared" si="6"/>
        <v>198614036</v>
      </c>
      <c r="F32" s="100">
        <f t="shared" si="6"/>
        <v>263778640</v>
      </c>
      <c r="G32" s="100">
        <f t="shared" si="6"/>
        <v>8369048</v>
      </c>
      <c r="H32" s="100">
        <f t="shared" si="6"/>
        <v>10223402</v>
      </c>
      <c r="I32" s="100">
        <f t="shared" si="6"/>
        <v>10611591</v>
      </c>
      <c r="J32" s="100">
        <f t="shared" si="6"/>
        <v>29204041</v>
      </c>
      <c r="K32" s="100">
        <f t="shared" si="6"/>
        <v>11139389</v>
      </c>
      <c r="L32" s="100">
        <f t="shared" si="6"/>
        <v>9005914</v>
      </c>
      <c r="M32" s="100">
        <f t="shared" si="6"/>
        <v>12850881</v>
      </c>
      <c r="N32" s="100">
        <f t="shared" si="6"/>
        <v>32996184</v>
      </c>
      <c r="O32" s="100">
        <f t="shared" si="6"/>
        <v>10042844</v>
      </c>
      <c r="P32" s="100">
        <f t="shared" si="6"/>
        <v>12941603</v>
      </c>
      <c r="Q32" s="100">
        <f t="shared" si="6"/>
        <v>21448035</v>
      </c>
      <c r="R32" s="100">
        <f t="shared" si="6"/>
        <v>44432482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106632707</v>
      </c>
      <c r="X32" s="100">
        <f t="shared" si="6"/>
        <v>144554100</v>
      </c>
      <c r="Y32" s="100">
        <f t="shared" si="6"/>
        <v>-37921393</v>
      </c>
      <c r="Z32" s="137">
        <f>+IF(X32&lt;&gt;0,+(Y32/X32)*100,0)</f>
        <v>-26.23335692311737</v>
      </c>
      <c r="AA32" s="153">
        <f>SUM(AA33:AA37)</f>
        <v>263778640</v>
      </c>
    </row>
    <row r="33" spans="1:27" ht="13.5">
      <c r="A33" s="138" t="s">
        <v>79</v>
      </c>
      <c r="B33" s="136"/>
      <c r="C33" s="155">
        <v>24969651</v>
      </c>
      <c r="D33" s="155"/>
      <c r="E33" s="156">
        <v>50842723</v>
      </c>
      <c r="F33" s="60">
        <v>34686045</v>
      </c>
      <c r="G33" s="60">
        <v>994458</v>
      </c>
      <c r="H33" s="60">
        <v>1072886</v>
      </c>
      <c r="I33" s="60">
        <v>1093281</v>
      </c>
      <c r="J33" s="60">
        <v>3160625</v>
      </c>
      <c r="K33" s="60">
        <v>1441273</v>
      </c>
      <c r="L33" s="60">
        <v>1090618</v>
      </c>
      <c r="M33" s="60">
        <v>1159216</v>
      </c>
      <c r="N33" s="60">
        <v>3691107</v>
      </c>
      <c r="O33" s="60">
        <v>1238375</v>
      </c>
      <c r="P33" s="60">
        <v>1074496</v>
      </c>
      <c r="Q33" s="60">
        <v>1677729</v>
      </c>
      <c r="R33" s="60">
        <v>3990600</v>
      </c>
      <c r="S33" s="60"/>
      <c r="T33" s="60"/>
      <c r="U33" s="60"/>
      <c r="V33" s="60"/>
      <c r="W33" s="60">
        <v>10842332</v>
      </c>
      <c r="X33" s="60">
        <v>34578406</v>
      </c>
      <c r="Y33" s="60">
        <v>-23736074</v>
      </c>
      <c r="Z33" s="140">
        <v>-68.64</v>
      </c>
      <c r="AA33" s="155">
        <v>34686045</v>
      </c>
    </row>
    <row r="34" spans="1:27" ht="13.5">
      <c r="A34" s="138" t="s">
        <v>80</v>
      </c>
      <c r="B34" s="136"/>
      <c r="C34" s="155">
        <v>38567518</v>
      </c>
      <c r="D34" s="155"/>
      <c r="E34" s="156">
        <v>42546919</v>
      </c>
      <c r="F34" s="60">
        <v>26194568</v>
      </c>
      <c r="G34" s="60">
        <v>3335609</v>
      </c>
      <c r="H34" s="60">
        <v>3292848</v>
      </c>
      <c r="I34" s="60">
        <v>3687609</v>
      </c>
      <c r="J34" s="60">
        <v>10316066</v>
      </c>
      <c r="K34" s="60">
        <v>3957188</v>
      </c>
      <c r="L34" s="60">
        <v>4332178</v>
      </c>
      <c r="M34" s="60">
        <v>5901331</v>
      </c>
      <c r="N34" s="60">
        <v>14190697</v>
      </c>
      <c r="O34" s="60">
        <v>1501651</v>
      </c>
      <c r="P34" s="60">
        <v>5352829</v>
      </c>
      <c r="Q34" s="60">
        <v>3945884</v>
      </c>
      <c r="R34" s="60">
        <v>10800364</v>
      </c>
      <c r="S34" s="60"/>
      <c r="T34" s="60"/>
      <c r="U34" s="60"/>
      <c r="V34" s="60"/>
      <c r="W34" s="60">
        <v>35307127</v>
      </c>
      <c r="X34" s="60">
        <v>31057385</v>
      </c>
      <c r="Y34" s="60">
        <v>4249742</v>
      </c>
      <c r="Z34" s="140">
        <v>13.68</v>
      </c>
      <c r="AA34" s="155">
        <v>26194568</v>
      </c>
    </row>
    <row r="35" spans="1:27" ht="13.5">
      <c r="A35" s="138" t="s">
        <v>81</v>
      </c>
      <c r="B35" s="136"/>
      <c r="C35" s="155">
        <v>70718304</v>
      </c>
      <c r="D35" s="155"/>
      <c r="E35" s="156">
        <v>102838833</v>
      </c>
      <c r="F35" s="60">
        <v>76844576</v>
      </c>
      <c r="G35" s="60">
        <v>3337906</v>
      </c>
      <c r="H35" s="60">
        <v>5188793</v>
      </c>
      <c r="I35" s="60">
        <v>5204621</v>
      </c>
      <c r="J35" s="60">
        <v>13731320</v>
      </c>
      <c r="K35" s="60">
        <v>5019721</v>
      </c>
      <c r="L35" s="60">
        <v>3018588</v>
      </c>
      <c r="M35" s="60">
        <v>5189419</v>
      </c>
      <c r="N35" s="60">
        <v>13227728</v>
      </c>
      <c r="O35" s="60">
        <v>6770889</v>
      </c>
      <c r="P35" s="60">
        <v>2743483</v>
      </c>
      <c r="Q35" s="60">
        <v>6207044</v>
      </c>
      <c r="R35" s="60">
        <v>15721416</v>
      </c>
      <c r="S35" s="60"/>
      <c r="T35" s="60"/>
      <c r="U35" s="60"/>
      <c r="V35" s="60"/>
      <c r="W35" s="60">
        <v>42680464</v>
      </c>
      <c r="X35" s="60">
        <v>77129163</v>
      </c>
      <c r="Y35" s="60">
        <v>-34448699</v>
      </c>
      <c r="Z35" s="140">
        <v>-44.66</v>
      </c>
      <c r="AA35" s="155">
        <v>76844576</v>
      </c>
    </row>
    <row r="36" spans="1:27" ht="13.5">
      <c r="A36" s="138" t="s">
        <v>82</v>
      </c>
      <c r="B36" s="136"/>
      <c r="C36" s="155">
        <v>5620792</v>
      </c>
      <c r="D36" s="155"/>
      <c r="E36" s="156">
        <v>2385561</v>
      </c>
      <c r="F36" s="60">
        <v>126053451</v>
      </c>
      <c r="G36" s="60">
        <v>522092</v>
      </c>
      <c r="H36" s="60">
        <v>486427</v>
      </c>
      <c r="I36" s="60">
        <v>448131</v>
      </c>
      <c r="J36" s="60">
        <v>1456650</v>
      </c>
      <c r="K36" s="60">
        <v>529436</v>
      </c>
      <c r="L36" s="60">
        <v>393078</v>
      </c>
      <c r="M36" s="60">
        <v>445318</v>
      </c>
      <c r="N36" s="60">
        <v>1367832</v>
      </c>
      <c r="O36" s="60">
        <v>376091</v>
      </c>
      <c r="P36" s="60">
        <v>3615622</v>
      </c>
      <c r="Q36" s="60">
        <v>9461305</v>
      </c>
      <c r="R36" s="60">
        <v>13453018</v>
      </c>
      <c r="S36" s="60"/>
      <c r="T36" s="60"/>
      <c r="U36" s="60"/>
      <c r="V36" s="60"/>
      <c r="W36" s="60">
        <v>16277500</v>
      </c>
      <c r="X36" s="60">
        <v>1789146</v>
      </c>
      <c r="Y36" s="60">
        <v>14488354</v>
      </c>
      <c r="Z36" s="140">
        <v>809.79</v>
      </c>
      <c r="AA36" s="155">
        <v>126053451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178983</v>
      </c>
      <c r="H37" s="159">
        <v>182448</v>
      </c>
      <c r="I37" s="159">
        <v>177949</v>
      </c>
      <c r="J37" s="159">
        <v>539380</v>
      </c>
      <c r="K37" s="159">
        <v>191771</v>
      </c>
      <c r="L37" s="159">
        <v>171452</v>
      </c>
      <c r="M37" s="159">
        <v>155597</v>
      </c>
      <c r="N37" s="159">
        <v>518820</v>
      </c>
      <c r="O37" s="159">
        <v>155838</v>
      </c>
      <c r="P37" s="159">
        <v>155173</v>
      </c>
      <c r="Q37" s="159">
        <v>156073</v>
      </c>
      <c r="R37" s="159">
        <v>467084</v>
      </c>
      <c r="S37" s="159"/>
      <c r="T37" s="159"/>
      <c r="U37" s="159"/>
      <c r="V37" s="159"/>
      <c r="W37" s="159">
        <v>1525284</v>
      </c>
      <c r="X37" s="159"/>
      <c r="Y37" s="159">
        <v>1525284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42371204</v>
      </c>
      <c r="D38" s="153">
        <f>SUM(D39:D41)</f>
        <v>0</v>
      </c>
      <c r="E38" s="154">
        <f t="shared" si="7"/>
        <v>84956501</v>
      </c>
      <c r="F38" s="100">
        <f t="shared" si="7"/>
        <v>194303350</v>
      </c>
      <c r="G38" s="100">
        <f t="shared" si="7"/>
        <v>3474955</v>
      </c>
      <c r="H38" s="100">
        <f t="shared" si="7"/>
        <v>3953751</v>
      </c>
      <c r="I38" s="100">
        <f t="shared" si="7"/>
        <v>3208415</v>
      </c>
      <c r="J38" s="100">
        <f t="shared" si="7"/>
        <v>10637121</v>
      </c>
      <c r="K38" s="100">
        <f t="shared" si="7"/>
        <v>6871805</v>
      </c>
      <c r="L38" s="100">
        <f t="shared" si="7"/>
        <v>3295171</v>
      </c>
      <c r="M38" s="100">
        <f t="shared" si="7"/>
        <v>3420182</v>
      </c>
      <c r="N38" s="100">
        <f t="shared" si="7"/>
        <v>13587158</v>
      </c>
      <c r="O38" s="100">
        <f t="shared" si="7"/>
        <v>3390809</v>
      </c>
      <c r="P38" s="100">
        <f t="shared" si="7"/>
        <v>3180611</v>
      </c>
      <c r="Q38" s="100">
        <f t="shared" si="7"/>
        <v>3148613</v>
      </c>
      <c r="R38" s="100">
        <f t="shared" si="7"/>
        <v>9720033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33944312</v>
      </c>
      <c r="X38" s="100">
        <f t="shared" si="7"/>
        <v>63717183</v>
      </c>
      <c r="Y38" s="100">
        <f t="shared" si="7"/>
        <v>-29772871</v>
      </c>
      <c r="Z38" s="137">
        <f>+IF(X38&lt;&gt;0,+(Y38/X38)*100,0)</f>
        <v>-46.726596497525634</v>
      </c>
      <c r="AA38" s="153">
        <f>SUM(AA39:AA41)</f>
        <v>194303350</v>
      </c>
    </row>
    <row r="39" spans="1:27" ht="13.5">
      <c r="A39" s="138" t="s">
        <v>85</v>
      </c>
      <c r="B39" s="136"/>
      <c r="C39" s="155">
        <v>14233921</v>
      </c>
      <c r="D39" s="155"/>
      <c r="E39" s="156">
        <v>30074925</v>
      </c>
      <c r="F39" s="60">
        <v>194303350</v>
      </c>
      <c r="G39" s="60">
        <v>2417365</v>
      </c>
      <c r="H39" s="60">
        <v>2840556</v>
      </c>
      <c r="I39" s="60">
        <v>2113430</v>
      </c>
      <c r="J39" s="60">
        <v>7371351</v>
      </c>
      <c r="K39" s="60">
        <v>2240659</v>
      </c>
      <c r="L39" s="60">
        <v>2943783</v>
      </c>
      <c r="M39" s="60">
        <v>2637003</v>
      </c>
      <c r="N39" s="60">
        <v>7821445</v>
      </c>
      <c r="O39" s="60">
        <v>2658948</v>
      </c>
      <c r="P39" s="60">
        <v>1826865</v>
      </c>
      <c r="Q39" s="60">
        <v>1824333</v>
      </c>
      <c r="R39" s="60">
        <v>6310146</v>
      </c>
      <c r="S39" s="60"/>
      <c r="T39" s="60"/>
      <c r="U39" s="60"/>
      <c r="V39" s="60"/>
      <c r="W39" s="60">
        <v>21502942</v>
      </c>
      <c r="X39" s="60">
        <v>22556223</v>
      </c>
      <c r="Y39" s="60">
        <v>-1053281</v>
      </c>
      <c r="Z39" s="140">
        <v>-4.67</v>
      </c>
      <c r="AA39" s="155">
        <v>194303350</v>
      </c>
    </row>
    <row r="40" spans="1:27" ht="13.5">
      <c r="A40" s="138" t="s">
        <v>86</v>
      </c>
      <c r="B40" s="136"/>
      <c r="C40" s="155">
        <v>28137283</v>
      </c>
      <c r="D40" s="155"/>
      <c r="E40" s="156">
        <v>54881576</v>
      </c>
      <c r="F40" s="60"/>
      <c r="G40" s="60">
        <v>1057590</v>
      </c>
      <c r="H40" s="60">
        <v>1113195</v>
      </c>
      <c r="I40" s="60">
        <v>1094985</v>
      </c>
      <c r="J40" s="60">
        <v>3265770</v>
      </c>
      <c r="K40" s="60">
        <v>4631146</v>
      </c>
      <c r="L40" s="60">
        <v>351388</v>
      </c>
      <c r="M40" s="60">
        <v>783179</v>
      </c>
      <c r="N40" s="60">
        <v>5765713</v>
      </c>
      <c r="O40" s="60">
        <v>731861</v>
      </c>
      <c r="P40" s="60">
        <v>1353746</v>
      </c>
      <c r="Q40" s="60">
        <v>1324280</v>
      </c>
      <c r="R40" s="60">
        <v>3409887</v>
      </c>
      <c r="S40" s="60"/>
      <c r="T40" s="60"/>
      <c r="U40" s="60"/>
      <c r="V40" s="60"/>
      <c r="W40" s="60">
        <v>12441370</v>
      </c>
      <c r="X40" s="60">
        <v>41160960</v>
      </c>
      <c r="Y40" s="60">
        <v>-28719590</v>
      </c>
      <c r="Z40" s="140">
        <v>-69.77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462916631</v>
      </c>
      <c r="D42" s="153">
        <f>SUM(D43:D46)</f>
        <v>0</v>
      </c>
      <c r="E42" s="154">
        <f t="shared" si="8"/>
        <v>549083671</v>
      </c>
      <c r="F42" s="100">
        <f t="shared" si="8"/>
        <v>586475863</v>
      </c>
      <c r="G42" s="100">
        <f t="shared" si="8"/>
        <v>8340689</v>
      </c>
      <c r="H42" s="100">
        <f t="shared" si="8"/>
        <v>46939448</v>
      </c>
      <c r="I42" s="100">
        <f t="shared" si="8"/>
        <v>45527354</v>
      </c>
      <c r="J42" s="100">
        <f t="shared" si="8"/>
        <v>100807491</v>
      </c>
      <c r="K42" s="100">
        <f t="shared" si="8"/>
        <v>35906521</v>
      </c>
      <c r="L42" s="100">
        <f t="shared" si="8"/>
        <v>34117171</v>
      </c>
      <c r="M42" s="100">
        <f t="shared" si="8"/>
        <v>34885913</v>
      </c>
      <c r="N42" s="100">
        <f t="shared" si="8"/>
        <v>104909605</v>
      </c>
      <c r="O42" s="100">
        <f t="shared" si="8"/>
        <v>33928967</v>
      </c>
      <c r="P42" s="100">
        <f t="shared" si="8"/>
        <v>33978388</v>
      </c>
      <c r="Q42" s="100">
        <f t="shared" si="8"/>
        <v>35478053</v>
      </c>
      <c r="R42" s="100">
        <f t="shared" si="8"/>
        <v>103385408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309102504</v>
      </c>
      <c r="X42" s="100">
        <f t="shared" si="8"/>
        <v>411833349</v>
      </c>
      <c r="Y42" s="100">
        <f t="shared" si="8"/>
        <v>-102730845</v>
      </c>
      <c r="Z42" s="137">
        <f>+IF(X42&lt;&gt;0,+(Y42/X42)*100,0)</f>
        <v>-24.944761090729443</v>
      </c>
      <c r="AA42" s="153">
        <f>SUM(AA43:AA46)</f>
        <v>586475863</v>
      </c>
    </row>
    <row r="43" spans="1:27" ht="13.5">
      <c r="A43" s="138" t="s">
        <v>89</v>
      </c>
      <c r="B43" s="136"/>
      <c r="C43" s="155">
        <v>199846505</v>
      </c>
      <c r="D43" s="155"/>
      <c r="E43" s="156">
        <v>239592168</v>
      </c>
      <c r="F43" s="60">
        <v>246691455</v>
      </c>
      <c r="G43" s="60">
        <v>2978149</v>
      </c>
      <c r="H43" s="60">
        <v>26933334</v>
      </c>
      <c r="I43" s="60">
        <v>23776497</v>
      </c>
      <c r="J43" s="60">
        <v>53687980</v>
      </c>
      <c r="K43" s="60">
        <v>14680158</v>
      </c>
      <c r="L43" s="60">
        <v>13897413</v>
      </c>
      <c r="M43" s="60">
        <v>14175332</v>
      </c>
      <c r="N43" s="60">
        <v>42752903</v>
      </c>
      <c r="O43" s="60">
        <v>13137793</v>
      </c>
      <c r="P43" s="60">
        <v>13375619</v>
      </c>
      <c r="Q43" s="60">
        <v>13343626</v>
      </c>
      <c r="R43" s="60">
        <v>39857038</v>
      </c>
      <c r="S43" s="60"/>
      <c r="T43" s="60"/>
      <c r="U43" s="60"/>
      <c r="V43" s="60"/>
      <c r="W43" s="60">
        <v>136297921</v>
      </c>
      <c r="X43" s="60">
        <v>179694090</v>
      </c>
      <c r="Y43" s="60">
        <v>-43396169</v>
      </c>
      <c r="Z43" s="140">
        <v>-24.15</v>
      </c>
      <c r="AA43" s="155">
        <v>246691455</v>
      </c>
    </row>
    <row r="44" spans="1:27" ht="13.5">
      <c r="A44" s="138" t="s">
        <v>90</v>
      </c>
      <c r="B44" s="136"/>
      <c r="C44" s="155">
        <v>195009555</v>
      </c>
      <c r="D44" s="155"/>
      <c r="E44" s="156">
        <v>222714711</v>
      </c>
      <c r="F44" s="60">
        <v>246608784</v>
      </c>
      <c r="G44" s="60">
        <v>2013196</v>
      </c>
      <c r="H44" s="60">
        <v>16976759</v>
      </c>
      <c r="I44" s="60">
        <v>16104404</v>
      </c>
      <c r="J44" s="60">
        <v>35094359</v>
      </c>
      <c r="K44" s="60">
        <v>16951583</v>
      </c>
      <c r="L44" s="60">
        <v>16317974</v>
      </c>
      <c r="M44" s="60">
        <v>17059022</v>
      </c>
      <c r="N44" s="60">
        <v>50328579</v>
      </c>
      <c r="O44" s="60">
        <v>17219340</v>
      </c>
      <c r="P44" s="60">
        <v>17513390</v>
      </c>
      <c r="Q44" s="60">
        <v>17954808</v>
      </c>
      <c r="R44" s="60">
        <v>52687538</v>
      </c>
      <c r="S44" s="60"/>
      <c r="T44" s="60"/>
      <c r="U44" s="60"/>
      <c r="V44" s="60"/>
      <c r="W44" s="60">
        <v>138110476</v>
      </c>
      <c r="X44" s="60">
        <v>167056182</v>
      </c>
      <c r="Y44" s="60">
        <v>-28945706</v>
      </c>
      <c r="Z44" s="140">
        <v>-17.33</v>
      </c>
      <c r="AA44" s="155">
        <v>246608784</v>
      </c>
    </row>
    <row r="45" spans="1:27" ht="13.5">
      <c r="A45" s="138" t="s">
        <v>91</v>
      </c>
      <c r="B45" s="136"/>
      <c r="C45" s="157">
        <v>28874962</v>
      </c>
      <c r="D45" s="157"/>
      <c r="E45" s="158">
        <v>31203293</v>
      </c>
      <c r="F45" s="159">
        <v>49970589</v>
      </c>
      <c r="G45" s="159">
        <v>821437</v>
      </c>
      <c r="H45" s="159">
        <v>741811</v>
      </c>
      <c r="I45" s="159">
        <v>3061546</v>
      </c>
      <c r="J45" s="159">
        <v>4624794</v>
      </c>
      <c r="K45" s="159">
        <v>1236955</v>
      </c>
      <c r="L45" s="159">
        <v>1253068</v>
      </c>
      <c r="M45" s="159">
        <v>1349795</v>
      </c>
      <c r="N45" s="159">
        <v>3839818</v>
      </c>
      <c r="O45" s="159">
        <v>983991</v>
      </c>
      <c r="P45" s="159">
        <v>800345</v>
      </c>
      <c r="Q45" s="159">
        <v>1823176</v>
      </c>
      <c r="R45" s="159">
        <v>3607512</v>
      </c>
      <c r="S45" s="159"/>
      <c r="T45" s="159"/>
      <c r="U45" s="159"/>
      <c r="V45" s="159"/>
      <c r="W45" s="159">
        <v>12072124</v>
      </c>
      <c r="X45" s="159">
        <v>23402754</v>
      </c>
      <c r="Y45" s="159">
        <v>-11330630</v>
      </c>
      <c r="Z45" s="141">
        <v>-48.42</v>
      </c>
      <c r="AA45" s="157">
        <v>49970589</v>
      </c>
    </row>
    <row r="46" spans="1:27" ht="13.5">
      <c r="A46" s="138" t="s">
        <v>92</v>
      </c>
      <c r="B46" s="136"/>
      <c r="C46" s="155">
        <v>39185609</v>
      </c>
      <c r="D46" s="155"/>
      <c r="E46" s="156">
        <v>55573499</v>
      </c>
      <c r="F46" s="60">
        <v>43205035</v>
      </c>
      <c r="G46" s="60">
        <v>2527907</v>
      </c>
      <c r="H46" s="60">
        <v>2287544</v>
      </c>
      <c r="I46" s="60">
        <v>2584907</v>
      </c>
      <c r="J46" s="60">
        <v>7400358</v>
      </c>
      <c r="K46" s="60">
        <v>3037825</v>
      </c>
      <c r="L46" s="60">
        <v>2648716</v>
      </c>
      <c r="M46" s="60">
        <v>2301764</v>
      </c>
      <c r="N46" s="60">
        <v>7988305</v>
      </c>
      <c r="O46" s="60">
        <v>2587843</v>
      </c>
      <c r="P46" s="60">
        <v>2289034</v>
      </c>
      <c r="Q46" s="60">
        <v>2356443</v>
      </c>
      <c r="R46" s="60">
        <v>7233320</v>
      </c>
      <c r="S46" s="60"/>
      <c r="T46" s="60"/>
      <c r="U46" s="60"/>
      <c r="V46" s="60"/>
      <c r="W46" s="60">
        <v>22621983</v>
      </c>
      <c r="X46" s="60">
        <v>41680323</v>
      </c>
      <c r="Y46" s="60">
        <v>-19058340</v>
      </c>
      <c r="Z46" s="140">
        <v>-45.73</v>
      </c>
      <c r="AA46" s="155">
        <v>43205035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1313342791</v>
      </c>
      <c r="D48" s="168">
        <f>+D28+D32+D38+D42+D47</f>
        <v>0</v>
      </c>
      <c r="E48" s="169">
        <f t="shared" si="9"/>
        <v>1246494544</v>
      </c>
      <c r="F48" s="73">
        <f t="shared" si="9"/>
        <v>1335099079</v>
      </c>
      <c r="G48" s="73">
        <f t="shared" si="9"/>
        <v>36768724</v>
      </c>
      <c r="H48" s="73">
        <f t="shared" si="9"/>
        <v>84000777</v>
      </c>
      <c r="I48" s="73">
        <f t="shared" si="9"/>
        <v>88144879</v>
      </c>
      <c r="J48" s="73">
        <f t="shared" si="9"/>
        <v>208914380</v>
      </c>
      <c r="K48" s="73">
        <f t="shared" si="9"/>
        <v>80663321</v>
      </c>
      <c r="L48" s="73">
        <f t="shared" si="9"/>
        <v>62462183</v>
      </c>
      <c r="M48" s="73">
        <f t="shared" si="9"/>
        <v>73535837</v>
      </c>
      <c r="N48" s="73">
        <f t="shared" si="9"/>
        <v>216661341</v>
      </c>
      <c r="O48" s="73">
        <f t="shared" si="9"/>
        <v>68113358</v>
      </c>
      <c r="P48" s="73">
        <f t="shared" si="9"/>
        <v>99817951</v>
      </c>
      <c r="Q48" s="73">
        <f t="shared" si="9"/>
        <v>94302023</v>
      </c>
      <c r="R48" s="73">
        <f t="shared" si="9"/>
        <v>262233332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687809053</v>
      </c>
      <c r="X48" s="73">
        <f t="shared" si="9"/>
        <v>930956887</v>
      </c>
      <c r="Y48" s="73">
        <f t="shared" si="9"/>
        <v>-243147834</v>
      </c>
      <c r="Z48" s="170">
        <f>+IF(X48&lt;&gt;0,+(Y48/X48)*100,0)</f>
        <v>-26.11805523922184</v>
      </c>
      <c r="AA48" s="168">
        <f>+AA28+AA32+AA38+AA42+AA47</f>
        <v>1335099079</v>
      </c>
    </row>
    <row r="49" spans="1:27" ht="13.5">
      <c r="A49" s="148" t="s">
        <v>49</v>
      </c>
      <c r="B49" s="149"/>
      <c r="C49" s="171">
        <f aca="true" t="shared" si="10" ref="C49:Y49">+C25-C48</f>
        <v>75205079</v>
      </c>
      <c r="D49" s="171">
        <f>+D25-D48</f>
        <v>0</v>
      </c>
      <c r="E49" s="172">
        <f t="shared" si="10"/>
        <v>142183438</v>
      </c>
      <c r="F49" s="173">
        <f t="shared" si="10"/>
        <v>-33626802</v>
      </c>
      <c r="G49" s="173">
        <f t="shared" si="10"/>
        <v>100706889</v>
      </c>
      <c r="H49" s="173">
        <f t="shared" si="10"/>
        <v>2943153</v>
      </c>
      <c r="I49" s="173">
        <f t="shared" si="10"/>
        <v>3884699</v>
      </c>
      <c r="J49" s="173">
        <f t="shared" si="10"/>
        <v>107534741</v>
      </c>
      <c r="K49" s="173">
        <f t="shared" si="10"/>
        <v>573514</v>
      </c>
      <c r="L49" s="173">
        <f t="shared" si="10"/>
        <v>-578459</v>
      </c>
      <c r="M49" s="173">
        <f t="shared" si="10"/>
        <v>-63177498</v>
      </c>
      <c r="N49" s="173">
        <f t="shared" si="10"/>
        <v>-63182443</v>
      </c>
      <c r="O49" s="173">
        <f t="shared" si="10"/>
        <v>-1538699</v>
      </c>
      <c r="P49" s="173">
        <f t="shared" si="10"/>
        <v>-18898585</v>
      </c>
      <c r="Q49" s="173">
        <f t="shared" si="10"/>
        <v>31873645</v>
      </c>
      <c r="R49" s="173">
        <f t="shared" si="10"/>
        <v>11436361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55788659</v>
      </c>
      <c r="X49" s="173">
        <f>IF(F25=F48,0,X25-X48)</f>
        <v>106495551</v>
      </c>
      <c r="Y49" s="173">
        <f t="shared" si="10"/>
        <v>-50706892</v>
      </c>
      <c r="Z49" s="174">
        <f>+IF(X49&lt;&gt;0,+(Y49/X49)*100,0)</f>
        <v>-47.61409422634003</v>
      </c>
      <c r="AA49" s="171">
        <f>+AA25-AA48</f>
        <v>-33626802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267770905</v>
      </c>
      <c r="D5" s="155">
        <v>0</v>
      </c>
      <c r="E5" s="156">
        <v>293355761</v>
      </c>
      <c r="F5" s="60">
        <v>141335443</v>
      </c>
      <c r="G5" s="60">
        <v>24277439</v>
      </c>
      <c r="H5" s="60">
        <v>24235075</v>
      </c>
      <c r="I5" s="60">
        <v>24278734</v>
      </c>
      <c r="J5" s="60">
        <v>72791248</v>
      </c>
      <c r="K5" s="60">
        <v>24288838</v>
      </c>
      <c r="L5" s="60">
        <v>11911479</v>
      </c>
      <c r="M5" s="60">
        <v>-1705</v>
      </c>
      <c r="N5" s="60">
        <v>36198612</v>
      </c>
      <c r="O5" s="60">
        <v>11145982</v>
      </c>
      <c r="P5" s="60">
        <v>14125560</v>
      </c>
      <c r="Q5" s="60">
        <v>11003595</v>
      </c>
      <c r="R5" s="60">
        <v>36275137</v>
      </c>
      <c r="S5" s="60">
        <v>0</v>
      </c>
      <c r="T5" s="60">
        <v>0</v>
      </c>
      <c r="U5" s="60">
        <v>0</v>
      </c>
      <c r="V5" s="60">
        <v>0</v>
      </c>
      <c r="W5" s="60">
        <v>145264997</v>
      </c>
      <c r="X5" s="60">
        <v>220016817</v>
      </c>
      <c r="Y5" s="60">
        <v>-74751820</v>
      </c>
      <c r="Z5" s="140">
        <v>-33.98</v>
      </c>
      <c r="AA5" s="155">
        <v>141335443</v>
      </c>
    </row>
    <row r="6" spans="1:27" ht="13.5">
      <c r="A6" s="181" t="s">
        <v>102</v>
      </c>
      <c r="B6" s="182"/>
      <c r="C6" s="155">
        <v>1666856</v>
      </c>
      <c r="D6" s="155">
        <v>0</v>
      </c>
      <c r="E6" s="156">
        <v>2292709</v>
      </c>
      <c r="F6" s="60">
        <v>359016</v>
      </c>
      <c r="G6" s="60">
        <v>21460</v>
      </c>
      <c r="H6" s="60">
        <v>27564</v>
      </c>
      <c r="I6" s="60">
        <v>54658815</v>
      </c>
      <c r="J6" s="60">
        <v>54707839</v>
      </c>
      <c r="K6" s="60">
        <v>44941</v>
      </c>
      <c r="L6" s="60">
        <v>23113</v>
      </c>
      <c r="M6" s="60">
        <v>33977</v>
      </c>
      <c r="N6" s="60">
        <v>102031</v>
      </c>
      <c r="O6" s="60">
        <v>17351</v>
      </c>
      <c r="P6" s="60">
        <v>21391</v>
      </c>
      <c r="Q6" s="60">
        <v>1105873</v>
      </c>
      <c r="R6" s="60">
        <v>1144615</v>
      </c>
      <c r="S6" s="60">
        <v>0</v>
      </c>
      <c r="T6" s="60">
        <v>0</v>
      </c>
      <c r="U6" s="60">
        <v>0</v>
      </c>
      <c r="V6" s="60">
        <v>0</v>
      </c>
      <c r="W6" s="60">
        <v>55954485</v>
      </c>
      <c r="X6" s="60">
        <v>1719531</v>
      </c>
      <c r="Y6" s="60">
        <v>54234954</v>
      </c>
      <c r="Z6" s="140">
        <v>3154.06</v>
      </c>
      <c r="AA6" s="155">
        <v>359016</v>
      </c>
    </row>
    <row r="7" spans="1:27" ht="13.5">
      <c r="A7" s="183" t="s">
        <v>103</v>
      </c>
      <c r="B7" s="182"/>
      <c r="C7" s="155">
        <v>213867305</v>
      </c>
      <c r="D7" s="155">
        <v>0</v>
      </c>
      <c r="E7" s="156">
        <v>238920000</v>
      </c>
      <c r="F7" s="60">
        <v>219408779</v>
      </c>
      <c r="G7" s="60">
        <v>20206976</v>
      </c>
      <c r="H7" s="60">
        <v>22250955</v>
      </c>
      <c r="I7" s="60">
        <v>0</v>
      </c>
      <c r="J7" s="60">
        <v>42457931</v>
      </c>
      <c r="K7" s="60">
        <v>18032097</v>
      </c>
      <c r="L7" s="60">
        <v>16051307</v>
      </c>
      <c r="M7" s="60">
        <v>4205182</v>
      </c>
      <c r="N7" s="60">
        <v>38288586</v>
      </c>
      <c r="O7" s="60">
        <v>17445456</v>
      </c>
      <c r="P7" s="60">
        <v>17473789</v>
      </c>
      <c r="Q7" s="60">
        <v>16791617</v>
      </c>
      <c r="R7" s="60">
        <v>51710862</v>
      </c>
      <c r="S7" s="60">
        <v>0</v>
      </c>
      <c r="T7" s="60">
        <v>0</v>
      </c>
      <c r="U7" s="60">
        <v>0</v>
      </c>
      <c r="V7" s="60">
        <v>0</v>
      </c>
      <c r="W7" s="60">
        <v>132457379</v>
      </c>
      <c r="X7" s="60">
        <v>179190324</v>
      </c>
      <c r="Y7" s="60">
        <v>-46732945</v>
      </c>
      <c r="Z7" s="140">
        <v>-26.08</v>
      </c>
      <c r="AA7" s="155">
        <v>219408779</v>
      </c>
    </row>
    <row r="8" spans="1:27" ht="13.5">
      <c r="A8" s="183" t="s">
        <v>104</v>
      </c>
      <c r="B8" s="182"/>
      <c r="C8" s="155">
        <v>235800066</v>
      </c>
      <c r="D8" s="155">
        <v>0</v>
      </c>
      <c r="E8" s="156">
        <v>258285000</v>
      </c>
      <c r="F8" s="60">
        <v>248093131</v>
      </c>
      <c r="G8" s="60">
        <v>6971012</v>
      </c>
      <c r="H8" s="60">
        <v>23474398</v>
      </c>
      <c r="I8" s="60">
        <v>0</v>
      </c>
      <c r="J8" s="60">
        <v>30445410</v>
      </c>
      <c r="K8" s="60">
        <v>22265272</v>
      </c>
      <c r="L8" s="60">
        <v>20661019</v>
      </c>
      <c r="M8" s="60">
        <v>152438</v>
      </c>
      <c r="N8" s="60">
        <v>43078729</v>
      </c>
      <c r="O8" s="60">
        <v>21358659</v>
      </c>
      <c r="P8" s="60">
        <v>20420446</v>
      </c>
      <c r="Q8" s="60">
        <v>21802118</v>
      </c>
      <c r="R8" s="60">
        <v>63581223</v>
      </c>
      <c r="S8" s="60">
        <v>0</v>
      </c>
      <c r="T8" s="60">
        <v>0</v>
      </c>
      <c r="U8" s="60">
        <v>0</v>
      </c>
      <c r="V8" s="60">
        <v>0</v>
      </c>
      <c r="W8" s="60">
        <v>137105362</v>
      </c>
      <c r="X8" s="60">
        <v>193713849</v>
      </c>
      <c r="Y8" s="60">
        <v>-56608487</v>
      </c>
      <c r="Z8" s="140">
        <v>-29.22</v>
      </c>
      <c r="AA8" s="155">
        <v>248093131</v>
      </c>
    </row>
    <row r="9" spans="1:27" ht="13.5">
      <c r="A9" s="183" t="s">
        <v>105</v>
      </c>
      <c r="B9" s="182"/>
      <c r="C9" s="155">
        <v>25229510</v>
      </c>
      <c r="D9" s="155">
        <v>0</v>
      </c>
      <c r="E9" s="156">
        <v>36398000</v>
      </c>
      <c r="F9" s="60">
        <v>33491814</v>
      </c>
      <c r="G9" s="60">
        <v>2636418</v>
      </c>
      <c r="H9" s="60">
        <v>2572897</v>
      </c>
      <c r="I9" s="60">
        <v>2868768</v>
      </c>
      <c r="J9" s="60">
        <v>8078083</v>
      </c>
      <c r="K9" s="60">
        <v>2933242</v>
      </c>
      <c r="L9" s="60">
        <v>3051909</v>
      </c>
      <c r="M9" s="60">
        <v>349</v>
      </c>
      <c r="N9" s="60">
        <v>5985500</v>
      </c>
      <c r="O9" s="60">
        <v>3032433</v>
      </c>
      <c r="P9" s="60">
        <v>2913287</v>
      </c>
      <c r="Q9" s="60">
        <v>2967946</v>
      </c>
      <c r="R9" s="60">
        <v>8913666</v>
      </c>
      <c r="S9" s="60">
        <v>0</v>
      </c>
      <c r="T9" s="60">
        <v>0</v>
      </c>
      <c r="U9" s="60">
        <v>0</v>
      </c>
      <c r="V9" s="60">
        <v>0</v>
      </c>
      <c r="W9" s="60">
        <v>22977249</v>
      </c>
      <c r="X9" s="60">
        <v>27298332</v>
      </c>
      <c r="Y9" s="60">
        <v>-4321083</v>
      </c>
      <c r="Z9" s="140">
        <v>-15.83</v>
      </c>
      <c r="AA9" s="155">
        <v>33491814</v>
      </c>
    </row>
    <row r="10" spans="1:27" ht="13.5">
      <c r="A10" s="183" t="s">
        <v>106</v>
      </c>
      <c r="B10" s="182"/>
      <c r="C10" s="155">
        <v>38543395</v>
      </c>
      <c r="D10" s="155">
        <v>0</v>
      </c>
      <c r="E10" s="156">
        <v>50225306</v>
      </c>
      <c r="F10" s="54">
        <v>50777017</v>
      </c>
      <c r="G10" s="54">
        <v>4227695</v>
      </c>
      <c r="H10" s="54">
        <v>4225334</v>
      </c>
      <c r="I10" s="54">
        <v>4222552</v>
      </c>
      <c r="J10" s="54">
        <v>12675581</v>
      </c>
      <c r="K10" s="54">
        <v>4216694</v>
      </c>
      <c r="L10" s="54">
        <v>4248372</v>
      </c>
      <c r="M10" s="54">
        <v>120</v>
      </c>
      <c r="N10" s="54">
        <v>8465186</v>
      </c>
      <c r="O10" s="54">
        <v>4233147</v>
      </c>
      <c r="P10" s="54">
        <v>4236875</v>
      </c>
      <c r="Q10" s="54">
        <v>4244980</v>
      </c>
      <c r="R10" s="54">
        <v>12715002</v>
      </c>
      <c r="S10" s="54">
        <v>0</v>
      </c>
      <c r="T10" s="54">
        <v>0</v>
      </c>
      <c r="U10" s="54">
        <v>0</v>
      </c>
      <c r="V10" s="54">
        <v>0</v>
      </c>
      <c r="W10" s="54">
        <v>33855769</v>
      </c>
      <c r="X10" s="54">
        <v>37668978</v>
      </c>
      <c r="Y10" s="54">
        <v>-3813209</v>
      </c>
      <c r="Z10" s="184">
        <v>-10.12</v>
      </c>
      <c r="AA10" s="130">
        <v>50777017</v>
      </c>
    </row>
    <row r="11" spans="1:27" ht="13.5">
      <c r="A11" s="183" t="s">
        <v>107</v>
      </c>
      <c r="B11" s="185"/>
      <c r="C11" s="155">
        <v>603312</v>
      </c>
      <c r="D11" s="155">
        <v>0</v>
      </c>
      <c r="E11" s="156">
        <v>638628</v>
      </c>
      <c r="F11" s="60">
        <v>785933</v>
      </c>
      <c r="G11" s="60">
        <v>64955</v>
      </c>
      <c r="H11" s="60">
        <v>65163</v>
      </c>
      <c r="I11" s="60">
        <v>65274</v>
      </c>
      <c r="J11" s="60">
        <v>195392</v>
      </c>
      <c r="K11" s="60">
        <v>66730</v>
      </c>
      <c r="L11" s="60">
        <v>65733</v>
      </c>
      <c r="M11" s="60">
        <v>0</v>
      </c>
      <c r="N11" s="60">
        <v>132463</v>
      </c>
      <c r="O11" s="60">
        <v>63186</v>
      </c>
      <c r="P11" s="60">
        <v>65292</v>
      </c>
      <c r="Q11" s="60">
        <v>66150</v>
      </c>
      <c r="R11" s="60">
        <v>194628</v>
      </c>
      <c r="S11" s="60">
        <v>0</v>
      </c>
      <c r="T11" s="60">
        <v>0</v>
      </c>
      <c r="U11" s="60">
        <v>0</v>
      </c>
      <c r="V11" s="60">
        <v>0</v>
      </c>
      <c r="W11" s="60">
        <v>522483</v>
      </c>
      <c r="X11" s="60">
        <v>478971</v>
      </c>
      <c r="Y11" s="60">
        <v>43512</v>
      </c>
      <c r="Z11" s="140">
        <v>9.08</v>
      </c>
      <c r="AA11" s="155">
        <v>785933</v>
      </c>
    </row>
    <row r="12" spans="1:27" ht="13.5">
      <c r="A12" s="183" t="s">
        <v>108</v>
      </c>
      <c r="B12" s="185"/>
      <c r="C12" s="155">
        <v>1293327</v>
      </c>
      <c r="D12" s="155">
        <v>0</v>
      </c>
      <c r="E12" s="156">
        <v>1051292</v>
      </c>
      <c r="F12" s="60">
        <v>1051168</v>
      </c>
      <c r="G12" s="60">
        <v>91575</v>
      </c>
      <c r="H12" s="60">
        <v>87187</v>
      </c>
      <c r="I12" s="60">
        <v>93057</v>
      </c>
      <c r="J12" s="60">
        <v>271819</v>
      </c>
      <c r="K12" s="60">
        <v>94487</v>
      </c>
      <c r="L12" s="60">
        <v>95528</v>
      </c>
      <c r="M12" s="60">
        <v>86102</v>
      </c>
      <c r="N12" s="60">
        <v>276117</v>
      </c>
      <c r="O12" s="60">
        <v>60149</v>
      </c>
      <c r="P12" s="60">
        <v>133550</v>
      </c>
      <c r="Q12" s="60">
        <v>91189</v>
      </c>
      <c r="R12" s="60">
        <v>284888</v>
      </c>
      <c r="S12" s="60">
        <v>0</v>
      </c>
      <c r="T12" s="60">
        <v>0</v>
      </c>
      <c r="U12" s="60">
        <v>0</v>
      </c>
      <c r="V12" s="60">
        <v>0</v>
      </c>
      <c r="W12" s="60">
        <v>832824</v>
      </c>
      <c r="X12" s="60">
        <v>788373</v>
      </c>
      <c r="Y12" s="60">
        <v>44451</v>
      </c>
      <c r="Z12" s="140">
        <v>5.64</v>
      </c>
      <c r="AA12" s="155">
        <v>1051168</v>
      </c>
    </row>
    <row r="13" spans="1:27" ht="13.5">
      <c r="A13" s="181" t="s">
        <v>109</v>
      </c>
      <c r="B13" s="185"/>
      <c r="C13" s="155">
        <v>16863276</v>
      </c>
      <c r="D13" s="155">
        <v>0</v>
      </c>
      <c r="E13" s="156">
        <v>17959000</v>
      </c>
      <c r="F13" s="60">
        <v>8385751</v>
      </c>
      <c r="G13" s="60">
        <v>64968</v>
      </c>
      <c r="H13" s="60">
        <v>209043</v>
      </c>
      <c r="I13" s="60">
        <v>207078</v>
      </c>
      <c r="J13" s="60">
        <v>481089</v>
      </c>
      <c r="K13" s="60">
        <v>87220</v>
      </c>
      <c r="L13" s="60">
        <v>47601</v>
      </c>
      <c r="M13" s="60">
        <v>77812</v>
      </c>
      <c r="N13" s="60">
        <v>212633</v>
      </c>
      <c r="O13" s="60">
        <v>147635</v>
      </c>
      <c r="P13" s="60">
        <v>214806</v>
      </c>
      <c r="Q13" s="60">
        <v>1382699</v>
      </c>
      <c r="R13" s="60">
        <v>1745140</v>
      </c>
      <c r="S13" s="60">
        <v>0</v>
      </c>
      <c r="T13" s="60">
        <v>0</v>
      </c>
      <c r="U13" s="60">
        <v>0</v>
      </c>
      <c r="V13" s="60">
        <v>0</v>
      </c>
      <c r="W13" s="60">
        <v>2438862</v>
      </c>
      <c r="X13" s="60">
        <v>13468932</v>
      </c>
      <c r="Y13" s="60">
        <v>-11030070</v>
      </c>
      <c r="Z13" s="140">
        <v>-81.89</v>
      </c>
      <c r="AA13" s="155">
        <v>8385751</v>
      </c>
    </row>
    <row r="14" spans="1:27" ht="13.5">
      <c r="A14" s="181" t="s">
        <v>110</v>
      </c>
      <c r="B14" s="185"/>
      <c r="C14" s="155">
        <v>32839976</v>
      </c>
      <c r="D14" s="155">
        <v>0</v>
      </c>
      <c r="E14" s="156">
        <v>29895000</v>
      </c>
      <c r="F14" s="60">
        <v>41200800</v>
      </c>
      <c r="G14" s="60">
        <v>3139768</v>
      </c>
      <c r="H14" s="60">
        <v>3636139</v>
      </c>
      <c r="I14" s="60">
        <v>3695875</v>
      </c>
      <c r="J14" s="60">
        <v>10471782</v>
      </c>
      <c r="K14" s="60">
        <v>3795511</v>
      </c>
      <c r="L14" s="60">
        <v>2718307</v>
      </c>
      <c r="M14" s="60">
        <v>3614909</v>
      </c>
      <c r="N14" s="60">
        <v>10128727</v>
      </c>
      <c r="O14" s="60">
        <v>6430204</v>
      </c>
      <c r="P14" s="60">
        <v>3927101</v>
      </c>
      <c r="Q14" s="60">
        <v>3600117</v>
      </c>
      <c r="R14" s="60">
        <v>13957422</v>
      </c>
      <c r="S14" s="60">
        <v>0</v>
      </c>
      <c r="T14" s="60">
        <v>0</v>
      </c>
      <c r="U14" s="60">
        <v>0</v>
      </c>
      <c r="V14" s="60">
        <v>0</v>
      </c>
      <c r="W14" s="60">
        <v>34557931</v>
      </c>
      <c r="X14" s="60">
        <v>22420926</v>
      </c>
      <c r="Y14" s="60">
        <v>12137005</v>
      </c>
      <c r="Z14" s="140">
        <v>54.13</v>
      </c>
      <c r="AA14" s="155">
        <v>41200800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3365442</v>
      </c>
      <c r="D16" s="155">
        <v>0</v>
      </c>
      <c r="E16" s="156">
        <v>3493000</v>
      </c>
      <c r="F16" s="60">
        <v>3162397</v>
      </c>
      <c r="G16" s="60">
        <v>296292</v>
      </c>
      <c r="H16" s="60">
        <v>383490</v>
      </c>
      <c r="I16" s="60">
        <v>302639</v>
      </c>
      <c r="J16" s="60">
        <v>982421</v>
      </c>
      <c r="K16" s="60">
        <v>337677</v>
      </c>
      <c r="L16" s="60">
        <v>104919</v>
      </c>
      <c r="M16" s="60">
        <v>145063</v>
      </c>
      <c r="N16" s="60">
        <v>587659</v>
      </c>
      <c r="O16" s="60">
        <v>197058</v>
      </c>
      <c r="P16" s="60">
        <v>138249</v>
      </c>
      <c r="Q16" s="60">
        <v>109822</v>
      </c>
      <c r="R16" s="60">
        <v>445129</v>
      </c>
      <c r="S16" s="60">
        <v>0</v>
      </c>
      <c r="T16" s="60">
        <v>0</v>
      </c>
      <c r="U16" s="60">
        <v>0</v>
      </c>
      <c r="V16" s="60">
        <v>0</v>
      </c>
      <c r="W16" s="60">
        <v>2015209</v>
      </c>
      <c r="X16" s="60">
        <v>2619864</v>
      </c>
      <c r="Y16" s="60">
        <v>-604655</v>
      </c>
      <c r="Z16" s="140">
        <v>-23.08</v>
      </c>
      <c r="AA16" s="155">
        <v>3162397</v>
      </c>
    </row>
    <row r="17" spans="1:27" ht="13.5">
      <c r="A17" s="181" t="s">
        <v>113</v>
      </c>
      <c r="B17" s="185"/>
      <c r="C17" s="155">
        <v>12858969</v>
      </c>
      <c r="D17" s="155">
        <v>0</v>
      </c>
      <c r="E17" s="156">
        <v>37986669</v>
      </c>
      <c r="F17" s="60">
        <v>33374700</v>
      </c>
      <c r="G17" s="60">
        <v>2706779</v>
      </c>
      <c r="H17" s="60">
        <v>3435954</v>
      </c>
      <c r="I17" s="60">
        <v>2852215</v>
      </c>
      <c r="J17" s="60">
        <v>8994948</v>
      </c>
      <c r="K17" s="60">
        <v>3357806</v>
      </c>
      <c r="L17" s="60">
        <v>2284847</v>
      </c>
      <c r="M17" s="60">
        <v>1704565</v>
      </c>
      <c r="N17" s="60">
        <v>7347218</v>
      </c>
      <c r="O17" s="60">
        <v>2191902</v>
      </c>
      <c r="P17" s="60">
        <v>2493971</v>
      </c>
      <c r="Q17" s="60">
        <v>4002602</v>
      </c>
      <c r="R17" s="60">
        <v>8688475</v>
      </c>
      <c r="S17" s="60">
        <v>0</v>
      </c>
      <c r="T17" s="60">
        <v>0</v>
      </c>
      <c r="U17" s="60">
        <v>0</v>
      </c>
      <c r="V17" s="60">
        <v>0</v>
      </c>
      <c r="W17" s="60">
        <v>25030641</v>
      </c>
      <c r="X17" s="60">
        <v>28490004</v>
      </c>
      <c r="Y17" s="60">
        <v>-3459363</v>
      </c>
      <c r="Z17" s="140">
        <v>-12.14</v>
      </c>
      <c r="AA17" s="155">
        <v>33374700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527029681</v>
      </c>
      <c r="D19" s="155">
        <v>0</v>
      </c>
      <c r="E19" s="156">
        <v>187077084</v>
      </c>
      <c r="F19" s="60">
        <v>485010532</v>
      </c>
      <c r="G19" s="60">
        <v>69657000</v>
      </c>
      <c r="H19" s="60">
        <v>1576435</v>
      </c>
      <c r="I19" s="60">
        <v>0</v>
      </c>
      <c r="J19" s="60">
        <v>71233435</v>
      </c>
      <c r="K19" s="60">
        <v>500</v>
      </c>
      <c r="L19" s="60">
        <v>1000</v>
      </c>
      <c r="M19" s="60">
        <v>0</v>
      </c>
      <c r="N19" s="60">
        <v>1500</v>
      </c>
      <c r="O19" s="60">
        <v>0</v>
      </c>
      <c r="P19" s="60">
        <v>10499875</v>
      </c>
      <c r="Q19" s="60">
        <v>56502085</v>
      </c>
      <c r="R19" s="60">
        <v>67001960</v>
      </c>
      <c r="S19" s="60">
        <v>0</v>
      </c>
      <c r="T19" s="60">
        <v>0</v>
      </c>
      <c r="U19" s="60">
        <v>0</v>
      </c>
      <c r="V19" s="60">
        <v>0</v>
      </c>
      <c r="W19" s="60">
        <v>138236895</v>
      </c>
      <c r="X19" s="60">
        <v>136393750</v>
      </c>
      <c r="Y19" s="60">
        <v>1843145</v>
      </c>
      <c r="Z19" s="140">
        <v>1.35</v>
      </c>
      <c r="AA19" s="155">
        <v>485010532</v>
      </c>
    </row>
    <row r="20" spans="1:27" ht="13.5">
      <c r="A20" s="181" t="s">
        <v>35</v>
      </c>
      <c r="B20" s="185"/>
      <c r="C20" s="155">
        <v>10815850</v>
      </c>
      <c r="D20" s="155">
        <v>0</v>
      </c>
      <c r="E20" s="156">
        <v>12194097</v>
      </c>
      <c r="F20" s="54">
        <v>33734461</v>
      </c>
      <c r="G20" s="54">
        <v>1811941</v>
      </c>
      <c r="H20" s="54">
        <v>764296</v>
      </c>
      <c r="I20" s="54">
        <v>-1215429</v>
      </c>
      <c r="J20" s="54">
        <v>1360808</v>
      </c>
      <c r="K20" s="54">
        <v>1715820</v>
      </c>
      <c r="L20" s="54">
        <v>618590</v>
      </c>
      <c r="M20" s="54">
        <v>339527</v>
      </c>
      <c r="N20" s="54">
        <v>2673937</v>
      </c>
      <c r="O20" s="54">
        <v>251497</v>
      </c>
      <c r="P20" s="54">
        <v>4255174</v>
      </c>
      <c r="Q20" s="54">
        <v>2504875</v>
      </c>
      <c r="R20" s="54">
        <v>7011546</v>
      </c>
      <c r="S20" s="54">
        <v>0</v>
      </c>
      <c r="T20" s="54">
        <v>0</v>
      </c>
      <c r="U20" s="54">
        <v>0</v>
      </c>
      <c r="V20" s="54">
        <v>0</v>
      </c>
      <c r="W20" s="54">
        <v>11046291</v>
      </c>
      <c r="X20" s="54">
        <v>9145629</v>
      </c>
      <c r="Y20" s="54">
        <v>1900662</v>
      </c>
      <c r="Z20" s="184">
        <v>20.78</v>
      </c>
      <c r="AA20" s="130">
        <v>33734461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403436</v>
      </c>
      <c r="F21" s="60">
        <v>1301335</v>
      </c>
      <c r="G21" s="60">
        <v>1301335</v>
      </c>
      <c r="H21" s="60">
        <v>0</v>
      </c>
      <c r="I21" s="82">
        <v>0</v>
      </c>
      <c r="J21" s="60">
        <v>1301335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1301335</v>
      </c>
      <c r="X21" s="60">
        <v>302580</v>
      </c>
      <c r="Y21" s="60">
        <v>998755</v>
      </c>
      <c r="Z21" s="140">
        <v>330.08</v>
      </c>
      <c r="AA21" s="155">
        <v>1301335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1388547870</v>
      </c>
      <c r="D22" s="188">
        <f>SUM(D5:D21)</f>
        <v>0</v>
      </c>
      <c r="E22" s="189">
        <f t="shared" si="0"/>
        <v>1170174982</v>
      </c>
      <c r="F22" s="190">
        <f t="shared" si="0"/>
        <v>1301472277</v>
      </c>
      <c r="G22" s="190">
        <f t="shared" si="0"/>
        <v>137475613</v>
      </c>
      <c r="H22" s="190">
        <f t="shared" si="0"/>
        <v>86943930</v>
      </c>
      <c r="I22" s="190">
        <f t="shared" si="0"/>
        <v>92029578</v>
      </c>
      <c r="J22" s="190">
        <f t="shared" si="0"/>
        <v>316449121</v>
      </c>
      <c r="K22" s="190">
        <f t="shared" si="0"/>
        <v>81236835</v>
      </c>
      <c r="L22" s="190">
        <f t="shared" si="0"/>
        <v>61883724</v>
      </c>
      <c r="M22" s="190">
        <f t="shared" si="0"/>
        <v>10358339</v>
      </c>
      <c r="N22" s="190">
        <f t="shared" si="0"/>
        <v>153478898</v>
      </c>
      <c r="O22" s="190">
        <f t="shared" si="0"/>
        <v>66574659</v>
      </c>
      <c r="P22" s="190">
        <f t="shared" si="0"/>
        <v>80919366</v>
      </c>
      <c r="Q22" s="190">
        <f t="shared" si="0"/>
        <v>126175668</v>
      </c>
      <c r="R22" s="190">
        <f t="shared" si="0"/>
        <v>273669693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743597712</v>
      </c>
      <c r="X22" s="190">
        <f t="shared" si="0"/>
        <v>873716860</v>
      </c>
      <c r="Y22" s="190">
        <f t="shared" si="0"/>
        <v>-130119148</v>
      </c>
      <c r="Z22" s="191">
        <f>+IF(X22&lt;&gt;0,+(Y22/X22)*100,0)</f>
        <v>-14.892598959347081</v>
      </c>
      <c r="AA22" s="188">
        <f>SUM(AA5:AA21)</f>
        <v>1301472277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299183061</v>
      </c>
      <c r="D25" s="155">
        <v>0</v>
      </c>
      <c r="E25" s="156">
        <v>345157648</v>
      </c>
      <c r="F25" s="60">
        <v>278009977</v>
      </c>
      <c r="G25" s="60">
        <v>25063315</v>
      </c>
      <c r="H25" s="60">
        <v>24033466</v>
      </c>
      <c r="I25" s="60">
        <v>24610763</v>
      </c>
      <c r="J25" s="60">
        <v>73707544</v>
      </c>
      <c r="K25" s="60">
        <v>25392425</v>
      </c>
      <c r="L25" s="60">
        <v>22715486</v>
      </c>
      <c r="M25" s="60">
        <v>23389737</v>
      </c>
      <c r="N25" s="60">
        <v>71497648</v>
      </c>
      <c r="O25" s="60">
        <v>20192600</v>
      </c>
      <c r="P25" s="60">
        <v>22947984</v>
      </c>
      <c r="Q25" s="60">
        <v>23106012</v>
      </c>
      <c r="R25" s="60">
        <v>66246596</v>
      </c>
      <c r="S25" s="60">
        <v>0</v>
      </c>
      <c r="T25" s="60">
        <v>0</v>
      </c>
      <c r="U25" s="60">
        <v>0</v>
      </c>
      <c r="V25" s="60">
        <v>0</v>
      </c>
      <c r="W25" s="60">
        <v>211451788</v>
      </c>
      <c r="X25" s="60">
        <v>258868089</v>
      </c>
      <c r="Y25" s="60">
        <v>-47416301</v>
      </c>
      <c r="Z25" s="140">
        <v>-18.32</v>
      </c>
      <c r="AA25" s="155">
        <v>278009977</v>
      </c>
    </row>
    <row r="26" spans="1:27" ht="13.5">
      <c r="A26" s="183" t="s">
        <v>38</v>
      </c>
      <c r="B26" s="182"/>
      <c r="C26" s="155">
        <v>17752644</v>
      </c>
      <c r="D26" s="155">
        <v>0</v>
      </c>
      <c r="E26" s="156">
        <v>19023000</v>
      </c>
      <c r="F26" s="60">
        <v>17421153</v>
      </c>
      <c r="G26" s="60">
        <v>1465775</v>
      </c>
      <c r="H26" s="60">
        <v>1501546</v>
      </c>
      <c r="I26" s="60">
        <v>1488728</v>
      </c>
      <c r="J26" s="60">
        <v>4456049</v>
      </c>
      <c r="K26" s="60">
        <v>1485409</v>
      </c>
      <c r="L26" s="60">
        <v>1485409</v>
      </c>
      <c r="M26" s="60">
        <v>1485409</v>
      </c>
      <c r="N26" s="60">
        <v>4456227</v>
      </c>
      <c r="O26" s="60">
        <v>1485409</v>
      </c>
      <c r="P26" s="60">
        <v>1466334</v>
      </c>
      <c r="Q26" s="60">
        <v>1478039</v>
      </c>
      <c r="R26" s="60">
        <v>4429782</v>
      </c>
      <c r="S26" s="60">
        <v>0</v>
      </c>
      <c r="T26" s="60">
        <v>0</v>
      </c>
      <c r="U26" s="60">
        <v>0</v>
      </c>
      <c r="V26" s="60">
        <v>0</v>
      </c>
      <c r="W26" s="60">
        <v>13342058</v>
      </c>
      <c r="X26" s="60">
        <v>14267421</v>
      </c>
      <c r="Y26" s="60">
        <v>-925363</v>
      </c>
      <c r="Z26" s="140">
        <v>-6.49</v>
      </c>
      <c r="AA26" s="155">
        <v>17421153</v>
      </c>
    </row>
    <row r="27" spans="1:27" ht="13.5">
      <c r="A27" s="183" t="s">
        <v>118</v>
      </c>
      <c r="B27" s="182"/>
      <c r="C27" s="155">
        <v>124928153</v>
      </c>
      <c r="D27" s="155">
        <v>0</v>
      </c>
      <c r="E27" s="156">
        <v>104841117</v>
      </c>
      <c r="F27" s="60">
        <v>111092888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78630840</v>
      </c>
      <c r="Y27" s="60">
        <v>-78630840</v>
      </c>
      <c r="Z27" s="140">
        <v>-100</v>
      </c>
      <c r="AA27" s="155">
        <v>111092888</v>
      </c>
    </row>
    <row r="28" spans="1:27" ht="13.5">
      <c r="A28" s="183" t="s">
        <v>39</v>
      </c>
      <c r="B28" s="182"/>
      <c r="C28" s="155">
        <v>111468555</v>
      </c>
      <c r="D28" s="155">
        <v>0</v>
      </c>
      <c r="E28" s="156">
        <v>109946800</v>
      </c>
      <c r="F28" s="60">
        <v>33626801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10428551</v>
      </c>
      <c r="Q28" s="60">
        <v>10428551</v>
      </c>
      <c r="R28" s="60">
        <v>20857102</v>
      </c>
      <c r="S28" s="60">
        <v>0</v>
      </c>
      <c r="T28" s="60">
        <v>0</v>
      </c>
      <c r="U28" s="60">
        <v>0</v>
      </c>
      <c r="V28" s="60">
        <v>0</v>
      </c>
      <c r="W28" s="60">
        <v>20857102</v>
      </c>
      <c r="X28" s="60">
        <v>82460097</v>
      </c>
      <c r="Y28" s="60">
        <v>-61602995</v>
      </c>
      <c r="Z28" s="140">
        <v>-74.71</v>
      </c>
      <c r="AA28" s="155">
        <v>33626801</v>
      </c>
    </row>
    <row r="29" spans="1:27" ht="13.5">
      <c r="A29" s="183" t="s">
        <v>40</v>
      </c>
      <c r="B29" s="182"/>
      <c r="C29" s="155">
        <v>4451949</v>
      </c>
      <c r="D29" s="155">
        <v>0</v>
      </c>
      <c r="E29" s="156">
        <v>10008000</v>
      </c>
      <c r="F29" s="60">
        <v>3444793</v>
      </c>
      <c r="G29" s="60">
        <v>138466</v>
      </c>
      <c r="H29" s="60">
        <v>124289</v>
      </c>
      <c r="I29" s="60">
        <v>891150</v>
      </c>
      <c r="J29" s="60">
        <v>1153905</v>
      </c>
      <c r="K29" s="60">
        <v>220929</v>
      </c>
      <c r="L29" s="60">
        <v>105761</v>
      </c>
      <c r="M29" s="60">
        <v>120595</v>
      </c>
      <c r="N29" s="60">
        <v>447285</v>
      </c>
      <c r="O29" s="60">
        <v>106563</v>
      </c>
      <c r="P29" s="60">
        <v>163545</v>
      </c>
      <c r="Q29" s="60">
        <v>937446</v>
      </c>
      <c r="R29" s="60">
        <v>1207554</v>
      </c>
      <c r="S29" s="60">
        <v>0</v>
      </c>
      <c r="T29" s="60">
        <v>0</v>
      </c>
      <c r="U29" s="60">
        <v>0</v>
      </c>
      <c r="V29" s="60">
        <v>0</v>
      </c>
      <c r="W29" s="60">
        <v>2808744</v>
      </c>
      <c r="X29" s="60">
        <v>6605892</v>
      </c>
      <c r="Y29" s="60">
        <v>-3797148</v>
      </c>
      <c r="Z29" s="140">
        <v>-57.48</v>
      </c>
      <c r="AA29" s="155">
        <v>3444793</v>
      </c>
    </row>
    <row r="30" spans="1:27" ht="13.5">
      <c r="A30" s="183" t="s">
        <v>119</v>
      </c>
      <c r="B30" s="182"/>
      <c r="C30" s="155">
        <v>313926989</v>
      </c>
      <c r="D30" s="155">
        <v>0</v>
      </c>
      <c r="E30" s="156">
        <v>350468870</v>
      </c>
      <c r="F30" s="60">
        <v>343086339</v>
      </c>
      <c r="G30" s="60">
        <v>87071</v>
      </c>
      <c r="H30" s="60">
        <v>38875359</v>
      </c>
      <c r="I30" s="60">
        <v>34826765</v>
      </c>
      <c r="J30" s="60">
        <v>73789195</v>
      </c>
      <c r="K30" s="60">
        <v>26886979</v>
      </c>
      <c r="L30" s="60">
        <v>26126807</v>
      </c>
      <c r="M30" s="60">
        <v>24937856</v>
      </c>
      <c r="N30" s="60">
        <v>77951642</v>
      </c>
      <c r="O30" s="60">
        <v>25523811</v>
      </c>
      <c r="P30" s="60">
        <v>25990362</v>
      </c>
      <c r="Q30" s="60">
        <v>26387989</v>
      </c>
      <c r="R30" s="60">
        <v>77902162</v>
      </c>
      <c r="S30" s="60">
        <v>0</v>
      </c>
      <c r="T30" s="60">
        <v>0</v>
      </c>
      <c r="U30" s="60">
        <v>0</v>
      </c>
      <c r="V30" s="60">
        <v>0</v>
      </c>
      <c r="W30" s="60">
        <v>229642999</v>
      </c>
      <c r="X30" s="60">
        <v>262851651</v>
      </c>
      <c r="Y30" s="60">
        <v>-33208652</v>
      </c>
      <c r="Z30" s="140">
        <v>-12.63</v>
      </c>
      <c r="AA30" s="155">
        <v>343086339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43052668</v>
      </c>
      <c r="G31" s="60">
        <v>749114</v>
      </c>
      <c r="H31" s="60">
        <v>1197831</v>
      </c>
      <c r="I31" s="60">
        <v>3878616</v>
      </c>
      <c r="J31" s="60">
        <v>5825561</v>
      </c>
      <c r="K31" s="60">
        <v>2181486</v>
      </c>
      <c r="L31" s="60">
        <v>1317254</v>
      </c>
      <c r="M31" s="60">
        <v>1912618</v>
      </c>
      <c r="N31" s="60">
        <v>5411358</v>
      </c>
      <c r="O31" s="60">
        <v>2221203</v>
      </c>
      <c r="P31" s="60">
        <v>2020828</v>
      </c>
      <c r="Q31" s="60">
        <v>2782083</v>
      </c>
      <c r="R31" s="60">
        <v>7024114</v>
      </c>
      <c r="S31" s="60">
        <v>0</v>
      </c>
      <c r="T31" s="60">
        <v>0</v>
      </c>
      <c r="U31" s="60">
        <v>0</v>
      </c>
      <c r="V31" s="60">
        <v>0</v>
      </c>
      <c r="W31" s="60">
        <v>18261033</v>
      </c>
      <c r="X31" s="60"/>
      <c r="Y31" s="60">
        <v>18261033</v>
      </c>
      <c r="Z31" s="140">
        <v>0</v>
      </c>
      <c r="AA31" s="155">
        <v>43052668</v>
      </c>
    </row>
    <row r="32" spans="1:27" ht="13.5">
      <c r="A32" s="183" t="s">
        <v>121</v>
      </c>
      <c r="B32" s="182"/>
      <c r="C32" s="155">
        <v>101036666</v>
      </c>
      <c r="D32" s="155">
        <v>0</v>
      </c>
      <c r="E32" s="156">
        <v>104754784</v>
      </c>
      <c r="F32" s="60">
        <v>91266978</v>
      </c>
      <c r="G32" s="60">
        <v>4665890</v>
      </c>
      <c r="H32" s="60">
        <v>11846466</v>
      </c>
      <c r="I32" s="60">
        <v>12840662</v>
      </c>
      <c r="J32" s="60">
        <v>29353018</v>
      </c>
      <c r="K32" s="60">
        <v>12848968</v>
      </c>
      <c r="L32" s="60">
        <v>4553738</v>
      </c>
      <c r="M32" s="60">
        <v>12250031</v>
      </c>
      <c r="N32" s="60">
        <v>29652737</v>
      </c>
      <c r="O32" s="60">
        <v>5427639</v>
      </c>
      <c r="P32" s="60">
        <v>22857691</v>
      </c>
      <c r="Q32" s="60">
        <v>6798672</v>
      </c>
      <c r="R32" s="60">
        <v>35084002</v>
      </c>
      <c r="S32" s="60">
        <v>0</v>
      </c>
      <c r="T32" s="60">
        <v>0</v>
      </c>
      <c r="U32" s="60">
        <v>0</v>
      </c>
      <c r="V32" s="60">
        <v>0</v>
      </c>
      <c r="W32" s="60">
        <v>94089757</v>
      </c>
      <c r="X32" s="60">
        <v>78566445</v>
      </c>
      <c r="Y32" s="60">
        <v>15523312</v>
      </c>
      <c r="Z32" s="140">
        <v>19.76</v>
      </c>
      <c r="AA32" s="155">
        <v>91266978</v>
      </c>
    </row>
    <row r="33" spans="1:27" ht="13.5">
      <c r="A33" s="183" t="s">
        <v>42</v>
      </c>
      <c r="B33" s="182"/>
      <c r="C33" s="155">
        <v>144965609</v>
      </c>
      <c r="D33" s="155">
        <v>0</v>
      </c>
      <c r="E33" s="156">
        <v>0</v>
      </c>
      <c r="F33" s="60">
        <v>313665270</v>
      </c>
      <c r="G33" s="60">
        <v>846156</v>
      </c>
      <c r="H33" s="60">
        <v>-223989</v>
      </c>
      <c r="I33" s="60">
        <v>505090</v>
      </c>
      <c r="J33" s="60">
        <v>1127257</v>
      </c>
      <c r="K33" s="60">
        <v>729616</v>
      </c>
      <c r="L33" s="60">
        <v>1137447</v>
      </c>
      <c r="M33" s="60">
        <v>901736</v>
      </c>
      <c r="N33" s="60">
        <v>2768799</v>
      </c>
      <c r="O33" s="60">
        <v>1282719</v>
      </c>
      <c r="P33" s="60">
        <v>3758895</v>
      </c>
      <c r="Q33" s="60">
        <v>9259837</v>
      </c>
      <c r="R33" s="60">
        <v>14301451</v>
      </c>
      <c r="S33" s="60">
        <v>0</v>
      </c>
      <c r="T33" s="60">
        <v>0</v>
      </c>
      <c r="U33" s="60">
        <v>0</v>
      </c>
      <c r="V33" s="60">
        <v>0</v>
      </c>
      <c r="W33" s="60">
        <v>18197507</v>
      </c>
      <c r="X33" s="60"/>
      <c r="Y33" s="60">
        <v>18197507</v>
      </c>
      <c r="Z33" s="140">
        <v>0</v>
      </c>
      <c r="AA33" s="155">
        <v>313665270</v>
      </c>
    </row>
    <row r="34" spans="1:27" ht="13.5">
      <c r="A34" s="183" t="s">
        <v>43</v>
      </c>
      <c r="B34" s="182"/>
      <c r="C34" s="155">
        <v>194926376</v>
      </c>
      <c r="D34" s="155">
        <v>0</v>
      </c>
      <c r="E34" s="156">
        <v>202294325</v>
      </c>
      <c r="F34" s="60">
        <v>100389712</v>
      </c>
      <c r="G34" s="60">
        <v>3752937</v>
      </c>
      <c r="H34" s="60">
        <v>6645809</v>
      </c>
      <c r="I34" s="60">
        <v>9103105</v>
      </c>
      <c r="J34" s="60">
        <v>19501851</v>
      </c>
      <c r="K34" s="60">
        <v>10917509</v>
      </c>
      <c r="L34" s="60">
        <v>5020281</v>
      </c>
      <c r="M34" s="60">
        <v>8537855</v>
      </c>
      <c r="N34" s="60">
        <v>24475645</v>
      </c>
      <c r="O34" s="60">
        <v>11873414</v>
      </c>
      <c r="P34" s="60">
        <v>10183761</v>
      </c>
      <c r="Q34" s="60">
        <v>13123394</v>
      </c>
      <c r="R34" s="60">
        <v>35180569</v>
      </c>
      <c r="S34" s="60">
        <v>0</v>
      </c>
      <c r="T34" s="60">
        <v>0</v>
      </c>
      <c r="U34" s="60">
        <v>0</v>
      </c>
      <c r="V34" s="60">
        <v>0</v>
      </c>
      <c r="W34" s="60">
        <v>79158065</v>
      </c>
      <c r="X34" s="60">
        <v>151720434</v>
      </c>
      <c r="Y34" s="60">
        <v>-72562369</v>
      </c>
      <c r="Z34" s="140">
        <v>-47.83</v>
      </c>
      <c r="AA34" s="155">
        <v>100389712</v>
      </c>
    </row>
    <row r="35" spans="1:27" ht="13.5">
      <c r="A35" s="181" t="s">
        <v>122</v>
      </c>
      <c r="B35" s="185"/>
      <c r="C35" s="155">
        <v>702789</v>
      </c>
      <c r="D35" s="155">
        <v>0</v>
      </c>
      <c r="E35" s="156">
        <v>0</v>
      </c>
      <c r="F35" s="60">
        <v>42500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42500</v>
      </c>
    </row>
    <row r="36" spans="1:27" ht="12.75">
      <c r="A36" s="193" t="s">
        <v>44</v>
      </c>
      <c r="B36" s="187"/>
      <c r="C36" s="188">
        <f aca="true" t="shared" si="1" ref="C36:Y36">SUM(C25:C35)</f>
        <v>1313342791</v>
      </c>
      <c r="D36" s="188">
        <f>SUM(D25:D35)</f>
        <v>0</v>
      </c>
      <c r="E36" s="189">
        <f t="shared" si="1"/>
        <v>1246494544</v>
      </c>
      <c r="F36" s="190">
        <f t="shared" si="1"/>
        <v>1335099079</v>
      </c>
      <c r="G36" s="190">
        <f t="shared" si="1"/>
        <v>36768724</v>
      </c>
      <c r="H36" s="190">
        <f t="shared" si="1"/>
        <v>84000777</v>
      </c>
      <c r="I36" s="190">
        <f t="shared" si="1"/>
        <v>88144879</v>
      </c>
      <c r="J36" s="190">
        <f t="shared" si="1"/>
        <v>208914380</v>
      </c>
      <c r="K36" s="190">
        <f t="shared" si="1"/>
        <v>80663321</v>
      </c>
      <c r="L36" s="190">
        <f t="shared" si="1"/>
        <v>62462183</v>
      </c>
      <c r="M36" s="190">
        <f t="shared" si="1"/>
        <v>73535837</v>
      </c>
      <c r="N36" s="190">
        <f t="shared" si="1"/>
        <v>216661341</v>
      </c>
      <c r="O36" s="190">
        <f t="shared" si="1"/>
        <v>68113358</v>
      </c>
      <c r="P36" s="190">
        <f t="shared" si="1"/>
        <v>99817951</v>
      </c>
      <c r="Q36" s="190">
        <f t="shared" si="1"/>
        <v>94302023</v>
      </c>
      <c r="R36" s="190">
        <f t="shared" si="1"/>
        <v>262233332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687809053</v>
      </c>
      <c r="X36" s="190">
        <f t="shared" si="1"/>
        <v>933970869</v>
      </c>
      <c r="Y36" s="190">
        <f t="shared" si="1"/>
        <v>-246161816</v>
      </c>
      <c r="Z36" s="191">
        <f>+IF(X36&lt;&gt;0,+(Y36/X36)*100,0)</f>
        <v>-26.356476863519816</v>
      </c>
      <c r="AA36" s="188">
        <f>SUM(AA25:AA35)</f>
        <v>1335099079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75205079</v>
      </c>
      <c r="D38" s="199">
        <f>+D22-D36</f>
        <v>0</v>
      </c>
      <c r="E38" s="200">
        <f t="shared" si="2"/>
        <v>-76319562</v>
      </c>
      <c r="F38" s="106">
        <f t="shared" si="2"/>
        <v>-33626802</v>
      </c>
      <c r="G38" s="106">
        <f t="shared" si="2"/>
        <v>100706889</v>
      </c>
      <c r="H38" s="106">
        <f t="shared" si="2"/>
        <v>2943153</v>
      </c>
      <c r="I38" s="106">
        <f t="shared" si="2"/>
        <v>3884699</v>
      </c>
      <c r="J38" s="106">
        <f t="shared" si="2"/>
        <v>107534741</v>
      </c>
      <c r="K38" s="106">
        <f t="shared" si="2"/>
        <v>573514</v>
      </c>
      <c r="L38" s="106">
        <f t="shared" si="2"/>
        <v>-578459</v>
      </c>
      <c r="M38" s="106">
        <f t="shared" si="2"/>
        <v>-63177498</v>
      </c>
      <c r="N38" s="106">
        <f t="shared" si="2"/>
        <v>-63182443</v>
      </c>
      <c r="O38" s="106">
        <f t="shared" si="2"/>
        <v>-1538699</v>
      </c>
      <c r="P38" s="106">
        <f t="shared" si="2"/>
        <v>-18898585</v>
      </c>
      <c r="Q38" s="106">
        <f t="shared" si="2"/>
        <v>31873645</v>
      </c>
      <c r="R38" s="106">
        <f t="shared" si="2"/>
        <v>11436361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55788659</v>
      </c>
      <c r="X38" s="106">
        <f>IF(F22=F36,0,X22-X36)</f>
        <v>-60254009</v>
      </c>
      <c r="Y38" s="106">
        <f t="shared" si="2"/>
        <v>116042668</v>
      </c>
      <c r="Z38" s="201">
        <f>+IF(X38&lt;&gt;0,+(Y38/X38)*100,0)</f>
        <v>-192.58912382079006</v>
      </c>
      <c r="AA38" s="199">
        <f>+AA22-AA36</f>
        <v>-33626802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218503000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128890560</v>
      </c>
      <c r="Y39" s="60">
        <v>-128890560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75205079</v>
      </c>
      <c r="D42" s="206">
        <f>SUM(D38:D41)</f>
        <v>0</v>
      </c>
      <c r="E42" s="207">
        <f t="shared" si="3"/>
        <v>142183438</v>
      </c>
      <c r="F42" s="88">
        <f t="shared" si="3"/>
        <v>-33626802</v>
      </c>
      <c r="G42" s="88">
        <f t="shared" si="3"/>
        <v>100706889</v>
      </c>
      <c r="H42" s="88">
        <f t="shared" si="3"/>
        <v>2943153</v>
      </c>
      <c r="I42" s="88">
        <f t="shared" si="3"/>
        <v>3884699</v>
      </c>
      <c r="J42" s="88">
        <f t="shared" si="3"/>
        <v>107534741</v>
      </c>
      <c r="K42" s="88">
        <f t="shared" si="3"/>
        <v>573514</v>
      </c>
      <c r="L42" s="88">
        <f t="shared" si="3"/>
        <v>-578459</v>
      </c>
      <c r="M42" s="88">
        <f t="shared" si="3"/>
        <v>-63177498</v>
      </c>
      <c r="N42" s="88">
        <f t="shared" si="3"/>
        <v>-63182443</v>
      </c>
      <c r="O42" s="88">
        <f t="shared" si="3"/>
        <v>-1538699</v>
      </c>
      <c r="P42" s="88">
        <f t="shared" si="3"/>
        <v>-18898585</v>
      </c>
      <c r="Q42" s="88">
        <f t="shared" si="3"/>
        <v>31873645</v>
      </c>
      <c r="R42" s="88">
        <f t="shared" si="3"/>
        <v>11436361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55788659</v>
      </c>
      <c r="X42" s="88">
        <f t="shared" si="3"/>
        <v>68636551</v>
      </c>
      <c r="Y42" s="88">
        <f t="shared" si="3"/>
        <v>-12847892</v>
      </c>
      <c r="Z42" s="208">
        <f>+IF(X42&lt;&gt;0,+(Y42/X42)*100,0)</f>
        <v>-18.718731947938352</v>
      </c>
      <c r="AA42" s="206">
        <f>SUM(AA38:AA41)</f>
        <v>-33626802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75205079</v>
      </c>
      <c r="D44" s="210">
        <f>+D42-D43</f>
        <v>0</v>
      </c>
      <c r="E44" s="211">
        <f t="shared" si="4"/>
        <v>142183438</v>
      </c>
      <c r="F44" s="77">
        <f t="shared" si="4"/>
        <v>-33626802</v>
      </c>
      <c r="G44" s="77">
        <f t="shared" si="4"/>
        <v>100706889</v>
      </c>
      <c r="H44" s="77">
        <f t="shared" si="4"/>
        <v>2943153</v>
      </c>
      <c r="I44" s="77">
        <f t="shared" si="4"/>
        <v>3884699</v>
      </c>
      <c r="J44" s="77">
        <f t="shared" si="4"/>
        <v>107534741</v>
      </c>
      <c r="K44" s="77">
        <f t="shared" si="4"/>
        <v>573514</v>
      </c>
      <c r="L44" s="77">
        <f t="shared" si="4"/>
        <v>-578459</v>
      </c>
      <c r="M44" s="77">
        <f t="shared" si="4"/>
        <v>-63177498</v>
      </c>
      <c r="N44" s="77">
        <f t="shared" si="4"/>
        <v>-63182443</v>
      </c>
      <c r="O44" s="77">
        <f t="shared" si="4"/>
        <v>-1538699</v>
      </c>
      <c r="P44" s="77">
        <f t="shared" si="4"/>
        <v>-18898585</v>
      </c>
      <c r="Q44" s="77">
        <f t="shared" si="4"/>
        <v>31873645</v>
      </c>
      <c r="R44" s="77">
        <f t="shared" si="4"/>
        <v>11436361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55788659</v>
      </c>
      <c r="X44" s="77">
        <f t="shared" si="4"/>
        <v>68636551</v>
      </c>
      <c r="Y44" s="77">
        <f t="shared" si="4"/>
        <v>-12847892</v>
      </c>
      <c r="Z44" s="212">
        <f>+IF(X44&lt;&gt;0,+(Y44/X44)*100,0)</f>
        <v>-18.718731947938352</v>
      </c>
      <c r="AA44" s="210">
        <f>+AA42-AA43</f>
        <v>-33626802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75205079</v>
      </c>
      <c r="D46" s="206">
        <f>SUM(D44:D45)</f>
        <v>0</v>
      </c>
      <c r="E46" s="207">
        <f t="shared" si="5"/>
        <v>142183438</v>
      </c>
      <c r="F46" s="88">
        <f t="shared" si="5"/>
        <v>-33626802</v>
      </c>
      <c r="G46" s="88">
        <f t="shared" si="5"/>
        <v>100706889</v>
      </c>
      <c r="H46" s="88">
        <f t="shared" si="5"/>
        <v>2943153</v>
      </c>
      <c r="I46" s="88">
        <f t="shared" si="5"/>
        <v>3884699</v>
      </c>
      <c r="J46" s="88">
        <f t="shared" si="5"/>
        <v>107534741</v>
      </c>
      <c r="K46" s="88">
        <f t="shared" si="5"/>
        <v>573514</v>
      </c>
      <c r="L46" s="88">
        <f t="shared" si="5"/>
        <v>-578459</v>
      </c>
      <c r="M46" s="88">
        <f t="shared" si="5"/>
        <v>-63177498</v>
      </c>
      <c r="N46" s="88">
        <f t="shared" si="5"/>
        <v>-63182443</v>
      </c>
      <c r="O46" s="88">
        <f t="shared" si="5"/>
        <v>-1538699</v>
      </c>
      <c r="P46" s="88">
        <f t="shared" si="5"/>
        <v>-18898585</v>
      </c>
      <c r="Q46" s="88">
        <f t="shared" si="5"/>
        <v>31873645</v>
      </c>
      <c r="R46" s="88">
        <f t="shared" si="5"/>
        <v>11436361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55788659</v>
      </c>
      <c r="X46" s="88">
        <f t="shared" si="5"/>
        <v>68636551</v>
      </c>
      <c r="Y46" s="88">
        <f t="shared" si="5"/>
        <v>-12847892</v>
      </c>
      <c r="Z46" s="208">
        <f>+IF(X46&lt;&gt;0,+(Y46/X46)*100,0)</f>
        <v>-18.718731947938352</v>
      </c>
      <c r="AA46" s="206">
        <f>SUM(AA44:AA45)</f>
        <v>-33626802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75205079</v>
      </c>
      <c r="D48" s="217">
        <f>SUM(D46:D47)</f>
        <v>0</v>
      </c>
      <c r="E48" s="218">
        <f t="shared" si="6"/>
        <v>142183438</v>
      </c>
      <c r="F48" s="219">
        <f t="shared" si="6"/>
        <v>-33626802</v>
      </c>
      <c r="G48" s="219">
        <f t="shared" si="6"/>
        <v>100706889</v>
      </c>
      <c r="H48" s="220">
        <f t="shared" si="6"/>
        <v>2943153</v>
      </c>
      <c r="I48" s="220">
        <f t="shared" si="6"/>
        <v>3884699</v>
      </c>
      <c r="J48" s="220">
        <f t="shared" si="6"/>
        <v>107534741</v>
      </c>
      <c r="K48" s="220">
        <f t="shared" si="6"/>
        <v>573514</v>
      </c>
      <c r="L48" s="220">
        <f t="shared" si="6"/>
        <v>-578459</v>
      </c>
      <c r="M48" s="219">
        <f t="shared" si="6"/>
        <v>-63177498</v>
      </c>
      <c r="N48" s="219">
        <f t="shared" si="6"/>
        <v>-63182443</v>
      </c>
      <c r="O48" s="220">
        <f t="shared" si="6"/>
        <v>-1538699</v>
      </c>
      <c r="P48" s="220">
        <f t="shared" si="6"/>
        <v>-18898585</v>
      </c>
      <c r="Q48" s="220">
        <f t="shared" si="6"/>
        <v>31873645</v>
      </c>
      <c r="R48" s="220">
        <f t="shared" si="6"/>
        <v>11436361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55788659</v>
      </c>
      <c r="X48" s="220">
        <f t="shared" si="6"/>
        <v>68636551</v>
      </c>
      <c r="Y48" s="220">
        <f t="shared" si="6"/>
        <v>-12847892</v>
      </c>
      <c r="Z48" s="221">
        <f>+IF(X48&lt;&gt;0,+(Y48/X48)*100,0)</f>
        <v>-18.718731947938352</v>
      </c>
      <c r="AA48" s="222">
        <f>SUM(AA46:AA47)</f>
        <v>-33626802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3222294</v>
      </c>
      <c r="D5" s="153">
        <f>SUM(D6:D8)</f>
        <v>0</v>
      </c>
      <c r="E5" s="154">
        <f t="shared" si="0"/>
        <v>5000000</v>
      </c>
      <c r="F5" s="100">
        <f t="shared" si="0"/>
        <v>3075000</v>
      </c>
      <c r="G5" s="100">
        <f t="shared" si="0"/>
        <v>0</v>
      </c>
      <c r="H5" s="100">
        <f t="shared" si="0"/>
        <v>81162</v>
      </c>
      <c r="I5" s="100">
        <f t="shared" si="0"/>
        <v>54183</v>
      </c>
      <c r="J5" s="100">
        <f t="shared" si="0"/>
        <v>135345</v>
      </c>
      <c r="K5" s="100">
        <f t="shared" si="0"/>
        <v>348900</v>
      </c>
      <c r="L5" s="100">
        <f t="shared" si="0"/>
        <v>20522</v>
      </c>
      <c r="M5" s="100">
        <f t="shared" si="0"/>
        <v>0</v>
      </c>
      <c r="N5" s="100">
        <f t="shared" si="0"/>
        <v>369422</v>
      </c>
      <c r="O5" s="100">
        <f t="shared" si="0"/>
        <v>0</v>
      </c>
      <c r="P5" s="100">
        <f t="shared" si="0"/>
        <v>0</v>
      </c>
      <c r="Q5" s="100">
        <f t="shared" si="0"/>
        <v>43585</v>
      </c>
      <c r="R5" s="100">
        <f t="shared" si="0"/>
        <v>43585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548352</v>
      </c>
      <c r="X5" s="100">
        <f t="shared" si="0"/>
        <v>3750003</v>
      </c>
      <c r="Y5" s="100">
        <f t="shared" si="0"/>
        <v>-3201651</v>
      </c>
      <c r="Z5" s="137">
        <f>+IF(X5&lt;&gt;0,+(Y5/X5)*100,0)</f>
        <v>-85.37729169816664</v>
      </c>
      <c r="AA5" s="153">
        <f>SUM(AA6:AA8)</f>
        <v>3075000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348900</v>
      </c>
      <c r="L6" s="60">
        <v>11158</v>
      </c>
      <c r="M6" s="60"/>
      <c r="N6" s="60">
        <v>360058</v>
      </c>
      <c r="O6" s="60"/>
      <c r="P6" s="60"/>
      <c r="Q6" s="60">
        <v>20465</v>
      </c>
      <c r="R6" s="60">
        <v>20465</v>
      </c>
      <c r="S6" s="60"/>
      <c r="T6" s="60"/>
      <c r="U6" s="60"/>
      <c r="V6" s="60"/>
      <c r="W6" s="60">
        <v>380523</v>
      </c>
      <c r="X6" s="60"/>
      <c r="Y6" s="60">
        <v>380523</v>
      </c>
      <c r="Z6" s="140"/>
      <c r="AA6" s="62"/>
    </row>
    <row r="7" spans="1:27" ht="13.5">
      <c r="A7" s="138" t="s">
        <v>76</v>
      </c>
      <c r="B7" s="136"/>
      <c r="C7" s="157">
        <v>1674236</v>
      </c>
      <c r="D7" s="157"/>
      <c r="E7" s="158">
        <v>5000000</v>
      </c>
      <c r="F7" s="159">
        <v>2500000</v>
      </c>
      <c r="G7" s="159"/>
      <c r="H7" s="159">
        <v>81162</v>
      </c>
      <c r="I7" s="159">
        <v>54183</v>
      </c>
      <c r="J7" s="159">
        <v>135345</v>
      </c>
      <c r="K7" s="159"/>
      <c r="L7" s="159">
        <v>9364</v>
      </c>
      <c r="M7" s="159"/>
      <c r="N7" s="159">
        <v>9364</v>
      </c>
      <c r="O7" s="159"/>
      <c r="P7" s="159"/>
      <c r="Q7" s="159">
        <v>23120</v>
      </c>
      <c r="R7" s="159">
        <v>23120</v>
      </c>
      <c r="S7" s="159"/>
      <c r="T7" s="159"/>
      <c r="U7" s="159"/>
      <c r="V7" s="159"/>
      <c r="W7" s="159">
        <v>167829</v>
      </c>
      <c r="X7" s="159">
        <v>3750003</v>
      </c>
      <c r="Y7" s="159">
        <v>-3582174</v>
      </c>
      <c r="Z7" s="141">
        <v>-95.52</v>
      </c>
      <c r="AA7" s="225">
        <v>2500000</v>
      </c>
    </row>
    <row r="8" spans="1:27" ht="13.5">
      <c r="A8" s="138" t="s">
        <v>77</v>
      </c>
      <c r="B8" s="136"/>
      <c r="C8" s="155">
        <v>1548058</v>
      </c>
      <c r="D8" s="155"/>
      <c r="E8" s="156"/>
      <c r="F8" s="60">
        <v>575000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575000</v>
      </c>
    </row>
    <row r="9" spans="1:27" ht="13.5">
      <c r="A9" s="135" t="s">
        <v>78</v>
      </c>
      <c r="B9" s="136"/>
      <c r="C9" s="153">
        <f aca="true" t="shared" si="1" ref="C9:Y9">SUM(C10:C14)</f>
        <v>21390425</v>
      </c>
      <c r="D9" s="153">
        <f>SUM(D10:D14)</f>
        <v>0</v>
      </c>
      <c r="E9" s="154">
        <f t="shared" si="1"/>
        <v>4500000</v>
      </c>
      <c r="F9" s="100">
        <f t="shared" si="1"/>
        <v>6208033</v>
      </c>
      <c r="G9" s="100">
        <f t="shared" si="1"/>
        <v>0</v>
      </c>
      <c r="H9" s="100">
        <f t="shared" si="1"/>
        <v>8805663</v>
      </c>
      <c r="I9" s="100">
        <f t="shared" si="1"/>
        <v>3041799</v>
      </c>
      <c r="J9" s="100">
        <f t="shared" si="1"/>
        <v>11847462</v>
      </c>
      <c r="K9" s="100">
        <f t="shared" si="1"/>
        <v>6383633</v>
      </c>
      <c r="L9" s="100">
        <f t="shared" si="1"/>
        <v>8392827</v>
      </c>
      <c r="M9" s="100">
        <f t="shared" si="1"/>
        <v>9035832</v>
      </c>
      <c r="N9" s="100">
        <f t="shared" si="1"/>
        <v>23812292</v>
      </c>
      <c r="O9" s="100">
        <f t="shared" si="1"/>
        <v>0</v>
      </c>
      <c r="P9" s="100">
        <f t="shared" si="1"/>
        <v>5745419</v>
      </c>
      <c r="Q9" s="100">
        <f t="shared" si="1"/>
        <v>9025485</v>
      </c>
      <c r="R9" s="100">
        <f t="shared" si="1"/>
        <v>14770904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50430658</v>
      </c>
      <c r="X9" s="100">
        <f t="shared" si="1"/>
        <v>1375000</v>
      </c>
      <c r="Y9" s="100">
        <f t="shared" si="1"/>
        <v>49055658</v>
      </c>
      <c r="Z9" s="137">
        <f>+IF(X9&lt;&gt;0,+(Y9/X9)*100,0)</f>
        <v>3567.684218181818</v>
      </c>
      <c r="AA9" s="102">
        <f>SUM(AA10:AA14)</f>
        <v>6208033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56480</v>
      </c>
      <c r="I10" s="60">
        <v>1579</v>
      </c>
      <c r="J10" s="60">
        <v>58059</v>
      </c>
      <c r="K10" s="60">
        <v>16500</v>
      </c>
      <c r="L10" s="60"/>
      <c r="M10" s="60"/>
      <c r="N10" s="60">
        <v>16500</v>
      </c>
      <c r="O10" s="60"/>
      <c r="P10" s="60"/>
      <c r="Q10" s="60"/>
      <c r="R10" s="60"/>
      <c r="S10" s="60"/>
      <c r="T10" s="60"/>
      <c r="U10" s="60"/>
      <c r="V10" s="60"/>
      <c r="W10" s="60">
        <v>74559</v>
      </c>
      <c r="X10" s="60"/>
      <c r="Y10" s="60">
        <v>74559</v>
      </c>
      <c r="Z10" s="140"/>
      <c r="AA10" s="62"/>
    </row>
    <row r="11" spans="1:27" ht="13.5">
      <c r="A11" s="138" t="s">
        <v>80</v>
      </c>
      <c r="B11" s="136"/>
      <c r="C11" s="155">
        <v>21390425</v>
      </c>
      <c r="D11" s="155"/>
      <c r="E11" s="156">
        <v>4500000</v>
      </c>
      <c r="F11" s="60">
        <v>2363003</v>
      </c>
      <c r="G11" s="60"/>
      <c r="H11" s="60"/>
      <c r="I11" s="60"/>
      <c r="J11" s="60"/>
      <c r="K11" s="60">
        <v>414989</v>
      </c>
      <c r="L11" s="60"/>
      <c r="M11" s="60">
        <v>22000</v>
      </c>
      <c r="N11" s="60">
        <v>436989</v>
      </c>
      <c r="O11" s="60"/>
      <c r="P11" s="60">
        <v>232183</v>
      </c>
      <c r="Q11" s="60">
        <v>185400</v>
      </c>
      <c r="R11" s="60">
        <v>417583</v>
      </c>
      <c r="S11" s="60"/>
      <c r="T11" s="60"/>
      <c r="U11" s="60"/>
      <c r="V11" s="60"/>
      <c r="W11" s="60">
        <v>854572</v>
      </c>
      <c r="X11" s="60">
        <v>1375000</v>
      </c>
      <c r="Y11" s="60">
        <v>-520428</v>
      </c>
      <c r="Z11" s="140">
        <v>-37.85</v>
      </c>
      <c r="AA11" s="62">
        <v>2363003</v>
      </c>
    </row>
    <row r="12" spans="1:27" ht="13.5">
      <c r="A12" s="138" t="s">
        <v>81</v>
      </c>
      <c r="B12" s="136"/>
      <c r="C12" s="155"/>
      <c r="D12" s="155"/>
      <c r="E12" s="156"/>
      <c r="F12" s="60">
        <v>3845030</v>
      </c>
      <c r="G12" s="60"/>
      <c r="H12" s="60"/>
      <c r="I12" s="60">
        <v>1579</v>
      </c>
      <c r="J12" s="60">
        <v>1579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1579</v>
      </c>
      <c r="X12" s="60"/>
      <c r="Y12" s="60">
        <v>1579</v>
      </c>
      <c r="Z12" s="140"/>
      <c r="AA12" s="62">
        <v>3845030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8749183</v>
      </c>
      <c r="I13" s="60">
        <v>3038641</v>
      </c>
      <c r="J13" s="60">
        <v>11787824</v>
      </c>
      <c r="K13" s="60">
        <v>5952144</v>
      </c>
      <c r="L13" s="60">
        <v>8355370</v>
      </c>
      <c r="M13" s="60">
        <v>9013832</v>
      </c>
      <c r="N13" s="60">
        <v>23321346</v>
      </c>
      <c r="O13" s="60"/>
      <c r="P13" s="60">
        <v>5513236</v>
      </c>
      <c r="Q13" s="60">
        <v>8840085</v>
      </c>
      <c r="R13" s="60">
        <v>14353321</v>
      </c>
      <c r="S13" s="60"/>
      <c r="T13" s="60"/>
      <c r="U13" s="60"/>
      <c r="V13" s="60"/>
      <c r="W13" s="60">
        <v>49462491</v>
      </c>
      <c r="X13" s="60"/>
      <c r="Y13" s="60">
        <v>49462491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>
        <v>37457</v>
      </c>
      <c r="M14" s="159"/>
      <c r="N14" s="159">
        <v>37457</v>
      </c>
      <c r="O14" s="159"/>
      <c r="P14" s="159"/>
      <c r="Q14" s="159"/>
      <c r="R14" s="159"/>
      <c r="S14" s="159"/>
      <c r="T14" s="159"/>
      <c r="U14" s="159"/>
      <c r="V14" s="159"/>
      <c r="W14" s="159">
        <v>37457</v>
      </c>
      <c r="X14" s="159"/>
      <c r="Y14" s="159">
        <v>37457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98873780</v>
      </c>
      <c r="D15" s="153">
        <f>SUM(D16:D18)</f>
        <v>0</v>
      </c>
      <c r="E15" s="154">
        <f t="shared" si="2"/>
        <v>226314084</v>
      </c>
      <c r="F15" s="100">
        <f t="shared" si="2"/>
        <v>172795121</v>
      </c>
      <c r="G15" s="100">
        <f t="shared" si="2"/>
        <v>0</v>
      </c>
      <c r="H15" s="100">
        <f t="shared" si="2"/>
        <v>0</v>
      </c>
      <c r="I15" s="100">
        <f t="shared" si="2"/>
        <v>122971</v>
      </c>
      <c r="J15" s="100">
        <f t="shared" si="2"/>
        <v>122971</v>
      </c>
      <c r="K15" s="100">
        <f t="shared" si="2"/>
        <v>14613496</v>
      </c>
      <c r="L15" s="100">
        <f t="shared" si="2"/>
        <v>6904141</v>
      </c>
      <c r="M15" s="100">
        <f t="shared" si="2"/>
        <v>9278975</v>
      </c>
      <c r="N15" s="100">
        <f t="shared" si="2"/>
        <v>30796612</v>
      </c>
      <c r="O15" s="100">
        <f t="shared" si="2"/>
        <v>437971</v>
      </c>
      <c r="P15" s="100">
        <f t="shared" si="2"/>
        <v>8511082</v>
      </c>
      <c r="Q15" s="100">
        <f t="shared" si="2"/>
        <v>4698872</v>
      </c>
      <c r="R15" s="100">
        <f t="shared" si="2"/>
        <v>13647925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44567508</v>
      </c>
      <c r="X15" s="100">
        <f t="shared" si="2"/>
        <v>169735563</v>
      </c>
      <c r="Y15" s="100">
        <f t="shared" si="2"/>
        <v>-125168055</v>
      </c>
      <c r="Z15" s="137">
        <f>+IF(X15&lt;&gt;0,+(Y15/X15)*100,0)</f>
        <v>-73.74297571334534</v>
      </c>
      <c r="AA15" s="102">
        <f>SUM(AA16:AA18)</f>
        <v>172795121</v>
      </c>
    </row>
    <row r="16" spans="1:27" ht="13.5">
      <c r="A16" s="138" t="s">
        <v>85</v>
      </c>
      <c r="B16" s="136"/>
      <c r="C16" s="155">
        <v>1691507</v>
      </c>
      <c r="D16" s="155"/>
      <c r="E16" s="156">
        <v>954872</v>
      </c>
      <c r="F16" s="60">
        <v>3409837</v>
      </c>
      <c r="G16" s="60"/>
      <c r="H16" s="60"/>
      <c r="I16" s="60">
        <v>42360</v>
      </c>
      <c r="J16" s="60">
        <v>42360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42360</v>
      </c>
      <c r="X16" s="60">
        <v>716157</v>
      </c>
      <c r="Y16" s="60">
        <v>-673797</v>
      </c>
      <c r="Z16" s="140">
        <v>-94.09</v>
      </c>
      <c r="AA16" s="62">
        <v>3409837</v>
      </c>
    </row>
    <row r="17" spans="1:27" ht="13.5">
      <c r="A17" s="138" t="s">
        <v>86</v>
      </c>
      <c r="B17" s="136"/>
      <c r="C17" s="155">
        <v>97182273</v>
      </c>
      <c r="D17" s="155"/>
      <c r="E17" s="156">
        <v>225359212</v>
      </c>
      <c r="F17" s="60">
        <v>169385284</v>
      </c>
      <c r="G17" s="60"/>
      <c r="H17" s="60"/>
      <c r="I17" s="60">
        <v>80611</v>
      </c>
      <c r="J17" s="60">
        <v>80611</v>
      </c>
      <c r="K17" s="60">
        <v>14613496</v>
      </c>
      <c r="L17" s="60">
        <v>6904141</v>
      </c>
      <c r="M17" s="60">
        <v>9278975</v>
      </c>
      <c r="N17" s="60">
        <v>30796612</v>
      </c>
      <c r="O17" s="60">
        <v>437971</v>
      </c>
      <c r="P17" s="60">
        <v>8511082</v>
      </c>
      <c r="Q17" s="60">
        <v>4698872</v>
      </c>
      <c r="R17" s="60">
        <v>13647925</v>
      </c>
      <c r="S17" s="60"/>
      <c r="T17" s="60"/>
      <c r="U17" s="60"/>
      <c r="V17" s="60"/>
      <c r="W17" s="60">
        <v>44525148</v>
      </c>
      <c r="X17" s="60">
        <v>169019406</v>
      </c>
      <c r="Y17" s="60">
        <v>-124494258</v>
      </c>
      <c r="Z17" s="140">
        <v>-73.66</v>
      </c>
      <c r="AA17" s="62">
        <v>169385284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57656878</v>
      </c>
      <c r="D19" s="153">
        <f>SUM(D20:D23)</f>
        <v>0</v>
      </c>
      <c r="E19" s="154">
        <f t="shared" si="3"/>
        <v>58864537</v>
      </c>
      <c r="F19" s="100">
        <f t="shared" si="3"/>
        <v>41182010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6120897</v>
      </c>
      <c r="M19" s="100">
        <f t="shared" si="3"/>
        <v>123548</v>
      </c>
      <c r="N19" s="100">
        <f t="shared" si="3"/>
        <v>6244445</v>
      </c>
      <c r="O19" s="100">
        <f t="shared" si="3"/>
        <v>1236384</v>
      </c>
      <c r="P19" s="100">
        <f t="shared" si="3"/>
        <v>684137</v>
      </c>
      <c r="Q19" s="100">
        <f t="shared" si="3"/>
        <v>1201208</v>
      </c>
      <c r="R19" s="100">
        <f t="shared" si="3"/>
        <v>3121729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9366174</v>
      </c>
      <c r="X19" s="100">
        <f t="shared" si="3"/>
        <v>44148402</v>
      </c>
      <c r="Y19" s="100">
        <f t="shared" si="3"/>
        <v>-34782228</v>
      </c>
      <c r="Z19" s="137">
        <f>+IF(X19&lt;&gt;0,+(Y19/X19)*100,0)</f>
        <v>-78.78479497400608</v>
      </c>
      <c r="AA19" s="102">
        <f>SUM(AA20:AA23)</f>
        <v>41182010</v>
      </c>
    </row>
    <row r="20" spans="1:27" ht="13.5">
      <c r="A20" s="138" t="s">
        <v>89</v>
      </c>
      <c r="B20" s="136"/>
      <c r="C20" s="155">
        <v>24681831</v>
      </c>
      <c r="D20" s="155"/>
      <c r="E20" s="156">
        <v>45900000</v>
      </c>
      <c r="F20" s="60">
        <v>25207189</v>
      </c>
      <c r="G20" s="60"/>
      <c r="H20" s="60"/>
      <c r="I20" s="60"/>
      <c r="J20" s="60"/>
      <c r="K20" s="60"/>
      <c r="L20" s="60">
        <v>6120897</v>
      </c>
      <c r="M20" s="60">
        <v>123548</v>
      </c>
      <c r="N20" s="60">
        <v>6244445</v>
      </c>
      <c r="O20" s="60">
        <v>1236384</v>
      </c>
      <c r="P20" s="60">
        <v>684137</v>
      </c>
      <c r="Q20" s="60">
        <v>1201208</v>
      </c>
      <c r="R20" s="60">
        <v>3121729</v>
      </c>
      <c r="S20" s="60"/>
      <c r="T20" s="60"/>
      <c r="U20" s="60"/>
      <c r="V20" s="60"/>
      <c r="W20" s="60">
        <v>9366174</v>
      </c>
      <c r="X20" s="60">
        <v>34425000</v>
      </c>
      <c r="Y20" s="60">
        <v>-25058826</v>
      </c>
      <c r="Z20" s="140">
        <v>-72.79</v>
      </c>
      <c r="AA20" s="62">
        <v>25207189</v>
      </c>
    </row>
    <row r="21" spans="1:27" ht="13.5">
      <c r="A21" s="138" t="s">
        <v>90</v>
      </c>
      <c r="B21" s="136"/>
      <c r="C21" s="155">
        <v>15711209</v>
      </c>
      <c r="D21" s="155"/>
      <c r="E21" s="156">
        <v>11464537</v>
      </c>
      <c r="F21" s="60">
        <v>12769782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8598402</v>
      </c>
      <c r="Y21" s="60">
        <v>-8598402</v>
      </c>
      <c r="Z21" s="140">
        <v>-100</v>
      </c>
      <c r="AA21" s="62">
        <v>12769782</v>
      </c>
    </row>
    <row r="22" spans="1:27" ht="13.5">
      <c r="A22" s="138" t="s">
        <v>91</v>
      </c>
      <c r="B22" s="136"/>
      <c r="C22" s="157">
        <v>17263838</v>
      </c>
      <c r="D22" s="157"/>
      <c r="E22" s="158"/>
      <c r="F22" s="159">
        <v>1951445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1951445</v>
      </c>
    </row>
    <row r="23" spans="1:27" ht="13.5">
      <c r="A23" s="138" t="s">
        <v>92</v>
      </c>
      <c r="B23" s="136"/>
      <c r="C23" s="155"/>
      <c r="D23" s="155"/>
      <c r="E23" s="156">
        <v>1500000</v>
      </c>
      <c r="F23" s="60">
        <v>1253594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1125000</v>
      </c>
      <c r="Y23" s="60">
        <v>-1125000</v>
      </c>
      <c r="Z23" s="140">
        <v>-100</v>
      </c>
      <c r="AA23" s="62">
        <v>1253594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181143377</v>
      </c>
      <c r="D25" s="217">
        <f>+D5+D9+D15+D19+D24</f>
        <v>0</v>
      </c>
      <c r="E25" s="230">
        <f t="shared" si="4"/>
        <v>294678621</v>
      </c>
      <c r="F25" s="219">
        <f t="shared" si="4"/>
        <v>223260164</v>
      </c>
      <c r="G25" s="219">
        <f t="shared" si="4"/>
        <v>0</v>
      </c>
      <c r="H25" s="219">
        <f t="shared" si="4"/>
        <v>8886825</v>
      </c>
      <c r="I25" s="219">
        <f t="shared" si="4"/>
        <v>3218953</v>
      </c>
      <c r="J25" s="219">
        <f t="shared" si="4"/>
        <v>12105778</v>
      </c>
      <c r="K25" s="219">
        <f t="shared" si="4"/>
        <v>21346029</v>
      </c>
      <c r="L25" s="219">
        <f t="shared" si="4"/>
        <v>21438387</v>
      </c>
      <c r="M25" s="219">
        <f t="shared" si="4"/>
        <v>18438355</v>
      </c>
      <c r="N25" s="219">
        <f t="shared" si="4"/>
        <v>61222771</v>
      </c>
      <c r="O25" s="219">
        <f t="shared" si="4"/>
        <v>1674355</v>
      </c>
      <c r="P25" s="219">
        <f t="shared" si="4"/>
        <v>14940638</v>
      </c>
      <c r="Q25" s="219">
        <f t="shared" si="4"/>
        <v>14969150</v>
      </c>
      <c r="R25" s="219">
        <f t="shared" si="4"/>
        <v>31584143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104912692</v>
      </c>
      <c r="X25" s="219">
        <f t="shared" si="4"/>
        <v>219008968</v>
      </c>
      <c r="Y25" s="219">
        <f t="shared" si="4"/>
        <v>-114096276</v>
      </c>
      <c r="Z25" s="231">
        <f>+IF(X25&lt;&gt;0,+(Y25/X25)*100,0)</f>
        <v>-52.0966228195733</v>
      </c>
      <c r="AA25" s="232">
        <f>+AA5+AA9+AA15+AA19+AA24</f>
        <v>223260164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70701251</v>
      </c>
      <c r="D28" s="155"/>
      <c r="E28" s="156">
        <v>74929000</v>
      </c>
      <c r="F28" s="60">
        <v>70238304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70238304</v>
      </c>
    </row>
    <row r="29" spans="1:27" ht="13.5">
      <c r="A29" s="234" t="s">
        <v>134</v>
      </c>
      <c r="B29" s="136"/>
      <c r="C29" s="155">
        <v>97648464</v>
      </c>
      <c r="D29" s="155"/>
      <c r="E29" s="156">
        <v>143385084</v>
      </c>
      <c r="F29" s="60">
        <v>105423575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105423575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168349715</v>
      </c>
      <c r="D32" s="210">
        <f>SUM(D28:D31)</f>
        <v>0</v>
      </c>
      <c r="E32" s="211">
        <f t="shared" si="5"/>
        <v>218314084</v>
      </c>
      <c r="F32" s="77">
        <f t="shared" si="5"/>
        <v>175661879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175661879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4051941</v>
      </c>
      <c r="D34" s="155"/>
      <c r="E34" s="156">
        <v>55900000</v>
      </c>
      <c r="F34" s="60">
        <v>39950000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39950000</v>
      </c>
    </row>
    <row r="35" spans="1:27" ht="13.5">
      <c r="A35" s="237" t="s">
        <v>53</v>
      </c>
      <c r="B35" s="136"/>
      <c r="C35" s="155">
        <v>8741721</v>
      </c>
      <c r="D35" s="155"/>
      <c r="E35" s="156">
        <v>20464537</v>
      </c>
      <c r="F35" s="60">
        <v>7648285</v>
      </c>
      <c r="G35" s="60"/>
      <c r="H35" s="60">
        <v>8886825</v>
      </c>
      <c r="I35" s="60">
        <v>3218953</v>
      </c>
      <c r="J35" s="60">
        <v>12105778</v>
      </c>
      <c r="K35" s="60">
        <v>21346029</v>
      </c>
      <c r="L35" s="60">
        <v>21438387</v>
      </c>
      <c r="M35" s="60">
        <v>18438355</v>
      </c>
      <c r="N35" s="60">
        <v>61222771</v>
      </c>
      <c r="O35" s="60">
        <v>1674355</v>
      </c>
      <c r="P35" s="60">
        <v>14940638</v>
      </c>
      <c r="Q35" s="60">
        <v>14969150</v>
      </c>
      <c r="R35" s="60">
        <v>31584143</v>
      </c>
      <c r="S35" s="60"/>
      <c r="T35" s="60"/>
      <c r="U35" s="60"/>
      <c r="V35" s="60"/>
      <c r="W35" s="60">
        <v>104912692</v>
      </c>
      <c r="X35" s="60"/>
      <c r="Y35" s="60">
        <v>104912692</v>
      </c>
      <c r="Z35" s="140"/>
      <c r="AA35" s="62">
        <v>7648285</v>
      </c>
    </row>
    <row r="36" spans="1:27" ht="13.5">
      <c r="A36" s="238" t="s">
        <v>139</v>
      </c>
      <c r="B36" s="149"/>
      <c r="C36" s="222">
        <f aca="true" t="shared" si="6" ref="C36:Y36">SUM(C32:C35)</f>
        <v>181143377</v>
      </c>
      <c r="D36" s="222">
        <f>SUM(D32:D35)</f>
        <v>0</v>
      </c>
      <c r="E36" s="218">
        <f t="shared" si="6"/>
        <v>294678621</v>
      </c>
      <c r="F36" s="220">
        <f t="shared" si="6"/>
        <v>223260164</v>
      </c>
      <c r="G36" s="220">
        <f t="shared" si="6"/>
        <v>0</v>
      </c>
      <c r="H36" s="220">
        <f t="shared" si="6"/>
        <v>8886825</v>
      </c>
      <c r="I36" s="220">
        <f t="shared" si="6"/>
        <v>3218953</v>
      </c>
      <c r="J36" s="220">
        <f t="shared" si="6"/>
        <v>12105778</v>
      </c>
      <c r="K36" s="220">
        <f t="shared" si="6"/>
        <v>21346029</v>
      </c>
      <c r="L36" s="220">
        <f t="shared" si="6"/>
        <v>21438387</v>
      </c>
      <c r="M36" s="220">
        <f t="shared" si="6"/>
        <v>18438355</v>
      </c>
      <c r="N36" s="220">
        <f t="shared" si="6"/>
        <v>61222771</v>
      </c>
      <c r="O36" s="220">
        <f t="shared" si="6"/>
        <v>1674355</v>
      </c>
      <c r="P36" s="220">
        <f t="shared" si="6"/>
        <v>14940638</v>
      </c>
      <c r="Q36" s="220">
        <f t="shared" si="6"/>
        <v>14969150</v>
      </c>
      <c r="R36" s="220">
        <f t="shared" si="6"/>
        <v>31584143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104912692</v>
      </c>
      <c r="X36" s="220">
        <f t="shared" si="6"/>
        <v>0</v>
      </c>
      <c r="Y36" s="220">
        <f t="shared" si="6"/>
        <v>104912692</v>
      </c>
      <c r="Z36" s="221">
        <f>+IF(X36&lt;&gt;0,+(Y36/X36)*100,0)</f>
        <v>0</v>
      </c>
      <c r="AA36" s="239">
        <f>SUM(AA32:AA35)</f>
        <v>223260164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108506113</v>
      </c>
      <c r="F6" s="60">
        <v>108505682</v>
      </c>
      <c r="G6" s="60">
        <v>-4898097</v>
      </c>
      <c r="H6" s="60">
        <v>15813417</v>
      </c>
      <c r="I6" s="60">
        <v>-7507486</v>
      </c>
      <c r="J6" s="60">
        <v>-7507486</v>
      </c>
      <c r="K6" s="60">
        <v>-41741597</v>
      </c>
      <c r="L6" s="60">
        <v>-69065644</v>
      </c>
      <c r="M6" s="60">
        <v>-129833383</v>
      </c>
      <c r="N6" s="60">
        <v>-129833383</v>
      </c>
      <c r="O6" s="60">
        <v>-18838624</v>
      </c>
      <c r="P6" s="60">
        <v>-25460440</v>
      </c>
      <c r="Q6" s="60">
        <v>-61145931</v>
      </c>
      <c r="R6" s="60">
        <v>-61145931</v>
      </c>
      <c r="S6" s="60"/>
      <c r="T6" s="60"/>
      <c r="U6" s="60"/>
      <c r="V6" s="60"/>
      <c r="W6" s="60">
        <v>-61145931</v>
      </c>
      <c r="X6" s="60">
        <v>81379262</v>
      </c>
      <c r="Y6" s="60">
        <v>-142525193</v>
      </c>
      <c r="Z6" s="140">
        <v>-175.14</v>
      </c>
      <c r="AA6" s="62">
        <v>108505682</v>
      </c>
    </row>
    <row r="7" spans="1:27" ht="13.5">
      <c r="A7" s="249" t="s">
        <v>144</v>
      </c>
      <c r="B7" s="182"/>
      <c r="C7" s="155">
        <v>434438156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182358082</v>
      </c>
      <c r="D8" s="155"/>
      <c r="E8" s="59">
        <v>182358083</v>
      </c>
      <c r="F8" s="60">
        <v>191703015</v>
      </c>
      <c r="G8" s="60">
        <v>-969320</v>
      </c>
      <c r="H8" s="60">
        <v>20023322</v>
      </c>
      <c r="I8" s="60">
        <v>69885603</v>
      </c>
      <c r="J8" s="60">
        <v>69885603</v>
      </c>
      <c r="K8" s="60">
        <v>243185280</v>
      </c>
      <c r="L8" s="60">
        <v>239659638</v>
      </c>
      <c r="M8" s="60">
        <v>47400192</v>
      </c>
      <c r="N8" s="60">
        <v>47400192</v>
      </c>
      <c r="O8" s="60">
        <v>8538432</v>
      </c>
      <c r="P8" s="60">
        <v>29346120</v>
      </c>
      <c r="Q8" s="60">
        <v>49111066</v>
      </c>
      <c r="R8" s="60">
        <v>49111066</v>
      </c>
      <c r="S8" s="60"/>
      <c r="T8" s="60"/>
      <c r="U8" s="60"/>
      <c r="V8" s="60"/>
      <c r="W8" s="60">
        <v>49111066</v>
      </c>
      <c r="X8" s="60">
        <v>143777261</v>
      </c>
      <c r="Y8" s="60">
        <v>-94666195</v>
      </c>
      <c r="Z8" s="140">
        <v>-65.84</v>
      </c>
      <c r="AA8" s="62">
        <v>191703015</v>
      </c>
    </row>
    <row r="9" spans="1:27" ht="13.5">
      <c r="A9" s="249" t="s">
        <v>146</v>
      </c>
      <c r="B9" s="182"/>
      <c r="C9" s="155">
        <v>35147556</v>
      </c>
      <c r="D9" s="155"/>
      <c r="E9" s="59">
        <v>4781356</v>
      </c>
      <c r="F9" s="60">
        <v>4781356</v>
      </c>
      <c r="G9" s="60">
        <v>268906331</v>
      </c>
      <c r="H9" s="60">
        <v>270337424</v>
      </c>
      <c r="I9" s="60">
        <v>275694628</v>
      </c>
      <c r="J9" s="60">
        <v>275694628</v>
      </c>
      <c r="K9" s="60">
        <v>126812663</v>
      </c>
      <c r="L9" s="60">
        <v>122267809</v>
      </c>
      <c r="M9" s="60">
        <v>275901092</v>
      </c>
      <c r="N9" s="60">
        <v>275901092</v>
      </c>
      <c r="O9" s="60">
        <v>276012400</v>
      </c>
      <c r="P9" s="60">
        <v>276773395</v>
      </c>
      <c r="Q9" s="60">
        <v>275446606</v>
      </c>
      <c r="R9" s="60">
        <v>275446606</v>
      </c>
      <c r="S9" s="60"/>
      <c r="T9" s="60"/>
      <c r="U9" s="60"/>
      <c r="V9" s="60"/>
      <c r="W9" s="60">
        <v>275446606</v>
      </c>
      <c r="X9" s="60">
        <v>3586017</v>
      </c>
      <c r="Y9" s="60">
        <v>271860589</v>
      </c>
      <c r="Z9" s="140">
        <v>7581.13</v>
      </c>
      <c r="AA9" s="62">
        <v>4781356</v>
      </c>
    </row>
    <row r="10" spans="1:27" ht="13.5">
      <c r="A10" s="249" t="s">
        <v>147</v>
      </c>
      <c r="B10" s="182"/>
      <c r="C10" s="155"/>
      <c r="D10" s="155"/>
      <c r="E10" s="59">
        <v>4131556</v>
      </c>
      <c r="F10" s="60">
        <v>4131556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3098667</v>
      </c>
      <c r="Y10" s="159">
        <v>-3098667</v>
      </c>
      <c r="Z10" s="141">
        <v>-100</v>
      </c>
      <c r="AA10" s="225">
        <v>4131556</v>
      </c>
    </row>
    <row r="11" spans="1:27" ht="13.5">
      <c r="A11" s="249" t="s">
        <v>148</v>
      </c>
      <c r="B11" s="182"/>
      <c r="C11" s="155">
        <v>6260698</v>
      </c>
      <c r="D11" s="155"/>
      <c r="E11" s="59">
        <v>8986287</v>
      </c>
      <c r="F11" s="60">
        <v>8986287</v>
      </c>
      <c r="G11" s="60">
        <v>22309707</v>
      </c>
      <c r="H11" s="60">
        <v>22201560</v>
      </c>
      <c r="I11" s="60">
        <v>22511314</v>
      </c>
      <c r="J11" s="60">
        <v>22511314</v>
      </c>
      <c r="K11" s="60">
        <v>22787949</v>
      </c>
      <c r="L11" s="60">
        <v>23431396</v>
      </c>
      <c r="M11" s="60">
        <v>23011436</v>
      </c>
      <c r="N11" s="60">
        <v>23011436</v>
      </c>
      <c r="O11" s="60">
        <v>22826058</v>
      </c>
      <c r="P11" s="60">
        <v>22935195</v>
      </c>
      <c r="Q11" s="60">
        <v>23022594</v>
      </c>
      <c r="R11" s="60">
        <v>23022594</v>
      </c>
      <c r="S11" s="60"/>
      <c r="T11" s="60"/>
      <c r="U11" s="60"/>
      <c r="V11" s="60"/>
      <c r="W11" s="60">
        <v>23022594</v>
      </c>
      <c r="X11" s="60">
        <v>6739715</v>
      </c>
      <c r="Y11" s="60">
        <v>16282879</v>
      </c>
      <c r="Z11" s="140">
        <v>241.6</v>
      </c>
      <c r="AA11" s="62">
        <v>8986287</v>
      </c>
    </row>
    <row r="12" spans="1:27" ht="13.5">
      <c r="A12" s="250" t="s">
        <v>56</v>
      </c>
      <c r="B12" s="251"/>
      <c r="C12" s="168">
        <f aca="true" t="shared" si="0" ref="C12:Y12">SUM(C6:C11)</f>
        <v>658204492</v>
      </c>
      <c r="D12" s="168">
        <f>SUM(D6:D11)</f>
        <v>0</v>
      </c>
      <c r="E12" s="72">
        <f t="shared" si="0"/>
        <v>308763395</v>
      </c>
      <c r="F12" s="73">
        <f t="shared" si="0"/>
        <v>318107896</v>
      </c>
      <c r="G12" s="73">
        <f t="shared" si="0"/>
        <v>285348621</v>
      </c>
      <c r="H12" s="73">
        <f t="shared" si="0"/>
        <v>328375723</v>
      </c>
      <c r="I12" s="73">
        <f t="shared" si="0"/>
        <v>360584059</v>
      </c>
      <c r="J12" s="73">
        <f t="shared" si="0"/>
        <v>360584059</v>
      </c>
      <c r="K12" s="73">
        <f t="shared" si="0"/>
        <v>351044295</v>
      </c>
      <c r="L12" s="73">
        <f t="shared" si="0"/>
        <v>316293199</v>
      </c>
      <c r="M12" s="73">
        <f t="shared" si="0"/>
        <v>216479337</v>
      </c>
      <c r="N12" s="73">
        <f t="shared" si="0"/>
        <v>216479337</v>
      </c>
      <c r="O12" s="73">
        <f t="shared" si="0"/>
        <v>288538266</v>
      </c>
      <c r="P12" s="73">
        <f t="shared" si="0"/>
        <v>303594270</v>
      </c>
      <c r="Q12" s="73">
        <f t="shared" si="0"/>
        <v>286434335</v>
      </c>
      <c r="R12" s="73">
        <f t="shared" si="0"/>
        <v>286434335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286434335</v>
      </c>
      <c r="X12" s="73">
        <f t="shared" si="0"/>
        <v>238580922</v>
      </c>
      <c r="Y12" s="73">
        <f t="shared" si="0"/>
        <v>47853413</v>
      </c>
      <c r="Z12" s="170">
        <f>+IF(X12&lt;&gt;0,+(Y12/X12)*100,0)</f>
        <v>20.057518681229674</v>
      </c>
      <c r="AA12" s="74">
        <f>SUM(AA6:AA11)</f>
        <v>318107896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6383</v>
      </c>
      <c r="D15" s="155"/>
      <c r="E15" s="59"/>
      <c r="F15" s="60"/>
      <c r="G15" s="60">
        <v>4134</v>
      </c>
      <c r="H15" s="60">
        <v>3707</v>
      </c>
      <c r="I15" s="60">
        <v>3280</v>
      </c>
      <c r="J15" s="60">
        <v>3280</v>
      </c>
      <c r="K15" s="60">
        <v>2853</v>
      </c>
      <c r="L15" s="60">
        <v>2427</v>
      </c>
      <c r="M15" s="60">
        <v>2000</v>
      </c>
      <c r="N15" s="60">
        <v>2000</v>
      </c>
      <c r="O15" s="60">
        <v>1573</v>
      </c>
      <c r="P15" s="60">
        <v>1146</v>
      </c>
      <c r="Q15" s="60">
        <v>719</v>
      </c>
      <c r="R15" s="60">
        <v>719</v>
      </c>
      <c r="S15" s="60"/>
      <c r="T15" s="60"/>
      <c r="U15" s="60"/>
      <c r="V15" s="60"/>
      <c r="W15" s="60">
        <v>719</v>
      </c>
      <c r="X15" s="60"/>
      <c r="Y15" s="60">
        <v>719</v>
      </c>
      <c r="Z15" s="140"/>
      <c r="AA15" s="62"/>
    </row>
    <row r="16" spans="1:27" ht="13.5">
      <c r="A16" s="249" t="s">
        <v>151</v>
      </c>
      <c r="B16" s="182"/>
      <c r="C16" s="155">
        <v>10215120</v>
      </c>
      <c r="D16" s="155"/>
      <c r="E16" s="59">
        <v>11143574</v>
      </c>
      <c r="F16" s="60"/>
      <c r="G16" s="159">
        <v>202343488</v>
      </c>
      <c r="H16" s="159">
        <v>181812845</v>
      </c>
      <c r="I16" s="159">
        <v>136665749</v>
      </c>
      <c r="J16" s="60">
        <v>136665749</v>
      </c>
      <c r="K16" s="159">
        <v>108559651</v>
      </c>
      <c r="L16" s="159">
        <v>108559651</v>
      </c>
      <c r="M16" s="60">
        <v>108559651</v>
      </c>
      <c r="N16" s="159">
        <v>108559651</v>
      </c>
      <c r="O16" s="159">
        <v>49489999</v>
      </c>
      <c r="P16" s="159">
        <v>161851700</v>
      </c>
      <c r="Q16" s="60">
        <v>161851700</v>
      </c>
      <c r="R16" s="159">
        <v>161851700</v>
      </c>
      <c r="S16" s="159"/>
      <c r="T16" s="60"/>
      <c r="U16" s="159"/>
      <c r="V16" s="159"/>
      <c r="W16" s="159">
        <v>161851700</v>
      </c>
      <c r="X16" s="60"/>
      <c r="Y16" s="159">
        <v>161851700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>
        <v>11143574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8357681</v>
      </c>
      <c r="Y17" s="60">
        <v>-8357681</v>
      </c>
      <c r="Z17" s="140">
        <v>-100</v>
      </c>
      <c r="AA17" s="62">
        <v>11143574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2860077511</v>
      </c>
      <c r="D19" s="155"/>
      <c r="E19" s="59">
        <v>3174657101</v>
      </c>
      <c r="F19" s="60">
        <v>3026001000</v>
      </c>
      <c r="G19" s="60">
        <v>2903937647</v>
      </c>
      <c r="H19" s="60">
        <v>2925940863</v>
      </c>
      <c r="I19" s="60">
        <v>2938309975</v>
      </c>
      <c r="J19" s="60">
        <v>2938309975</v>
      </c>
      <c r="K19" s="60">
        <v>2971715807</v>
      </c>
      <c r="L19" s="60">
        <v>3001639230</v>
      </c>
      <c r="M19" s="60">
        <v>3031664084</v>
      </c>
      <c r="N19" s="60">
        <v>3031664084</v>
      </c>
      <c r="O19" s="60">
        <v>2981327319</v>
      </c>
      <c r="P19" s="60">
        <v>2999177816</v>
      </c>
      <c r="Q19" s="60">
        <v>3021378787</v>
      </c>
      <c r="R19" s="60">
        <v>3021378787</v>
      </c>
      <c r="S19" s="60"/>
      <c r="T19" s="60"/>
      <c r="U19" s="60"/>
      <c r="V19" s="60"/>
      <c r="W19" s="60">
        <v>3021378787</v>
      </c>
      <c r="X19" s="60">
        <v>2269500750</v>
      </c>
      <c r="Y19" s="60">
        <v>751878037</v>
      </c>
      <c r="Z19" s="140">
        <v>33.13</v>
      </c>
      <c r="AA19" s="62">
        <v>3026001000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2722381</v>
      </c>
      <c r="D22" s="155"/>
      <c r="E22" s="59"/>
      <c r="F22" s="60">
        <v>3077804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2308353</v>
      </c>
      <c r="Y22" s="60">
        <v>-2308353</v>
      </c>
      <c r="Z22" s="140">
        <v>-100</v>
      </c>
      <c r="AA22" s="62">
        <v>3077804</v>
      </c>
    </row>
    <row r="23" spans="1:27" ht="13.5">
      <c r="A23" s="249" t="s">
        <v>158</v>
      </c>
      <c r="B23" s="182"/>
      <c r="C23" s="155">
        <v>42770</v>
      </c>
      <c r="D23" s="155"/>
      <c r="E23" s="59"/>
      <c r="F23" s="60">
        <v>14549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10912</v>
      </c>
      <c r="Y23" s="159">
        <v>-10912</v>
      </c>
      <c r="Z23" s="141">
        <v>-100</v>
      </c>
      <c r="AA23" s="225">
        <v>14549</v>
      </c>
    </row>
    <row r="24" spans="1:27" ht="13.5">
      <c r="A24" s="250" t="s">
        <v>57</v>
      </c>
      <c r="B24" s="253"/>
      <c r="C24" s="168">
        <f aca="true" t="shared" si="1" ref="C24:Y24">SUM(C15:C23)</f>
        <v>2873064165</v>
      </c>
      <c r="D24" s="168">
        <f>SUM(D15:D23)</f>
        <v>0</v>
      </c>
      <c r="E24" s="76">
        <f t="shared" si="1"/>
        <v>3185800675</v>
      </c>
      <c r="F24" s="77">
        <f t="shared" si="1"/>
        <v>3040236927</v>
      </c>
      <c r="G24" s="77">
        <f t="shared" si="1"/>
        <v>3106285269</v>
      </c>
      <c r="H24" s="77">
        <f t="shared" si="1"/>
        <v>3107757415</v>
      </c>
      <c r="I24" s="77">
        <f t="shared" si="1"/>
        <v>3074979004</v>
      </c>
      <c r="J24" s="77">
        <f t="shared" si="1"/>
        <v>3074979004</v>
      </c>
      <c r="K24" s="77">
        <f t="shared" si="1"/>
        <v>3080278311</v>
      </c>
      <c r="L24" s="77">
        <f t="shared" si="1"/>
        <v>3110201308</v>
      </c>
      <c r="M24" s="77">
        <f t="shared" si="1"/>
        <v>3140225735</v>
      </c>
      <c r="N24" s="77">
        <f t="shared" si="1"/>
        <v>3140225735</v>
      </c>
      <c r="O24" s="77">
        <f t="shared" si="1"/>
        <v>3030818891</v>
      </c>
      <c r="P24" s="77">
        <f t="shared" si="1"/>
        <v>3161030662</v>
      </c>
      <c r="Q24" s="77">
        <f t="shared" si="1"/>
        <v>3183231206</v>
      </c>
      <c r="R24" s="77">
        <f t="shared" si="1"/>
        <v>3183231206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3183231206</v>
      </c>
      <c r="X24" s="77">
        <f t="shared" si="1"/>
        <v>2280177696</v>
      </c>
      <c r="Y24" s="77">
        <f t="shared" si="1"/>
        <v>903053510</v>
      </c>
      <c r="Z24" s="212">
        <f>+IF(X24&lt;&gt;0,+(Y24/X24)*100,0)</f>
        <v>39.60452343622959</v>
      </c>
      <c r="AA24" s="79">
        <f>SUM(AA15:AA23)</f>
        <v>3040236927</v>
      </c>
    </row>
    <row r="25" spans="1:27" ht="13.5">
      <c r="A25" s="250" t="s">
        <v>159</v>
      </c>
      <c r="B25" s="251"/>
      <c r="C25" s="168">
        <f aca="true" t="shared" si="2" ref="C25:Y25">+C12+C24</f>
        <v>3531268657</v>
      </c>
      <c r="D25" s="168">
        <f>+D12+D24</f>
        <v>0</v>
      </c>
      <c r="E25" s="72">
        <f t="shared" si="2"/>
        <v>3494564070</v>
      </c>
      <c r="F25" s="73">
        <f t="shared" si="2"/>
        <v>3358344823</v>
      </c>
      <c r="G25" s="73">
        <f t="shared" si="2"/>
        <v>3391633890</v>
      </c>
      <c r="H25" s="73">
        <f t="shared" si="2"/>
        <v>3436133138</v>
      </c>
      <c r="I25" s="73">
        <f t="shared" si="2"/>
        <v>3435563063</v>
      </c>
      <c r="J25" s="73">
        <f t="shared" si="2"/>
        <v>3435563063</v>
      </c>
      <c r="K25" s="73">
        <f t="shared" si="2"/>
        <v>3431322606</v>
      </c>
      <c r="L25" s="73">
        <f t="shared" si="2"/>
        <v>3426494507</v>
      </c>
      <c r="M25" s="73">
        <f t="shared" si="2"/>
        <v>3356705072</v>
      </c>
      <c r="N25" s="73">
        <f t="shared" si="2"/>
        <v>3356705072</v>
      </c>
      <c r="O25" s="73">
        <f t="shared" si="2"/>
        <v>3319357157</v>
      </c>
      <c r="P25" s="73">
        <f t="shared" si="2"/>
        <v>3464624932</v>
      </c>
      <c r="Q25" s="73">
        <f t="shared" si="2"/>
        <v>3469665541</v>
      </c>
      <c r="R25" s="73">
        <f t="shared" si="2"/>
        <v>3469665541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3469665541</v>
      </c>
      <c r="X25" s="73">
        <f t="shared" si="2"/>
        <v>2518758618</v>
      </c>
      <c r="Y25" s="73">
        <f t="shared" si="2"/>
        <v>950906923</v>
      </c>
      <c r="Z25" s="170">
        <f>+IF(X25&lt;&gt;0,+(Y25/X25)*100,0)</f>
        <v>37.7529992832366</v>
      </c>
      <c r="AA25" s="74">
        <f>+AA12+AA24</f>
        <v>3358344823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8522664</v>
      </c>
      <c r="D30" s="155"/>
      <c r="E30" s="59">
        <v>8100000</v>
      </c>
      <c r="F30" s="60">
        <v>8653001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6489751</v>
      </c>
      <c r="Y30" s="60">
        <v>-6489751</v>
      </c>
      <c r="Z30" s="140">
        <v>-100</v>
      </c>
      <c r="AA30" s="62">
        <v>8653001</v>
      </c>
    </row>
    <row r="31" spans="1:27" ht="13.5">
      <c r="A31" s="249" t="s">
        <v>163</v>
      </c>
      <c r="B31" s="182"/>
      <c r="C31" s="155">
        <v>10675029</v>
      </c>
      <c r="D31" s="155"/>
      <c r="E31" s="59">
        <v>10500000</v>
      </c>
      <c r="F31" s="60">
        <v>11328000</v>
      </c>
      <c r="G31" s="60">
        <v>11884215</v>
      </c>
      <c r="H31" s="60">
        <v>12018670</v>
      </c>
      <c r="I31" s="60">
        <v>12140580</v>
      </c>
      <c r="J31" s="60">
        <v>12140580</v>
      </c>
      <c r="K31" s="60">
        <v>12150609</v>
      </c>
      <c r="L31" s="60">
        <v>12125254</v>
      </c>
      <c r="M31" s="60">
        <v>12420283</v>
      </c>
      <c r="N31" s="60">
        <v>12420283</v>
      </c>
      <c r="O31" s="60">
        <v>12406193</v>
      </c>
      <c r="P31" s="60">
        <v>12846373</v>
      </c>
      <c r="Q31" s="60">
        <v>12946817</v>
      </c>
      <c r="R31" s="60">
        <v>12946817</v>
      </c>
      <c r="S31" s="60"/>
      <c r="T31" s="60"/>
      <c r="U31" s="60"/>
      <c r="V31" s="60"/>
      <c r="W31" s="60">
        <v>12946817</v>
      </c>
      <c r="X31" s="60">
        <v>8496000</v>
      </c>
      <c r="Y31" s="60">
        <v>4450817</v>
      </c>
      <c r="Z31" s="140">
        <v>52.39</v>
      </c>
      <c r="AA31" s="62">
        <v>11328000</v>
      </c>
    </row>
    <row r="32" spans="1:27" ht="13.5">
      <c r="A32" s="249" t="s">
        <v>164</v>
      </c>
      <c r="B32" s="182"/>
      <c r="C32" s="155">
        <v>536231397</v>
      </c>
      <c r="D32" s="155"/>
      <c r="E32" s="59">
        <v>188501850</v>
      </c>
      <c r="F32" s="60">
        <v>221986520</v>
      </c>
      <c r="G32" s="60">
        <v>225095272</v>
      </c>
      <c r="H32" s="60">
        <v>261545009</v>
      </c>
      <c r="I32" s="60">
        <v>256252349</v>
      </c>
      <c r="J32" s="60">
        <v>256252349</v>
      </c>
      <c r="K32" s="60">
        <v>251553294</v>
      </c>
      <c r="L32" s="60">
        <v>247780986</v>
      </c>
      <c r="M32" s="60">
        <v>242716246</v>
      </c>
      <c r="N32" s="60">
        <v>242716246</v>
      </c>
      <c r="O32" s="60">
        <v>118011895</v>
      </c>
      <c r="P32" s="60">
        <v>275974093</v>
      </c>
      <c r="Q32" s="60">
        <v>292197590</v>
      </c>
      <c r="R32" s="60">
        <v>292197590</v>
      </c>
      <c r="S32" s="60"/>
      <c r="T32" s="60"/>
      <c r="U32" s="60"/>
      <c r="V32" s="60"/>
      <c r="W32" s="60">
        <v>292197590</v>
      </c>
      <c r="X32" s="60">
        <v>166489890</v>
      </c>
      <c r="Y32" s="60">
        <v>125707700</v>
      </c>
      <c r="Z32" s="140">
        <v>75.5</v>
      </c>
      <c r="AA32" s="62">
        <v>221986520</v>
      </c>
    </row>
    <row r="33" spans="1:27" ht="13.5">
      <c r="A33" s="249" t="s">
        <v>165</v>
      </c>
      <c r="B33" s="182"/>
      <c r="C33" s="155">
        <v>22627527</v>
      </c>
      <c r="D33" s="155"/>
      <c r="E33" s="59">
        <v>20373765</v>
      </c>
      <c r="F33" s="60">
        <v>20373765</v>
      </c>
      <c r="G33" s="60">
        <v>24495331</v>
      </c>
      <c r="H33" s="60">
        <v>24495331</v>
      </c>
      <c r="I33" s="60">
        <v>24495331</v>
      </c>
      <c r="J33" s="60">
        <v>24495331</v>
      </c>
      <c r="K33" s="60">
        <v>24495331</v>
      </c>
      <c r="L33" s="60">
        <v>24495331</v>
      </c>
      <c r="M33" s="60">
        <v>24495331</v>
      </c>
      <c r="N33" s="60">
        <v>24495331</v>
      </c>
      <c r="O33" s="60">
        <v>73769817</v>
      </c>
      <c r="P33" s="60">
        <v>73769817</v>
      </c>
      <c r="Q33" s="60">
        <v>73769817</v>
      </c>
      <c r="R33" s="60">
        <v>73769817</v>
      </c>
      <c r="S33" s="60"/>
      <c r="T33" s="60"/>
      <c r="U33" s="60"/>
      <c r="V33" s="60"/>
      <c r="W33" s="60">
        <v>73769817</v>
      </c>
      <c r="X33" s="60">
        <v>15280324</v>
      </c>
      <c r="Y33" s="60">
        <v>58489493</v>
      </c>
      <c r="Z33" s="140">
        <v>382.78</v>
      </c>
      <c r="AA33" s="62">
        <v>20373765</v>
      </c>
    </row>
    <row r="34" spans="1:27" ht="13.5">
      <c r="A34" s="250" t="s">
        <v>58</v>
      </c>
      <c r="B34" s="251"/>
      <c r="C34" s="168">
        <f aca="true" t="shared" si="3" ref="C34:Y34">SUM(C29:C33)</f>
        <v>578056617</v>
      </c>
      <c r="D34" s="168">
        <f>SUM(D29:D33)</f>
        <v>0</v>
      </c>
      <c r="E34" s="72">
        <f t="shared" si="3"/>
        <v>227475615</v>
      </c>
      <c r="F34" s="73">
        <f t="shared" si="3"/>
        <v>262341286</v>
      </c>
      <c r="G34" s="73">
        <f t="shared" si="3"/>
        <v>261474818</v>
      </c>
      <c r="H34" s="73">
        <f t="shared" si="3"/>
        <v>298059010</v>
      </c>
      <c r="I34" s="73">
        <f t="shared" si="3"/>
        <v>292888260</v>
      </c>
      <c r="J34" s="73">
        <f t="shared" si="3"/>
        <v>292888260</v>
      </c>
      <c r="K34" s="73">
        <f t="shared" si="3"/>
        <v>288199234</v>
      </c>
      <c r="L34" s="73">
        <f t="shared" si="3"/>
        <v>284401571</v>
      </c>
      <c r="M34" s="73">
        <f t="shared" si="3"/>
        <v>279631860</v>
      </c>
      <c r="N34" s="73">
        <f t="shared" si="3"/>
        <v>279631860</v>
      </c>
      <c r="O34" s="73">
        <f t="shared" si="3"/>
        <v>204187905</v>
      </c>
      <c r="P34" s="73">
        <f t="shared" si="3"/>
        <v>362590283</v>
      </c>
      <c r="Q34" s="73">
        <f t="shared" si="3"/>
        <v>378914224</v>
      </c>
      <c r="R34" s="73">
        <f t="shared" si="3"/>
        <v>378914224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378914224</v>
      </c>
      <c r="X34" s="73">
        <f t="shared" si="3"/>
        <v>196755965</v>
      </c>
      <c r="Y34" s="73">
        <f t="shared" si="3"/>
        <v>182158259</v>
      </c>
      <c r="Z34" s="170">
        <f>+IF(X34&lt;&gt;0,+(Y34/X34)*100,0)</f>
        <v>92.58080638114326</v>
      </c>
      <c r="AA34" s="74">
        <f>SUM(AA29:AA33)</f>
        <v>262341286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48012898</v>
      </c>
      <c r="D37" s="155"/>
      <c r="E37" s="59">
        <v>125514302</v>
      </c>
      <c r="F37" s="60">
        <v>78695738</v>
      </c>
      <c r="G37" s="60">
        <v>47736564</v>
      </c>
      <c r="H37" s="60">
        <v>47170608</v>
      </c>
      <c r="I37" s="60">
        <v>45814583</v>
      </c>
      <c r="J37" s="60">
        <v>45814583</v>
      </c>
      <c r="K37" s="60">
        <v>45246721</v>
      </c>
      <c r="L37" s="60">
        <v>44662236</v>
      </c>
      <c r="M37" s="60">
        <v>44090841</v>
      </c>
      <c r="N37" s="60">
        <v>44090841</v>
      </c>
      <c r="O37" s="60">
        <v>43058859</v>
      </c>
      <c r="P37" s="60">
        <v>42459704</v>
      </c>
      <c r="Q37" s="60">
        <v>41046286</v>
      </c>
      <c r="R37" s="60">
        <v>41046286</v>
      </c>
      <c r="S37" s="60"/>
      <c r="T37" s="60"/>
      <c r="U37" s="60"/>
      <c r="V37" s="60"/>
      <c r="W37" s="60">
        <v>41046286</v>
      </c>
      <c r="X37" s="60">
        <v>59021804</v>
      </c>
      <c r="Y37" s="60">
        <v>-17975518</v>
      </c>
      <c r="Z37" s="140">
        <v>-30.46</v>
      </c>
      <c r="AA37" s="62">
        <v>78695738</v>
      </c>
    </row>
    <row r="38" spans="1:27" ht="13.5">
      <c r="A38" s="249" t="s">
        <v>165</v>
      </c>
      <c r="B38" s="182"/>
      <c r="C38" s="155">
        <v>117517308</v>
      </c>
      <c r="D38" s="155"/>
      <c r="E38" s="59">
        <v>109044421</v>
      </c>
      <c r="F38" s="60">
        <v>123366020</v>
      </c>
      <c r="G38" s="60">
        <v>133876656</v>
      </c>
      <c r="H38" s="60">
        <v>133876656</v>
      </c>
      <c r="I38" s="60">
        <v>133876656</v>
      </c>
      <c r="J38" s="60">
        <v>133876656</v>
      </c>
      <c r="K38" s="60">
        <v>133876656</v>
      </c>
      <c r="L38" s="60">
        <v>133876656</v>
      </c>
      <c r="M38" s="60">
        <v>133876656</v>
      </c>
      <c r="N38" s="60">
        <v>133876656</v>
      </c>
      <c r="O38" s="60">
        <v>133876656</v>
      </c>
      <c r="P38" s="60">
        <v>133876656</v>
      </c>
      <c r="Q38" s="60">
        <v>133876656</v>
      </c>
      <c r="R38" s="60">
        <v>133876656</v>
      </c>
      <c r="S38" s="60"/>
      <c r="T38" s="60"/>
      <c r="U38" s="60"/>
      <c r="V38" s="60"/>
      <c r="W38" s="60">
        <v>133876656</v>
      </c>
      <c r="X38" s="60">
        <v>92524515</v>
      </c>
      <c r="Y38" s="60">
        <v>41352141</v>
      </c>
      <c r="Z38" s="140">
        <v>44.69</v>
      </c>
      <c r="AA38" s="62">
        <v>123366020</v>
      </c>
    </row>
    <row r="39" spans="1:27" ht="13.5">
      <c r="A39" s="250" t="s">
        <v>59</v>
      </c>
      <c r="B39" s="253"/>
      <c r="C39" s="168">
        <f aca="true" t="shared" si="4" ref="C39:Y39">SUM(C37:C38)</f>
        <v>165530206</v>
      </c>
      <c r="D39" s="168">
        <f>SUM(D37:D38)</f>
        <v>0</v>
      </c>
      <c r="E39" s="76">
        <f t="shared" si="4"/>
        <v>234558723</v>
      </c>
      <c r="F39" s="77">
        <f t="shared" si="4"/>
        <v>202061758</v>
      </c>
      <c r="G39" s="77">
        <f t="shared" si="4"/>
        <v>181613220</v>
      </c>
      <c r="H39" s="77">
        <f t="shared" si="4"/>
        <v>181047264</v>
      </c>
      <c r="I39" s="77">
        <f t="shared" si="4"/>
        <v>179691239</v>
      </c>
      <c r="J39" s="77">
        <f t="shared" si="4"/>
        <v>179691239</v>
      </c>
      <c r="K39" s="77">
        <f t="shared" si="4"/>
        <v>179123377</v>
      </c>
      <c r="L39" s="77">
        <f t="shared" si="4"/>
        <v>178538892</v>
      </c>
      <c r="M39" s="77">
        <f t="shared" si="4"/>
        <v>177967497</v>
      </c>
      <c r="N39" s="77">
        <f t="shared" si="4"/>
        <v>177967497</v>
      </c>
      <c r="O39" s="77">
        <f t="shared" si="4"/>
        <v>176935515</v>
      </c>
      <c r="P39" s="77">
        <f t="shared" si="4"/>
        <v>176336360</v>
      </c>
      <c r="Q39" s="77">
        <f t="shared" si="4"/>
        <v>174922942</v>
      </c>
      <c r="R39" s="77">
        <f t="shared" si="4"/>
        <v>174922942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174922942</v>
      </c>
      <c r="X39" s="77">
        <f t="shared" si="4"/>
        <v>151546319</v>
      </c>
      <c r="Y39" s="77">
        <f t="shared" si="4"/>
        <v>23376623</v>
      </c>
      <c r="Z39" s="212">
        <f>+IF(X39&lt;&gt;0,+(Y39/X39)*100,0)</f>
        <v>15.425398092315262</v>
      </c>
      <c r="AA39" s="79">
        <f>SUM(AA37:AA38)</f>
        <v>202061758</v>
      </c>
    </row>
    <row r="40" spans="1:27" ht="13.5">
      <c r="A40" s="250" t="s">
        <v>167</v>
      </c>
      <c r="B40" s="251"/>
      <c r="C40" s="168">
        <f aca="true" t="shared" si="5" ref="C40:Y40">+C34+C39</f>
        <v>743586823</v>
      </c>
      <c r="D40" s="168">
        <f>+D34+D39</f>
        <v>0</v>
      </c>
      <c r="E40" s="72">
        <f t="shared" si="5"/>
        <v>462034338</v>
      </c>
      <c r="F40" s="73">
        <f t="shared" si="5"/>
        <v>464403044</v>
      </c>
      <c r="G40" s="73">
        <f t="shared" si="5"/>
        <v>443088038</v>
      </c>
      <c r="H40" s="73">
        <f t="shared" si="5"/>
        <v>479106274</v>
      </c>
      <c r="I40" s="73">
        <f t="shared" si="5"/>
        <v>472579499</v>
      </c>
      <c r="J40" s="73">
        <f t="shared" si="5"/>
        <v>472579499</v>
      </c>
      <c r="K40" s="73">
        <f t="shared" si="5"/>
        <v>467322611</v>
      </c>
      <c r="L40" s="73">
        <f t="shared" si="5"/>
        <v>462940463</v>
      </c>
      <c r="M40" s="73">
        <f t="shared" si="5"/>
        <v>457599357</v>
      </c>
      <c r="N40" s="73">
        <f t="shared" si="5"/>
        <v>457599357</v>
      </c>
      <c r="O40" s="73">
        <f t="shared" si="5"/>
        <v>381123420</v>
      </c>
      <c r="P40" s="73">
        <f t="shared" si="5"/>
        <v>538926643</v>
      </c>
      <c r="Q40" s="73">
        <f t="shared" si="5"/>
        <v>553837166</v>
      </c>
      <c r="R40" s="73">
        <f t="shared" si="5"/>
        <v>553837166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553837166</v>
      </c>
      <c r="X40" s="73">
        <f t="shared" si="5"/>
        <v>348302284</v>
      </c>
      <c r="Y40" s="73">
        <f t="shared" si="5"/>
        <v>205534882</v>
      </c>
      <c r="Z40" s="170">
        <f>+IF(X40&lt;&gt;0,+(Y40/X40)*100,0)</f>
        <v>59.01048929096313</v>
      </c>
      <c r="AA40" s="74">
        <f>+AA34+AA39</f>
        <v>464403044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2787681834</v>
      </c>
      <c r="D42" s="257">
        <f>+D25-D40</f>
        <v>0</v>
      </c>
      <c r="E42" s="258">
        <f t="shared" si="6"/>
        <v>3032529732</v>
      </c>
      <c r="F42" s="259">
        <f t="shared" si="6"/>
        <v>2893941779</v>
      </c>
      <c r="G42" s="259">
        <f t="shared" si="6"/>
        <v>2948545852</v>
      </c>
      <c r="H42" s="259">
        <f t="shared" si="6"/>
        <v>2957026864</v>
      </c>
      <c r="I42" s="259">
        <f t="shared" si="6"/>
        <v>2962983564</v>
      </c>
      <c r="J42" s="259">
        <f t="shared" si="6"/>
        <v>2962983564</v>
      </c>
      <c r="K42" s="259">
        <f t="shared" si="6"/>
        <v>2963999995</v>
      </c>
      <c r="L42" s="259">
        <f t="shared" si="6"/>
        <v>2963554044</v>
      </c>
      <c r="M42" s="259">
        <f t="shared" si="6"/>
        <v>2899105715</v>
      </c>
      <c r="N42" s="259">
        <f t="shared" si="6"/>
        <v>2899105715</v>
      </c>
      <c r="O42" s="259">
        <f t="shared" si="6"/>
        <v>2938233737</v>
      </c>
      <c r="P42" s="259">
        <f t="shared" si="6"/>
        <v>2925698289</v>
      </c>
      <c r="Q42" s="259">
        <f t="shared" si="6"/>
        <v>2915828375</v>
      </c>
      <c r="R42" s="259">
        <f t="shared" si="6"/>
        <v>2915828375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2915828375</v>
      </c>
      <c r="X42" s="259">
        <f t="shared" si="6"/>
        <v>2170456334</v>
      </c>
      <c r="Y42" s="259">
        <f t="shared" si="6"/>
        <v>745372041</v>
      </c>
      <c r="Z42" s="260">
        <f>+IF(X42&lt;&gt;0,+(Y42/X42)*100,0)</f>
        <v>34.34172018684804</v>
      </c>
      <c r="AA42" s="261">
        <f>+AA25-AA40</f>
        <v>2893941779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2787681834</v>
      </c>
      <c r="D45" s="155"/>
      <c r="E45" s="59">
        <v>3032529732</v>
      </c>
      <c r="F45" s="60">
        <v>2893941779</v>
      </c>
      <c r="G45" s="60">
        <v>604360206</v>
      </c>
      <c r="H45" s="60">
        <v>612841221</v>
      </c>
      <c r="I45" s="60">
        <v>618797919</v>
      </c>
      <c r="J45" s="60">
        <v>618797919</v>
      </c>
      <c r="K45" s="60">
        <v>619814350</v>
      </c>
      <c r="L45" s="60">
        <v>619368397</v>
      </c>
      <c r="M45" s="60">
        <v>554920068</v>
      </c>
      <c r="N45" s="60">
        <v>554920068</v>
      </c>
      <c r="O45" s="60">
        <v>594048093</v>
      </c>
      <c r="P45" s="60">
        <v>581512643</v>
      </c>
      <c r="Q45" s="60">
        <v>571642730</v>
      </c>
      <c r="R45" s="60">
        <v>571642730</v>
      </c>
      <c r="S45" s="60"/>
      <c r="T45" s="60"/>
      <c r="U45" s="60"/>
      <c r="V45" s="60"/>
      <c r="W45" s="60">
        <v>571642730</v>
      </c>
      <c r="X45" s="60">
        <v>2170456334</v>
      </c>
      <c r="Y45" s="60">
        <v>-1598813604</v>
      </c>
      <c r="Z45" s="139">
        <v>-73.66</v>
      </c>
      <c r="AA45" s="62">
        <v>2893941779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2344185645</v>
      </c>
      <c r="H46" s="60">
        <v>2344185645</v>
      </c>
      <c r="I46" s="60">
        <v>2344185645</v>
      </c>
      <c r="J46" s="60">
        <v>2344185645</v>
      </c>
      <c r="K46" s="60">
        <v>2344185645</v>
      </c>
      <c r="L46" s="60">
        <v>2344185645</v>
      </c>
      <c r="M46" s="60">
        <v>2344185645</v>
      </c>
      <c r="N46" s="60">
        <v>2344185645</v>
      </c>
      <c r="O46" s="60">
        <v>2344185645</v>
      </c>
      <c r="P46" s="60">
        <v>2344185645</v>
      </c>
      <c r="Q46" s="60">
        <v>2344185645</v>
      </c>
      <c r="R46" s="60">
        <v>2344185645</v>
      </c>
      <c r="S46" s="60"/>
      <c r="T46" s="60"/>
      <c r="U46" s="60"/>
      <c r="V46" s="60"/>
      <c r="W46" s="60">
        <v>2344185645</v>
      </c>
      <c r="X46" s="60"/>
      <c r="Y46" s="60">
        <v>2344185645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2787681834</v>
      </c>
      <c r="D48" s="217">
        <f>SUM(D45:D47)</f>
        <v>0</v>
      </c>
      <c r="E48" s="264">
        <f t="shared" si="7"/>
        <v>3032529732</v>
      </c>
      <c r="F48" s="219">
        <f t="shared" si="7"/>
        <v>2893941779</v>
      </c>
      <c r="G48" s="219">
        <f t="shared" si="7"/>
        <v>2948545851</v>
      </c>
      <c r="H48" s="219">
        <f t="shared" si="7"/>
        <v>2957026866</v>
      </c>
      <c r="I48" s="219">
        <f t="shared" si="7"/>
        <v>2962983564</v>
      </c>
      <c r="J48" s="219">
        <f t="shared" si="7"/>
        <v>2962983564</v>
      </c>
      <c r="K48" s="219">
        <f t="shared" si="7"/>
        <v>2963999995</v>
      </c>
      <c r="L48" s="219">
        <f t="shared" si="7"/>
        <v>2963554042</v>
      </c>
      <c r="M48" s="219">
        <f t="shared" si="7"/>
        <v>2899105713</v>
      </c>
      <c r="N48" s="219">
        <f t="shared" si="7"/>
        <v>2899105713</v>
      </c>
      <c r="O48" s="219">
        <f t="shared" si="7"/>
        <v>2938233738</v>
      </c>
      <c r="P48" s="219">
        <f t="shared" si="7"/>
        <v>2925698288</v>
      </c>
      <c r="Q48" s="219">
        <f t="shared" si="7"/>
        <v>2915828375</v>
      </c>
      <c r="R48" s="219">
        <f t="shared" si="7"/>
        <v>2915828375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2915828375</v>
      </c>
      <c r="X48" s="219">
        <f t="shared" si="7"/>
        <v>2170456334</v>
      </c>
      <c r="Y48" s="219">
        <f t="shared" si="7"/>
        <v>745372041</v>
      </c>
      <c r="Z48" s="265">
        <f>+IF(X48&lt;&gt;0,+(Y48/X48)*100,0)</f>
        <v>34.34172018684804</v>
      </c>
      <c r="AA48" s="232">
        <f>SUM(AA45:AA47)</f>
        <v>2893941779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646918465</v>
      </c>
      <c r="D6" s="155"/>
      <c r="E6" s="59">
        <v>859894393</v>
      </c>
      <c r="F6" s="60">
        <v>859894393</v>
      </c>
      <c r="G6" s="60">
        <v>53899733</v>
      </c>
      <c r="H6" s="60">
        <v>68334234</v>
      </c>
      <c r="I6" s="60">
        <v>45377562</v>
      </c>
      <c r="J6" s="60">
        <v>167611529</v>
      </c>
      <c r="K6" s="60">
        <v>55248997</v>
      </c>
      <c r="L6" s="60">
        <v>64044734</v>
      </c>
      <c r="M6" s="60">
        <v>47121223</v>
      </c>
      <c r="N6" s="60">
        <v>166414954</v>
      </c>
      <c r="O6" s="60">
        <v>46161975</v>
      </c>
      <c r="P6" s="60">
        <v>44251081</v>
      </c>
      <c r="Q6" s="60">
        <v>44027212</v>
      </c>
      <c r="R6" s="60">
        <v>134440268</v>
      </c>
      <c r="S6" s="60"/>
      <c r="T6" s="60"/>
      <c r="U6" s="60"/>
      <c r="V6" s="60"/>
      <c r="W6" s="60">
        <v>468466751</v>
      </c>
      <c r="X6" s="60">
        <v>649989943</v>
      </c>
      <c r="Y6" s="60">
        <v>-181523192</v>
      </c>
      <c r="Z6" s="140">
        <v>-27.93</v>
      </c>
      <c r="AA6" s="62">
        <v>859894393</v>
      </c>
    </row>
    <row r="7" spans="1:27" ht="13.5">
      <c r="A7" s="249" t="s">
        <v>178</v>
      </c>
      <c r="B7" s="182"/>
      <c r="C7" s="155">
        <v>313926989</v>
      </c>
      <c r="D7" s="155"/>
      <c r="E7" s="59">
        <v>187077000</v>
      </c>
      <c r="F7" s="60">
        <v>187077000</v>
      </c>
      <c r="G7" s="60">
        <v>71011294</v>
      </c>
      <c r="H7" s="60">
        <v>4892435</v>
      </c>
      <c r="I7" s="60"/>
      <c r="J7" s="60">
        <v>75903729</v>
      </c>
      <c r="K7" s="60">
        <v>803376</v>
      </c>
      <c r="L7" s="60">
        <v>1000</v>
      </c>
      <c r="M7" s="60">
        <v>56552</v>
      </c>
      <c r="N7" s="60">
        <v>860928</v>
      </c>
      <c r="O7" s="60">
        <v>1198096</v>
      </c>
      <c r="P7" s="60">
        <v>1100000</v>
      </c>
      <c r="Q7" s="60">
        <v>47662000</v>
      </c>
      <c r="R7" s="60">
        <v>49960096</v>
      </c>
      <c r="S7" s="60"/>
      <c r="T7" s="60"/>
      <c r="U7" s="60"/>
      <c r="V7" s="60"/>
      <c r="W7" s="60">
        <v>126724753</v>
      </c>
      <c r="X7" s="60">
        <v>186498000</v>
      </c>
      <c r="Y7" s="60">
        <v>-59773247</v>
      </c>
      <c r="Z7" s="140">
        <v>-32.05</v>
      </c>
      <c r="AA7" s="62">
        <v>187077000</v>
      </c>
    </row>
    <row r="8" spans="1:27" ht="13.5">
      <c r="A8" s="249" t="s">
        <v>179</v>
      </c>
      <c r="B8" s="182"/>
      <c r="C8" s="155"/>
      <c r="D8" s="155"/>
      <c r="E8" s="59">
        <v>74929000</v>
      </c>
      <c r="F8" s="60">
        <v>74929000</v>
      </c>
      <c r="G8" s="60">
        <v>5331000</v>
      </c>
      <c r="H8" s="60">
        <v>39360000</v>
      </c>
      <c r="I8" s="60"/>
      <c r="J8" s="60">
        <v>44691000</v>
      </c>
      <c r="K8" s="60">
        <v>1500000</v>
      </c>
      <c r="L8" s="60"/>
      <c r="M8" s="60">
        <v>4000000</v>
      </c>
      <c r="N8" s="60">
        <v>5500000</v>
      </c>
      <c r="O8" s="60">
        <v>1500000</v>
      </c>
      <c r="P8" s="60">
        <v>125171000</v>
      </c>
      <c r="Q8" s="60">
        <v>18569000</v>
      </c>
      <c r="R8" s="60">
        <v>145240000</v>
      </c>
      <c r="S8" s="60"/>
      <c r="T8" s="60"/>
      <c r="U8" s="60"/>
      <c r="V8" s="60"/>
      <c r="W8" s="60">
        <v>195431000</v>
      </c>
      <c r="X8" s="60">
        <v>74929000</v>
      </c>
      <c r="Y8" s="60">
        <v>120502000</v>
      </c>
      <c r="Z8" s="140">
        <v>160.82</v>
      </c>
      <c r="AA8" s="62">
        <v>74929000</v>
      </c>
    </row>
    <row r="9" spans="1:27" ht="13.5">
      <c r="A9" s="249" t="s">
        <v>180</v>
      </c>
      <c r="B9" s="182"/>
      <c r="C9" s="155">
        <v>21198505</v>
      </c>
      <c r="D9" s="155"/>
      <c r="E9" s="59">
        <v>17958330</v>
      </c>
      <c r="F9" s="60">
        <v>17958330</v>
      </c>
      <c r="G9" s="60">
        <v>220218</v>
      </c>
      <c r="H9" s="60">
        <v>396860</v>
      </c>
      <c r="I9" s="60">
        <v>295673</v>
      </c>
      <c r="J9" s="60">
        <v>912751</v>
      </c>
      <c r="K9" s="60">
        <v>170339</v>
      </c>
      <c r="L9" s="60">
        <v>141669</v>
      </c>
      <c r="M9" s="60">
        <v>286271</v>
      </c>
      <c r="N9" s="60">
        <v>598279</v>
      </c>
      <c r="O9" s="60">
        <v>1332125</v>
      </c>
      <c r="P9" s="60">
        <v>260354</v>
      </c>
      <c r="Q9" s="60">
        <v>344583</v>
      </c>
      <c r="R9" s="60">
        <v>1937062</v>
      </c>
      <c r="S9" s="60"/>
      <c r="T9" s="60"/>
      <c r="U9" s="60"/>
      <c r="V9" s="60"/>
      <c r="W9" s="60">
        <v>3448092</v>
      </c>
      <c r="X9" s="60">
        <v>7386501</v>
      </c>
      <c r="Y9" s="60">
        <v>-3938409</v>
      </c>
      <c r="Z9" s="140">
        <v>-53.32</v>
      </c>
      <c r="AA9" s="62">
        <v>17958330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-873928646</v>
      </c>
      <c r="D12" s="155"/>
      <c r="E12" s="59">
        <v>-1001233728</v>
      </c>
      <c r="F12" s="60">
        <v>-1001233728</v>
      </c>
      <c r="G12" s="60">
        <v>-147463571</v>
      </c>
      <c r="H12" s="60">
        <v>-106733053</v>
      </c>
      <c r="I12" s="60">
        <v>-103085629</v>
      </c>
      <c r="J12" s="60">
        <v>-357282253</v>
      </c>
      <c r="K12" s="60">
        <v>-83883097</v>
      </c>
      <c r="L12" s="60">
        <v>-56328166</v>
      </c>
      <c r="M12" s="60">
        <v>-69575454</v>
      </c>
      <c r="N12" s="60">
        <v>-209786717</v>
      </c>
      <c r="O12" s="60">
        <v>-61967586</v>
      </c>
      <c r="P12" s="60">
        <v>-77119243</v>
      </c>
      <c r="Q12" s="60">
        <v>-76530552</v>
      </c>
      <c r="R12" s="60">
        <v>-215617381</v>
      </c>
      <c r="S12" s="60"/>
      <c r="T12" s="60"/>
      <c r="U12" s="60"/>
      <c r="V12" s="60"/>
      <c r="W12" s="60">
        <v>-782686351</v>
      </c>
      <c r="X12" s="60">
        <v>-751477412</v>
      </c>
      <c r="Y12" s="60">
        <v>-31208939</v>
      </c>
      <c r="Z12" s="140">
        <v>4.15</v>
      </c>
      <c r="AA12" s="62">
        <v>-1001233728</v>
      </c>
    </row>
    <row r="13" spans="1:27" ht="13.5">
      <c r="A13" s="249" t="s">
        <v>40</v>
      </c>
      <c r="B13" s="182"/>
      <c r="C13" s="155">
        <v>-4451949</v>
      </c>
      <c r="D13" s="155"/>
      <c r="E13" s="59">
        <v>-10007858</v>
      </c>
      <c r="F13" s="60">
        <v>-10007858</v>
      </c>
      <c r="G13" s="60">
        <v>-138466</v>
      </c>
      <c r="H13" s="60">
        <v>-124298</v>
      </c>
      <c r="I13" s="60">
        <v>-1128301</v>
      </c>
      <c r="J13" s="60">
        <v>-1391065</v>
      </c>
      <c r="K13" s="60">
        <v>-220929</v>
      </c>
      <c r="L13" s="60">
        <v>-105761</v>
      </c>
      <c r="M13" s="60">
        <v>-120595</v>
      </c>
      <c r="N13" s="60">
        <v>-447285</v>
      </c>
      <c r="O13" s="60">
        <v>-106563</v>
      </c>
      <c r="P13" s="60">
        <v>-163544</v>
      </c>
      <c r="Q13" s="60">
        <v>-876843</v>
      </c>
      <c r="R13" s="60">
        <v>-1146950</v>
      </c>
      <c r="S13" s="60"/>
      <c r="T13" s="60"/>
      <c r="U13" s="60"/>
      <c r="V13" s="60"/>
      <c r="W13" s="60">
        <v>-2985300</v>
      </c>
      <c r="X13" s="60">
        <v>-6605884</v>
      </c>
      <c r="Y13" s="60">
        <v>3620584</v>
      </c>
      <c r="Z13" s="140">
        <v>-54.81</v>
      </c>
      <c r="AA13" s="62">
        <v>-10007858</v>
      </c>
    </row>
    <row r="14" spans="1:27" ht="13.5">
      <c r="A14" s="249" t="s">
        <v>42</v>
      </c>
      <c r="B14" s="182"/>
      <c r="C14" s="155">
        <v>-144765609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-41102245</v>
      </c>
      <c r="D15" s="168">
        <f>SUM(D6:D14)</f>
        <v>0</v>
      </c>
      <c r="E15" s="72">
        <f t="shared" si="0"/>
        <v>128617137</v>
      </c>
      <c r="F15" s="73">
        <f t="shared" si="0"/>
        <v>128617137</v>
      </c>
      <c r="G15" s="73">
        <f t="shared" si="0"/>
        <v>-17139792</v>
      </c>
      <c r="H15" s="73">
        <f t="shared" si="0"/>
        <v>6126178</v>
      </c>
      <c r="I15" s="73">
        <f t="shared" si="0"/>
        <v>-58540695</v>
      </c>
      <c r="J15" s="73">
        <f t="shared" si="0"/>
        <v>-69554309</v>
      </c>
      <c r="K15" s="73">
        <f t="shared" si="0"/>
        <v>-26381314</v>
      </c>
      <c r="L15" s="73">
        <f t="shared" si="0"/>
        <v>7753476</v>
      </c>
      <c r="M15" s="73">
        <f t="shared" si="0"/>
        <v>-18232003</v>
      </c>
      <c r="N15" s="73">
        <f t="shared" si="0"/>
        <v>-36859841</v>
      </c>
      <c r="O15" s="73">
        <f t="shared" si="0"/>
        <v>-11881953</v>
      </c>
      <c r="P15" s="73">
        <f t="shared" si="0"/>
        <v>93499648</v>
      </c>
      <c r="Q15" s="73">
        <f t="shared" si="0"/>
        <v>33195400</v>
      </c>
      <c r="R15" s="73">
        <f t="shared" si="0"/>
        <v>114813095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8398945</v>
      </c>
      <c r="X15" s="73">
        <f t="shared" si="0"/>
        <v>160720148</v>
      </c>
      <c r="Y15" s="73">
        <f t="shared" si="0"/>
        <v>-152321203</v>
      </c>
      <c r="Z15" s="170">
        <f>+IF(X15&lt;&gt;0,+(Y15/X15)*100,0)</f>
        <v>-94.7741803970962</v>
      </c>
      <c r="AA15" s="74">
        <f>SUM(AA6:AA14)</f>
        <v>128617137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403436</v>
      </c>
      <c r="F19" s="60">
        <v>403436</v>
      </c>
      <c r="G19" s="159">
        <v>1301335</v>
      </c>
      <c r="H19" s="159"/>
      <c r="I19" s="159"/>
      <c r="J19" s="60">
        <v>1301335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1301335</v>
      </c>
      <c r="X19" s="60"/>
      <c r="Y19" s="159">
        <v>1301335</v>
      </c>
      <c r="Z19" s="141"/>
      <c r="AA19" s="225">
        <v>403436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-181143372</v>
      </c>
      <c r="D24" s="155"/>
      <c r="E24" s="59">
        <v>-294678624</v>
      </c>
      <c r="F24" s="60">
        <v>-294678624</v>
      </c>
      <c r="G24" s="60">
        <v>-834765</v>
      </c>
      <c r="H24" s="60">
        <v>-5418855</v>
      </c>
      <c r="I24" s="60">
        <v>-9151471</v>
      </c>
      <c r="J24" s="60">
        <v>-15405091</v>
      </c>
      <c r="K24" s="60">
        <v>-12242666</v>
      </c>
      <c r="L24" s="60">
        <v>-10595802</v>
      </c>
      <c r="M24" s="60">
        <v>-11586500</v>
      </c>
      <c r="N24" s="60">
        <v>-34424968</v>
      </c>
      <c r="O24" s="60">
        <v>-4198665</v>
      </c>
      <c r="P24" s="60">
        <v>-3719093</v>
      </c>
      <c r="Q24" s="60">
        <v>-8013127</v>
      </c>
      <c r="R24" s="60">
        <v>-15930885</v>
      </c>
      <c r="S24" s="60"/>
      <c r="T24" s="60"/>
      <c r="U24" s="60"/>
      <c r="V24" s="60"/>
      <c r="W24" s="60">
        <v>-65760944</v>
      </c>
      <c r="X24" s="60">
        <v>-221008968</v>
      </c>
      <c r="Y24" s="60">
        <v>155248024</v>
      </c>
      <c r="Z24" s="140">
        <v>-70.25</v>
      </c>
      <c r="AA24" s="62">
        <v>-294678624</v>
      </c>
    </row>
    <row r="25" spans="1:27" ht="13.5">
      <c r="A25" s="250" t="s">
        <v>191</v>
      </c>
      <c r="B25" s="251"/>
      <c r="C25" s="168">
        <f aca="true" t="shared" si="1" ref="C25:Y25">SUM(C19:C24)</f>
        <v>-181143372</v>
      </c>
      <c r="D25" s="168">
        <f>SUM(D19:D24)</f>
        <v>0</v>
      </c>
      <c r="E25" s="72">
        <f t="shared" si="1"/>
        <v>-294275188</v>
      </c>
      <c r="F25" s="73">
        <f t="shared" si="1"/>
        <v>-294275188</v>
      </c>
      <c r="G25" s="73">
        <f t="shared" si="1"/>
        <v>466570</v>
      </c>
      <c r="H25" s="73">
        <f t="shared" si="1"/>
        <v>-5418855</v>
      </c>
      <c r="I25" s="73">
        <f t="shared" si="1"/>
        <v>-9151471</v>
      </c>
      <c r="J25" s="73">
        <f t="shared" si="1"/>
        <v>-14103756</v>
      </c>
      <c r="K25" s="73">
        <f t="shared" si="1"/>
        <v>-12242666</v>
      </c>
      <c r="L25" s="73">
        <f t="shared" si="1"/>
        <v>-10595802</v>
      </c>
      <c r="M25" s="73">
        <f t="shared" si="1"/>
        <v>-11586500</v>
      </c>
      <c r="N25" s="73">
        <f t="shared" si="1"/>
        <v>-34424968</v>
      </c>
      <c r="O25" s="73">
        <f t="shared" si="1"/>
        <v>-4198665</v>
      </c>
      <c r="P25" s="73">
        <f t="shared" si="1"/>
        <v>-3719093</v>
      </c>
      <c r="Q25" s="73">
        <f t="shared" si="1"/>
        <v>-8013127</v>
      </c>
      <c r="R25" s="73">
        <f t="shared" si="1"/>
        <v>-15930885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-64459609</v>
      </c>
      <c r="X25" s="73">
        <f t="shared" si="1"/>
        <v>-221008968</v>
      </c>
      <c r="Y25" s="73">
        <f t="shared" si="1"/>
        <v>156549359</v>
      </c>
      <c r="Z25" s="170">
        <f>+IF(X25&lt;&gt;0,+(Y25/X25)*100,0)</f>
        <v>-70.83393964357138</v>
      </c>
      <c r="AA25" s="74">
        <f>SUM(AA19:AA24)</f>
        <v>-294275188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55900000</v>
      </c>
      <c r="F30" s="60">
        <v>55900000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30000000</v>
      </c>
      <c r="Y30" s="60">
        <v>-30000000</v>
      </c>
      <c r="Z30" s="140">
        <v>-100</v>
      </c>
      <c r="AA30" s="62">
        <v>55900000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27455</v>
      </c>
      <c r="H31" s="159">
        <v>39505</v>
      </c>
      <c r="I31" s="159">
        <v>19660</v>
      </c>
      <c r="J31" s="159">
        <v>86620</v>
      </c>
      <c r="K31" s="60">
        <v>28811</v>
      </c>
      <c r="L31" s="60">
        <v>22680</v>
      </c>
      <c r="M31" s="60">
        <v>10715</v>
      </c>
      <c r="N31" s="60">
        <v>62206</v>
      </c>
      <c r="O31" s="159">
        <v>21490</v>
      </c>
      <c r="P31" s="159">
        <v>19870</v>
      </c>
      <c r="Q31" s="159">
        <v>24390</v>
      </c>
      <c r="R31" s="60">
        <v>65750</v>
      </c>
      <c r="S31" s="60"/>
      <c r="T31" s="60"/>
      <c r="U31" s="60"/>
      <c r="V31" s="159"/>
      <c r="W31" s="159">
        <v>214576</v>
      </c>
      <c r="X31" s="159"/>
      <c r="Y31" s="60">
        <v>214576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-8246757</v>
      </c>
      <c r="D33" s="155"/>
      <c r="E33" s="59">
        <v>-8100000</v>
      </c>
      <c r="F33" s="60">
        <v>-8100000</v>
      </c>
      <c r="G33" s="60">
        <v>-552240</v>
      </c>
      <c r="H33" s="60">
        <v>-565957</v>
      </c>
      <c r="I33" s="60">
        <v>-795693</v>
      </c>
      <c r="J33" s="60">
        <v>-1913890</v>
      </c>
      <c r="K33" s="60">
        <v>-567862</v>
      </c>
      <c r="L33" s="60">
        <v>-584484</v>
      </c>
      <c r="M33" s="60">
        <v>-571395</v>
      </c>
      <c r="N33" s="60">
        <v>-1723741</v>
      </c>
      <c r="O33" s="60">
        <v>-587352</v>
      </c>
      <c r="P33" s="60">
        <v>-599154</v>
      </c>
      <c r="Q33" s="60">
        <v>-1413418</v>
      </c>
      <c r="R33" s="60">
        <v>-2599924</v>
      </c>
      <c r="S33" s="60"/>
      <c r="T33" s="60"/>
      <c r="U33" s="60"/>
      <c r="V33" s="60"/>
      <c r="W33" s="60">
        <v>-6237555</v>
      </c>
      <c r="X33" s="60">
        <v>-6075000</v>
      </c>
      <c r="Y33" s="60">
        <v>-162555</v>
      </c>
      <c r="Z33" s="140">
        <v>2.68</v>
      </c>
      <c r="AA33" s="62">
        <v>-8100000</v>
      </c>
    </row>
    <row r="34" spans="1:27" ht="13.5">
      <c r="A34" s="250" t="s">
        <v>197</v>
      </c>
      <c r="B34" s="251"/>
      <c r="C34" s="168">
        <f aca="true" t="shared" si="2" ref="C34:Y34">SUM(C29:C33)</f>
        <v>-8246757</v>
      </c>
      <c r="D34" s="168">
        <f>SUM(D29:D33)</f>
        <v>0</v>
      </c>
      <c r="E34" s="72">
        <f t="shared" si="2"/>
        <v>47800000</v>
      </c>
      <c r="F34" s="73">
        <f t="shared" si="2"/>
        <v>47800000</v>
      </c>
      <c r="G34" s="73">
        <f t="shared" si="2"/>
        <v>-524785</v>
      </c>
      <c r="H34" s="73">
        <f t="shared" si="2"/>
        <v>-526452</v>
      </c>
      <c r="I34" s="73">
        <f t="shared" si="2"/>
        <v>-776033</v>
      </c>
      <c r="J34" s="73">
        <f t="shared" si="2"/>
        <v>-1827270</v>
      </c>
      <c r="K34" s="73">
        <f t="shared" si="2"/>
        <v>-539051</v>
      </c>
      <c r="L34" s="73">
        <f t="shared" si="2"/>
        <v>-561804</v>
      </c>
      <c r="M34" s="73">
        <f t="shared" si="2"/>
        <v>-560680</v>
      </c>
      <c r="N34" s="73">
        <f t="shared" si="2"/>
        <v>-1661535</v>
      </c>
      <c r="O34" s="73">
        <f t="shared" si="2"/>
        <v>-565862</v>
      </c>
      <c r="P34" s="73">
        <f t="shared" si="2"/>
        <v>-579284</v>
      </c>
      <c r="Q34" s="73">
        <f t="shared" si="2"/>
        <v>-1389028</v>
      </c>
      <c r="R34" s="73">
        <f t="shared" si="2"/>
        <v>-2534174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-6022979</v>
      </c>
      <c r="X34" s="73">
        <f t="shared" si="2"/>
        <v>23925000</v>
      </c>
      <c r="Y34" s="73">
        <f t="shared" si="2"/>
        <v>-29947979</v>
      </c>
      <c r="Z34" s="170">
        <f>+IF(X34&lt;&gt;0,+(Y34/X34)*100,0)</f>
        <v>-125.17441588296761</v>
      </c>
      <c r="AA34" s="74">
        <f>SUM(AA29:AA33)</f>
        <v>47800000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-230492374</v>
      </c>
      <c r="D36" s="153">
        <f>+D15+D25+D34</f>
        <v>0</v>
      </c>
      <c r="E36" s="99">
        <f t="shared" si="3"/>
        <v>-117858051</v>
      </c>
      <c r="F36" s="100">
        <f t="shared" si="3"/>
        <v>-117858051</v>
      </c>
      <c r="G36" s="100">
        <f t="shared" si="3"/>
        <v>-17198007</v>
      </c>
      <c r="H36" s="100">
        <f t="shared" si="3"/>
        <v>180871</v>
      </c>
      <c r="I36" s="100">
        <f t="shared" si="3"/>
        <v>-68468199</v>
      </c>
      <c r="J36" s="100">
        <f t="shared" si="3"/>
        <v>-85485335</v>
      </c>
      <c r="K36" s="100">
        <f t="shared" si="3"/>
        <v>-39163031</v>
      </c>
      <c r="L36" s="100">
        <f t="shared" si="3"/>
        <v>-3404130</v>
      </c>
      <c r="M36" s="100">
        <f t="shared" si="3"/>
        <v>-30379183</v>
      </c>
      <c r="N36" s="100">
        <f t="shared" si="3"/>
        <v>-72946344</v>
      </c>
      <c r="O36" s="100">
        <f t="shared" si="3"/>
        <v>-16646480</v>
      </c>
      <c r="P36" s="100">
        <f t="shared" si="3"/>
        <v>89201271</v>
      </c>
      <c r="Q36" s="100">
        <f t="shared" si="3"/>
        <v>23793245</v>
      </c>
      <c r="R36" s="100">
        <f t="shared" si="3"/>
        <v>96348036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-62083643</v>
      </c>
      <c r="X36" s="100">
        <f t="shared" si="3"/>
        <v>-36363820</v>
      </c>
      <c r="Y36" s="100">
        <f t="shared" si="3"/>
        <v>-25719823</v>
      </c>
      <c r="Z36" s="137">
        <f>+IF(X36&lt;&gt;0,+(Y36/X36)*100,0)</f>
        <v>70.72915606776185</v>
      </c>
      <c r="AA36" s="102">
        <f>+AA15+AA25+AA34</f>
        <v>-117858051</v>
      </c>
    </row>
    <row r="37" spans="1:27" ht="13.5">
      <c r="A37" s="249" t="s">
        <v>199</v>
      </c>
      <c r="B37" s="182"/>
      <c r="C37" s="153">
        <v>434438156</v>
      </c>
      <c r="D37" s="153"/>
      <c r="E37" s="99">
        <v>226364112</v>
      </c>
      <c r="F37" s="100">
        <v>226364112</v>
      </c>
      <c r="G37" s="100">
        <v>203945783</v>
      </c>
      <c r="H37" s="100">
        <v>186747776</v>
      </c>
      <c r="I37" s="100">
        <v>186928647</v>
      </c>
      <c r="J37" s="100">
        <v>203945783</v>
      </c>
      <c r="K37" s="100">
        <v>118460448</v>
      </c>
      <c r="L37" s="100">
        <v>79297417</v>
      </c>
      <c r="M37" s="100">
        <v>75893287</v>
      </c>
      <c r="N37" s="100">
        <v>118460448</v>
      </c>
      <c r="O37" s="100">
        <v>45514104</v>
      </c>
      <c r="P37" s="100">
        <v>28867624</v>
      </c>
      <c r="Q37" s="100">
        <v>118068895</v>
      </c>
      <c r="R37" s="100">
        <v>45514104</v>
      </c>
      <c r="S37" s="100"/>
      <c r="T37" s="100"/>
      <c r="U37" s="100"/>
      <c r="V37" s="100"/>
      <c r="W37" s="100">
        <v>203945783</v>
      </c>
      <c r="X37" s="100">
        <v>226364112</v>
      </c>
      <c r="Y37" s="100">
        <v>-22418329</v>
      </c>
      <c r="Z37" s="137">
        <v>-9.9</v>
      </c>
      <c r="AA37" s="102">
        <v>226364112</v>
      </c>
    </row>
    <row r="38" spans="1:27" ht="13.5">
      <c r="A38" s="269" t="s">
        <v>200</v>
      </c>
      <c r="B38" s="256"/>
      <c r="C38" s="257">
        <v>203945782</v>
      </c>
      <c r="D38" s="257"/>
      <c r="E38" s="258">
        <v>108506061</v>
      </c>
      <c r="F38" s="259">
        <v>108506061</v>
      </c>
      <c r="G38" s="259">
        <v>186747776</v>
      </c>
      <c r="H38" s="259">
        <v>186928647</v>
      </c>
      <c r="I38" s="259">
        <v>118460448</v>
      </c>
      <c r="J38" s="259">
        <v>118460448</v>
      </c>
      <c r="K38" s="259">
        <v>79297417</v>
      </c>
      <c r="L38" s="259">
        <v>75893287</v>
      </c>
      <c r="M38" s="259">
        <v>45514104</v>
      </c>
      <c r="N38" s="259">
        <v>45514104</v>
      </c>
      <c r="O38" s="259">
        <v>28867624</v>
      </c>
      <c r="P38" s="259">
        <v>118068895</v>
      </c>
      <c r="Q38" s="259">
        <v>141862140</v>
      </c>
      <c r="R38" s="259">
        <v>141862140</v>
      </c>
      <c r="S38" s="259"/>
      <c r="T38" s="259"/>
      <c r="U38" s="259"/>
      <c r="V38" s="259"/>
      <c r="W38" s="259">
        <v>141862140</v>
      </c>
      <c r="X38" s="259">
        <v>190000292</v>
      </c>
      <c r="Y38" s="259">
        <v>-48138152</v>
      </c>
      <c r="Z38" s="260">
        <v>-25.34</v>
      </c>
      <c r="AA38" s="261">
        <v>108506061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181143377</v>
      </c>
      <c r="D5" s="200">
        <f t="shared" si="0"/>
        <v>0</v>
      </c>
      <c r="E5" s="106">
        <f t="shared" si="0"/>
        <v>294678621</v>
      </c>
      <c r="F5" s="106">
        <f t="shared" si="0"/>
        <v>223260164</v>
      </c>
      <c r="G5" s="106">
        <f t="shared" si="0"/>
        <v>0</v>
      </c>
      <c r="H5" s="106">
        <f t="shared" si="0"/>
        <v>8886825</v>
      </c>
      <c r="I5" s="106">
        <f t="shared" si="0"/>
        <v>3218953</v>
      </c>
      <c r="J5" s="106">
        <f t="shared" si="0"/>
        <v>12105778</v>
      </c>
      <c r="K5" s="106">
        <f t="shared" si="0"/>
        <v>21346029</v>
      </c>
      <c r="L5" s="106">
        <f t="shared" si="0"/>
        <v>21438387</v>
      </c>
      <c r="M5" s="106">
        <f t="shared" si="0"/>
        <v>18438355</v>
      </c>
      <c r="N5" s="106">
        <f t="shared" si="0"/>
        <v>61222771</v>
      </c>
      <c r="O5" s="106">
        <f t="shared" si="0"/>
        <v>1674355</v>
      </c>
      <c r="P5" s="106">
        <f t="shared" si="0"/>
        <v>14940638</v>
      </c>
      <c r="Q5" s="106">
        <f t="shared" si="0"/>
        <v>14969150</v>
      </c>
      <c r="R5" s="106">
        <f t="shared" si="0"/>
        <v>31584143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104912692</v>
      </c>
      <c r="X5" s="106">
        <f t="shared" si="0"/>
        <v>167445124</v>
      </c>
      <c r="Y5" s="106">
        <f t="shared" si="0"/>
        <v>-62532432</v>
      </c>
      <c r="Z5" s="201">
        <f>+IF(X5&lt;&gt;0,+(Y5/X5)*100,0)</f>
        <v>-37.34503012461563</v>
      </c>
      <c r="AA5" s="199">
        <f>SUM(AA11:AA18)</f>
        <v>223260164</v>
      </c>
    </row>
    <row r="6" spans="1:27" ht="13.5">
      <c r="A6" s="291" t="s">
        <v>204</v>
      </c>
      <c r="B6" s="142"/>
      <c r="C6" s="62">
        <v>97182273</v>
      </c>
      <c r="D6" s="156"/>
      <c r="E6" s="60">
        <v>225359212</v>
      </c>
      <c r="F6" s="60">
        <v>161195284</v>
      </c>
      <c r="G6" s="60"/>
      <c r="H6" s="60"/>
      <c r="I6" s="60">
        <v>80611</v>
      </c>
      <c r="J6" s="60">
        <v>80611</v>
      </c>
      <c r="K6" s="60">
        <v>14613496</v>
      </c>
      <c r="L6" s="60">
        <v>6904141</v>
      </c>
      <c r="M6" s="60">
        <v>9278975</v>
      </c>
      <c r="N6" s="60">
        <v>30796612</v>
      </c>
      <c r="O6" s="60">
        <v>437971</v>
      </c>
      <c r="P6" s="60">
        <v>8511082</v>
      </c>
      <c r="Q6" s="60">
        <v>4698872</v>
      </c>
      <c r="R6" s="60">
        <v>13647925</v>
      </c>
      <c r="S6" s="60"/>
      <c r="T6" s="60"/>
      <c r="U6" s="60"/>
      <c r="V6" s="60"/>
      <c r="W6" s="60">
        <v>44525148</v>
      </c>
      <c r="X6" s="60">
        <v>120896463</v>
      </c>
      <c r="Y6" s="60">
        <v>-76371315</v>
      </c>
      <c r="Z6" s="140">
        <v>-63.17</v>
      </c>
      <c r="AA6" s="155">
        <v>161195284</v>
      </c>
    </row>
    <row r="7" spans="1:27" ht="13.5">
      <c r="A7" s="291" t="s">
        <v>205</v>
      </c>
      <c r="B7" s="142"/>
      <c r="C7" s="62">
        <v>23602528</v>
      </c>
      <c r="D7" s="156"/>
      <c r="E7" s="60">
        <v>45900000</v>
      </c>
      <c r="F7" s="60">
        <v>25207189</v>
      </c>
      <c r="G7" s="60"/>
      <c r="H7" s="60"/>
      <c r="I7" s="60"/>
      <c r="J7" s="60"/>
      <c r="K7" s="60"/>
      <c r="L7" s="60">
        <v>3536491</v>
      </c>
      <c r="M7" s="60"/>
      <c r="N7" s="60">
        <v>3536491</v>
      </c>
      <c r="O7" s="60"/>
      <c r="P7" s="60"/>
      <c r="Q7" s="60"/>
      <c r="R7" s="60"/>
      <c r="S7" s="60"/>
      <c r="T7" s="60"/>
      <c r="U7" s="60"/>
      <c r="V7" s="60"/>
      <c r="W7" s="60">
        <v>3536491</v>
      </c>
      <c r="X7" s="60">
        <v>18905392</v>
      </c>
      <c r="Y7" s="60">
        <v>-15368901</v>
      </c>
      <c r="Z7" s="140">
        <v>-81.29</v>
      </c>
      <c r="AA7" s="155">
        <v>25207189</v>
      </c>
    </row>
    <row r="8" spans="1:27" ht="13.5">
      <c r="A8" s="291" t="s">
        <v>206</v>
      </c>
      <c r="B8" s="142"/>
      <c r="C8" s="62">
        <v>31392294</v>
      </c>
      <c r="D8" s="156"/>
      <c r="E8" s="60">
        <v>11464537</v>
      </c>
      <c r="F8" s="60">
        <v>12546227</v>
      </c>
      <c r="G8" s="60"/>
      <c r="H8" s="60"/>
      <c r="I8" s="60"/>
      <c r="J8" s="60"/>
      <c r="K8" s="60"/>
      <c r="L8" s="60">
        <v>2503917</v>
      </c>
      <c r="M8" s="60"/>
      <c r="N8" s="60">
        <v>2503917</v>
      </c>
      <c r="O8" s="60">
        <v>1236384</v>
      </c>
      <c r="P8" s="60">
        <v>684137</v>
      </c>
      <c r="Q8" s="60">
        <v>1201208</v>
      </c>
      <c r="R8" s="60">
        <v>3121729</v>
      </c>
      <c r="S8" s="60"/>
      <c r="T8" s="60"/>
      <c r="U8" s="60"/>
      <c r="V8" s="60"/>
      <c r="W8" s="60">
        <v>5625646</v>
      </c>
      <c r="X8" s="60">
        <v>9409670</v>
      </c>
      <c r="Y8" s="60">
        <v>-3784024</v>
      </c>
      <c r="Z8" s="140">
        <v>-40.21</v>
      </c>
      <c r="AA8" s="155">
        <v>12546227</v>
      </c>
    </row>
    <row r="9" spans="1:27" ht="13.5">
      <c r="A9" s="291" t="s">
        <v>207</v>
      </c>
      <c r="B9" s="142"/>
      <c r="C9" s="62"/>
      <c r="D9" s="156"/>
      <c r="E9" s="60"/>
      <c r="F9" s="60">
        <v>1500000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1125000</v>
      </c>
      <c r="Y9" s="60">
        <v>-1125000</v>
      </c>
      <c r="Z9" s="140">
        <v>-100</v>
      </c>
      <c r="AA9" s="155">
        <v>1500000</v>
      </c>
    </row>
    <row r="10" spans="1:27" ht="13.5">
      <c r="A10" s="291" t="s">
        <v>208</v>
      </c>
      <c r="B10" s="142"/>
      <c r="C10" s="62"/>
      <c r="D10" s="156"/>
      <c r="E10" s="60"/>
      <c r="F10" s="60">
        <v>9443594</v>
      </c>
      <c r="G10" s="60"/>
      <c r="H10" s="60">
        <v>8749183</v>
      </c>
      <c r="I10" s="60">
        <v>3038641</v>
      </c>
      <c r="J10" s="60">
        <v>11787824</v>
      </c>
      <c r="K10" s="60">
        <v>5952144</v>
      </c>
      <c r="L10" s="60">
        <v>8355370</v>
      </c>
      <c r="M10" s="60">
        <v>9013832</v>
      </c>
      <c r="N10" s="60">
        <v>23321346</v>
      </c>
      <c r="O10" s="60"/>
      <c r="P10" s="60">
        <v>5513236</v>
      </c>
      <c r="Q10" s="60">
        <v>8840085</v>
      </c>
      <c r="R10" s="60">
        <v>14353321</v>
      </c>
      <c r="S10" s="60"/>
      <c r="T10" s="60"/>
      <c r="U10" s="60"/>
      <c r="V10" s="60"/>
      <c r="W10" s="60">
        <v>49462491</v>
      </c>
      <c r="X10" s="60">
        <v>7082696</v>
      </c>
      <c r="Y10" s="60">
        <v>42379795</v>
      </c>
      <c r="Z10" s="140">
        <v>598.36</v>
      </c>
      <c r="AA10" s="155">
        <v>9443594</v>
      </c>
    </row>
    <row r="11" spans="1:27" ht="13.5">
      <c r="A11" s="292" t="s">
        <v>209</v>
      </c>
      <c r="B11" s="142"/>
      <c r="C11" s="293">
        <f aca="true" t="shared" si="1" ref="C11:Y11">SUM(C6:C10)</f>
        <v>152177095</v>
      </c>
      <c r="D11" s="294">
        <f t="shared" si="1"/>
        <v>0</v>
      </c>
      <c r="E11" s="295">
        <f t="shared" si="1"/>
        <v>282723749</v>
      </c>
      <c r="F11" s="295">
        <f t="shared" si="1"/>
        <v>209892294</v>
      </c>
      <c r="G11" s="295">
        <f t="shared" si="1"/>
        <v>0</v>
      </c>
      <c r="H11" s="295">
        <f t="shared" si="1"/>
        <v>8749183</v>
      </c>
      <c r="I11" s="295">
        <f t="shared" si="1"/>
        <v>3119252</v>
      </c>
      <c r="J11" s="295">
        <f t="shared" si="1"/>
        <v>11868435</v>
      </c>
      <c r="K11" s="295">
        <f t="shared" si="1"/>
        <v>20565640</v>
      </c>
      <c r="L11" s="295">
        <f t="shared" si="1"/>
        <v>21299919</v>
      </c>
      <c r="M11" s="295">
        <f t="shared" si="1"/>
        <v>18292807</v>
      </c>
      <c r="N11" s="295">
        <f t="shared" si="1"/>
        <v>60158366</v>
      </c>
      <c r="O11" s="295">
        <f t="shared" si="1"/>
        <v>1674355</v>
      </c>
      <c r="P11" s="295">
        <f t="shared" si="1"/>
        <v>14708455</v>
      </c>
      <c r="Q11" s="295">
        <f t="shared" si="1"/>
        <v>14740165</v>
      </c>
      <c r="R11" s="295">
        <f t="shared" si="1"/>
        <v>31122975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103149776</v>
      </c>
      <c r="X11" s="295">
        <f t="shared" si="1"/>
        <v>157419221</v>
      </c>
      <c r="Y11" s="295">
        <f t="shared" si="1"/>
        <v>-54269445</v>
      </c>
      <c r="Z11" s="296">
        <f>+IF(X11&lt;&gt;0,+(Y11/X11)*100,0)</f>
        <v>-34.4744718308573</v>
      </c>
      <c r="AA11" s="297">
        <f>SUM(AA6:AA10)</f>
        <v>209892294</v>
      </c>
    </row>
    <row r="12" spans="1:27" ht="13.5">
      <c r="A12" s="298" t="s">
        <v>210</v>
      </c>
      <c r="B12" s="136"/>
      <c r="C12" s="62">
        <v>22469728</v>
      </c>
      <c r="D12" s="156"/>
      <c r="E12" s="60">
        <v>4500000</v>
      </c>
      <c r="F12" s="60">
        <v>5772840</v>
      </c>
      <c r="G12" s="60"/>
      <c r="H12" s="60"/>
      <c r="I12" s="60"/>
      <c r="J12" s="60"/>
      <c r="K12" s="60">
        <v>414989</v>
      </c>
      <c r="L12" s="60"/>
      <c r="M12" s="60">
        <v>22000</v>
      </c>
      <c r="N12" s="60">
        <v>436989</v>
      </c>
      <c r="O12" s="60"/>
      <c r="P12" s="60">
        <v>232183</v>
      </c>
      <c r="Q12" s="60">
        <v>185400</v>
      </c>
      <c r="R12" s="60">
        <v>417583</v>
      </c>
      <c r="S12" s="60"/>
      <c r="T12" s="60"/>
      <c r="U12" s="60"/>
      <c r="V12" s="60"/>
      <c r="W12" s="60">
        <v>854572</v>
      </c>
      <c r="X12" s="60">
        <v>4329630</v>
      </c>
      <c r="Y12" s="60">
        <v>-3475058</v>
      </c>
      <c r="Z12" s="140">
        <v>-80.26</v>
      </c>
      <c r="AA12" s="155">
        <v>5772840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6226554</v>
      </c>
      <c r="D15" s="156"/>
      <c r="E15" s="60">
        <v>7454872</v>
      </c>
      <c r="F15" s="60">
        <v>7595030</v>
      </c>
      <c r="G15" s="60"/>
      <c r="H15" s="60">
        <v>137642</v>
      </c>
      <c r="I15" s="60">
        <v>99701</v>
      </c>
      <c r="J15" s="60">
        <v>237343</v>
      </c>
      <c r="K15" s="60">
        <v>365400</v>
      </c>
      <c r="L15" s="60">
        <v>138468</v>
      </c>
      <c r="M15" s="60">
        <v>123548</v>
      </c>
      <c r="N15" s="60">
        <v>627416</v>
      </c>
      <c r="O15" s="60"/>
      <c r="P15" s="60"/>
      <c r="Q15" s="60">
        <v>43585</v>
      </c>
      <c r="R15" s="60">
        <v>43585</v>
      </c>
      <c r="S15" s="60"/>
      <c r="T15" s="60"/>
      <c r="U15" s="60"/>
      <c r="V15" s="60"/>
      <c r="W15" s="60">
        <v>908344</v>
      </c>
      <c r="X15" s="60">
        <v>5696273</v>
      </c>
      <c r="Y15" s="60">
        <v>-4787929</v>
      </c>
      <c r="Z15" s="140">
        <v>-84.05</v>
      </c>
      <c r="AA15" s="155">
        <v>7595030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270000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97182273</v>
      </c>
      <c r="D36" s="156">
        <f t="shared" si="4"/>
        <v>0</v>
      </c>
      <c r="E36" s="60">
        <f t="shared" si="4"/>
        <v>225359212</v>
      </c>
      <c r="F36" s="60">
        <f t="shared" si="4"/>
        <v>161195284</v>
      </c>
      <c r="G36" s="60">
        <f t="shared" si="4"/>
        <v>0</v>
      </c>
      <c r="H36" s="60">
        <f t="shared" si="4"/>
        <v>0</v>
      </c>
      <c r="I36" s="60">
        <f t="shared" si="4"/>
        <v>80611</v>
      </c>
      <c r="J36" s="60">
        <f t="shared" si="4"/>
        <v>80611</v>
      </c>
      <c r="K36" s="60">
        <f t="shared" si="4"/>
        <v>14613496</v>
      </c>
      <c r="L36" s="60">
        <f t="shared" si="4"/>
        <v>6904141</v>
      </c>
      <c r="M36" s="60">
        <f t="shared" si="4"/>
        <v>9278975</v>
      </c>
      <c r="N36" s="60">
        <f t="shared" si="4"/>
        <v>30796612</v>
      </c>
      <c r="O36" s="60">
        <f t="shared" si="4"/>
        <v>437971</v>
      </c>
      <c r="P36" s="60">
        <f t="shared" si="4"/>
        <v>8511082</v>
      </c>
      <c r="Q36" s="60">
        <f t="shared" si="4"/>
        <v>4698872</v>
      </c>
      <c r="R36" s="60">
        <f t="shared" si="4"/>
        <v>13647925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44525148</v>
      </c>
      <c r="X36" s="60">
        <f t="shared" si="4"/>
        <v>120896463</v>
      </c>
      <c r="Y36" s="60">
        <f t="shared" si="4"/>
        <v>-76371315</v>
      </c>
      <c r="Z36" s="140">
        <f aca="true" t="shared" si="5" ref="Z36:Z49">+IF(X36&lt;&gt;0,+(Y36/X36)*100,0)</f>
        <v>-63.17084313707342</v>
      </c>
      <c r="AA36" s="155">
        <f>AA6+AA21</f>
        <v>161195284</v>
      </c>
    </row>
    <row r="37" spans="1:27" ht="13.5">
      <c r="A37" s="291" t="s">
        <v>205</v>
      </c>
      <c r="B37" s="142"/>
      <c r="C37" s="62">
        <f t="shared" si="4"/>
        <v>23602528</v>
      </c>
      <c r="D37" s="156">
        <f t="shared" si="4"/>
        <v>0</v>
      </c>
      <c r="E37" s="60">
        <f t="shared" si="4"/>
        <v>45900000</v>
      </c>
      <c r="F37" s="60">
        <f t="shared" si="4"/>
        <v>25207189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3536491</v>
      </c>
      <c r="M37" s="60">
        <f t="shared" si="4"/>
        <v>0</v>
      </c>
      <c r="N37" s="60">
        <f t="shared" si="4"/>
        <v>3536491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3536491</v>
      </c>
      <c r="X37" s="60">
        <f t="shared" si="4"/>
        <v>18905392</v>
      </c>
      <c r="Y37" s="60">
        <f t="shared" si="4"/>
        <v>-15368901</v>
      </c>
      <c r="Z37" s="140">
        <f t="shared" si="5"/>
        <v>-81.29374413394866</v>
      </c>
      <c r="AA37" s="155">
        <f>AA7+AA22</f>
        <v>25207189</v>
      </c>
    </row>
    <row r="38" spans="1:27" ht="13.5">
      <c r="A38" s="291" t="s">
        <v>206</v>
      </c>
      <c r="B38" s="142"/>
      <c r="C38" s="62">
        <f t="shared" si="4"/>
        <v>31392294</v>
      </c>
      <c r="D38" s="156">
        <f t="shared" si="4"/>
        <v>0</v>
      </c>
      <c r="E38" s="60">
        <f t="shared" si="4"/>
        <v>11464537</v>
      </c>
      <c r="F38" s="60">
        <f t="shared" si="4"/>
        <v>12546227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2503917</v>
      </c>
      <c r="M38" s="60">
        <f t="shared" si="4"/>
        <v>0</v>
      </c>
      <c r="N38" s="60">
        <f t="shared" si="4"/>
        <v>2503917</v>
      </c>
      <c r="O38" s="60">
        <f t="shared" si="4"/>
        <v>1236384</v>
      </c>
      <c r="P38" s="60">
        <f t="shared" si="4"/>
        <v>684137</v>
      </c>
      <c r="Q38" s="60">
        <f t="shared" si="4"/>
        <v>1201208</v>
      </c>
      <c r="R38" s="60">
        <f t="shared" si="4"/>
        <v>3121729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5625646</v>
      </c>
      <c r="X38" s="60">
        <f t="shared" si="4"/>
        <v>9409670</v>
      </c>
      <c r="Y38" s="60">
        <f t="shared" si="4"/>
        <v>-3784024</v>
      </c>
      <c r="Z38" s="140">
        <f t="shared" si="5"/>
        <v>-40.214205174039044</v>
      </c>
      <c r="AA38" s="155">
        <f>AA8+AA23</f>
        <v>12546227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1500000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1125000</v>
      </c>
      <c r="Y39" s="60">
        <f t="shared" si="4"/>
        <v>-1125000</v>
      </c>
      <c r="Z39" s="140">
        <f t="shared" si="5"/>
        <v>-100</v>
      </c>
      <c r="AA39" s="155">
        <f>AA9+AA24</f>
        <v>1500000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9443594</v>
      </c>
      <c r="G40" s="60">
        <f t="shared" si="4"/>
        <v>0</v>
      </c>
      <c r="H40" s="60">
        <f t="shared" si="4"/>
        <v>8749183</v>
      </c>
      <c r="I40" s="60">
        <f t="shared" si="4"/>
        <v>3038641</v>
      </c>
      <c r="J40" s="60">
        <f t="shared" si="4"/>
        <v>11787824</v>
      </c>
      <c r="K40" s="60">
        <f t="shared" si="4"/>
        <v>5952144</v>
      </c>
      <c r="L40" s="60">
        <f t="shared" si="4"/>
        <v>8355370</v>
      </c>
      <c r="M40" s="60">
        <f t="shared" si="4"/>
        <v>9013832</v>
      </c>
      <c r="N40" s="60">
        <f t="shared" si="4"/>
        <v>23321346</v>
      </c>
      <c r="O40" s="60">
        <f t="shared" si="4"/>
        <v>0</v>
      </c>
      <c r="P40" s="60">
        <f t="shared" si="4"/>
        <v>5513236</v>
      </c>
      <c r="Q40" s="60">
        <f t="shared" si="4"/>
        <v>8840085</v>
      </c>
      <c r="R40" s="60">
        <f t="shared" si="4"/>
        <v>14353321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49462491</v>
      </c>
      <c r="X40" s="60">
        <f t="shared" si="4"/>
        <v>7082696</v>
      </c>
      <c r="Y40" s="60">
        <f t="shared" si="4"/>
        <v>42379795</v>
      </c>
      <c r="Z40" s="140">
        <f t="shared" si="5"/>
        <v>598.3568262706743</v>
      </c>
      <c r="AA40" s="155">
        <f>AA10+AA25</f>
        <v>9443594</v>
      </c>
    </row>
    <row r="41" spans="1:27" ht="13.5">
      <c r="A41" s="292" t="s">
        <v>209</v>
      </c>
      <c r="B41" s="142"/>
      <c r="C41" s="293">
        <f aca="true" t="shared" si="6" ref="C41:Y41">SUM(C36:C40)</f>
        <v>152177095</v>
      </c>
      <c r="D41" s="294">
        <f t="shared" si="6"/>
        <v>0</v>
      </c>
      <c r="E41" s="295">
        <f t="shared" si="6"/>
        <v>282723749</v>
      </c>
      <c r="F41" s="295">
        <f t="shared" si="6"/>
        <v>209892294</v>
      </c>
      <c r="G41" s="295">
        <f t="shared" si="6"/>
        <v>0</v>
      </c>
      <c r="H41" s="295">
        <f t="shared" si="6"/>
        <v>8749183</v>
      </c>
      <c r="I41" s="295">
        <f t="shared" si="6"/>
        <v>3119252</v>
      </c>
      <c r="J41" s="295">
        <f t="shared" si="6"/>
        <v>11868435</v>
      </c>
      <c r="K41" s="295">
        <f t="shared" si="6"/>
        <v>20565640</v>
      </c>
      <c r="L41" s="295">
        <f t="shared" si="6"/>
        <v>21299919</v>
      </c>
      <c r="M41" s="295">
        <f t="shared" si="6"/>
        <v>18292807</v>
      </c>
      <c r="N41" s="295">
        <f t="shared" si="6"/>
        <v>60158366</v>
      </c>
      <c r="O41" s="295">
        <f t="shared" si="6"/>
        <v>1674355</v>
      </c>
      <c r="P41" s="295">
        <f t="shared" si="6"/>
        <v>14708455</v>
      </c>
      <c r="Q41" s="295">
        <f t="shared" si="6"/>
        <v>14740165</v>
      </c>
      <c r="R41" s="295">
        <f t="shared" si="6"/>
        <v>31122975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103149776</v>
      </c>
      <c r="X41" s="295">
        <f t="shared" si="6"/>
        <v>157419221</v>
      </c>
      <c r="Y41" s="295">
        <f t="shared" si="6"/>
        <v>-54269445</v>
      </c>
      <c r="Z41" s="296">
        <f t="shared" si="5"/>
        <v>-34.4744718308573</v>
      </c>
      <c r="AA41" s="297">
        <f>SUM(AA36:AA40)</f>
        <v>209892294</v>
      </c>
    </row>
    <row r="42" spans="1:27" ht="13.5">
      <c r="A42" s="298" t="s">
        <v>210</v>
      </c>
      <c r="B42" s="136"/>
      <c r="C42" s="95">
        <f aca="true" t="shared" si="7" ref="C42:Y48">C12+C27</f>
        <v>22469728</v>
      </c>
      <c r="D42" s="129">
        <f t="shared" si="7"/>
        <v>0</v>
      </c>
      <c r="E42" s="54">
        <f t="shared" si="7"/>
        <v>4500000</v>
      </c>
      <c r="F42" s="54">
        <f t="shared" si="7"/>
        <v>5772840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414989</v>
      </c>
      <c r="L42" s="54">
        <f t="shared" si="7"/>
        <v>0</v>
      </c>
      <c r="M42" s="54">
        <f t="shared" si="7"/>
        <v>22000</v>
      </c>
      <c r="N42" s="54">
        <f t="shared" si="7"/>
        <v>436989</v>
      </c>
      <c r="O42" s="54">
        <f t="shared" si="7"/>
        <v>0</v>
      </c>
      <c r="P42" s="54">
        <f t="shared" si="7"/>
        <v>232183</v>
      </c>
      <c r="Q42" s="54">
        <f t="shared" si="7"/>
        <v>185400</v>
      </c>
      <c r="R42" s="54">
        <f t="shared" si="7"/>
        <v>417583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854572</v>
      </c>
      <c r="X42" s="54">
        <f t="shared" si="7"/>
        <v>4329630</v>
      </c>
      <c r="Y42" s="54">
        <f t="shared" si="7"/>
        <v>-3475058</v>
      </c>
      <c r="Z42" s="184">
        <f t="shared" si="5"/>
        <v>-80.26223949852528</v>
      </c>
      <c r="AA42" s="130">
        <f aca="true" t="shared" si="8" ref="AA42:AA48">AA12+AA27</f>
        <v>5772840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6226554</v>
      </c>
      <c r="D45" s="129">
        <f t="shared" si="7"/>
        <v>0</v>
      </c>
      <c r="E45" s="54">
        <f t="shared" si="7"/>
        <v>7454872</v>
      </c>
      <c r="F45" s="54">
        <f t="shared" si="7"/>
        <v>7595030</v>
      </c>
      <c r="G45" s="54">
        <f t="shared" si="7"/>
        <v>0</v>
      </c>
      <c r="H45" s="54">
        <f t="shared" si="7"/>
        <v>137642</v>
      </c>
      <c r="I45" s="54">
        <f t="shared" si="7"/>
        <v>99701</v>
      </c>
      <c r="J45" s="54">
        <f t="shared" si="7"/>
        <v>237343</v>
      </c>
      <c r="K45" s="54">
        <f t="shared" si="7"/>
        <v>365400</v>
      </c>
      <c r="L45" s="54">
        <f t="shared" si="7"/>
        <v>138468</v>
      </c>
      <c r="M45" s="54">
        <f t="shared" si="7"/>
        <v>123548</v>
      </c>
      <c r="N45" s="54">
        <f t="shared" si="7"/>
        <v>627416</v>
      </c>
      <c r="O45" s="54">
        <f t="shared" si="7"/>
        <v>0</v>
      </c>
      <c r="P45" s="54">
        <f t="shared" si="7"/>
        <v>0</v>
      </c>
      <c r="Q45" s="54">
        <f t="shared" si="7"/>
        <v>43585</v>
      </c>
      <c r="R45" s="54">
        <f t="shared" si="7"/>
        <v>43585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908344</v>
      </c>
      <c r="X45" s="54">
        <f t="shared" si="7"/>
        <v>5696273</v>
      </c>
      <c r="Y45" s="54">
        <f t="shared" si="7"/>
        <v>-4787929</v>
      </c>
      <c r="Z45" s="184">
        <f t="shared" si="5"/>
        <v>-84.05371371772385</v>
      </c>
      <c r="AA45" s="130">
        <f t="shared" si="8"/>
        <v>7595030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270000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181143377</v>
      </c>
      <c r="D49" s="218">
        <f t="shared" si="9"/>
        <v>0</v>
      </c>
      <c r="E49" s="220">
        <f t="shared" si="9"/>
        <v>294678621</v>
      </c>
      <c r="F49" s="220">
        <f t="shared" si="9"/>
        <v>223260164</v>
      </c>
      <c r="G49" s="220">
        <f t="shared" si="9"/>
        <v>0</v>
      </c>
      <c r="H49" s="220">
        <f t="shared" si="9"/>
        <v>8886825</v>
      </c>
      <c r="I49" s="220">
        <f t="shared" si="9"/>
        <v>3218953</v>
      </c>
      <c r="J49" s="220">
        <f t="shared" si="9"/>
        <v>12105778</v>
      </c>
      <c r="K49" s="220">
        <f t="shared" si="9"/>
        <v>21346029</v>
      </c>
      <c r="L49" s="220">
        <f t="shared" si="9"/>
        <v>21438387</v>
      </c>
      <c r="M49" s="220">
        <f t="shared" si="9"/>
        <v>18438355</v>
      </c>
      <c r="N49" s="220">
        <f t="shared" si="9"/>
        <v>61222771</v>
      </c>
      <c r="O49" s="220">
        <f t="shared" si="9"/>
        <v>1674355</v>
      </c>
      <c r="P49" s="220">
        <f t="shared" si="9"/>
        <v>14940638</v>
      </c>
      <c r="Q49" s="220">
        <f t="shared" si="9"/>
        <v>14969150</v>
      </c>
      <c r="R49" s="220">
        <f t="shared" si="9"/>
        <v>31584143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104912692</v>
      </c>
      <c r="X49" s="220">
        <f t="shared" si="9"/>
        <v>167445124</v>
      </c>
      <c r="Y49" s="220">
        <f t="shared" si="9"/>
        <v>-62532432</v>
      </c>
      <c r="Z49" s="221">
        <f t="shared" si="5"/>
        <v>-37.34503012461563</v>
      </c>
      <c r="AA49" s="222">
        <f>SUM(AA41:AA48)</f>
        <v>223260164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75209</v>
      </c>
      <c r="H66" s="275">
        <v>78073</v>
      </c>
      <c r="I66" s="275">
        <v>16208</v>
      </c>
      <c r="J66" s="275">
        <v>169490</v>
      </c>
      <c r="K66" s="275">
        <v>794016</v>
      </c>
      <c r="L66" s="275">
        <v>444011</v>
      </c>
      <c r="M66" s="275">
        <v>806690</v>
      </c>
      <c r="N66" s="275">
        <v>2044717</v>
      </c>
      <c r="O66" s="275">
        <v>1215043</v>
      </c>
      <c r="P66" s="275">
        <v>1180991</v>
      </c>
      <c r="Q66" s="275">
        <v>1674523</v>
      </c>
      <c r="R66" s="275">
        <v>4070557</v>
      </c>
      <c r="S66" s="275"/>
      <c r="T66" s="275"/>
      <c r="U66" s="275"/>
      <c r="V66" s="275"/>
      <c r="W66" s="275">
        <v>6284764</v>
      </c>
      <c r="X66" s="275"/>
      <c r="Y66" s="275">
        <v>6284764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673904</v>
      </c>
      <c r="H68" s="60">
        <v>881048</v>
      </c>
      <c r="I68" s="60">
        <v>350616</v>
      </c>
      <c r="J68" s="60">
        <v>1905568</v>
      </c>
      <c r="K68" s="60">
        <v>1387469</v>
      </c>
      <c r="L68" s="60">
        <v>873242</v>
      </c>
      <c r="M68" s="60">
        <v>1105929</v>
      </c>
      <c r="N68" s="60">
        <v>3366640</v>
      </c>
      <c r="O68" s="60">
        <v>1006160</v>
      </c>
      <c r="P68" s="60">
        <v>839837</v>
      </c>
      <c r="Q68" s="60">
        <v>1107559</v>
      </c>
      <c r="R68" s="60">
        <v>2953556</v>
      </c>
      <c r="S68" s="60"/>
      <c r="T68" s="60"/>
      <c r="U68" s="60"/>
      <c r="V68" s="60"/>
      <c r="W68" s="60">
        <v>8225764</v>
      </c>
      <c r="X68" s="60"/>
      <c r="Y68" s="60">
        <v>8225764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749113</v>
      </c>
      <c r="H69" s="220">
        <f t="shared" si="12"/>
        <v>959121</v>
      </c>
      <c r="I69" s="220">
        <f t="shared" si="12"/>
        <v>366824</v>
      </c>
      <c r="J69" s="220">
        <f t="shared" si="12"/>
        <v>2075058</v>
      </c>
      <c r="K69" s="220">
        <f t="shared" si="12"/>
        <v>2181485</v>
      </c>
      <c r="L69" s="220">
        <f t="shared" si="12"/>
        <v>1317253</v>
      </c>
      <c r="M69" s="220">
        <f t="shared" si="12"/>
        <v>1912619</v>
      </c>
      <c r="N69" s="220">
        <f t="shared" si="12"/>
        <v>5411357</v>
      </c>
      <c r="O69" s="220">
        <f t="shared" si="12"/>
        <v>2221203</v>
      </c>
      <c r="P69" s="220">
        <f t="shared" si="12"/>
        <v>2020828</v>
      </c>
      <c r="Q69" s="220">
        <f t="shared" si="12"/>
        <v>2782082</v>
      </c>
      <c r="R69" s="220">
        <f t="shared" si="12"/>
        <v>7024113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14510528</v>
      </c>
      <c r="X69" s="220">
        <f t="shared" si="12"/>
        <v>0</v>
      </c>
      <c r="Y69" s="220">
        <f t="shared" si="12"/>
        <v>14510528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152177095</v>
      </c>
      <c r="D5" s="357">
        <f t="shared" si="0"/>
        <v>0</v>
      </c>
      <c r="E5" s="356">
        <f t="shared" si="0"/>
        <v>282723749</v>
      </c>
      <c r="F5" s="358">
        <f t="shared" si="0"/>
        <v>209892294</v>
      </c>
      <c r="G5" s="358">
        <f t="shared" si="0"/>
        <v>0</v>
      </c>
      <c r="H5" s="356">
        <f t="shared" si="0"/>
        <v>8749183</v>
      </c>
      <c r="I5" s="356">
        <f t="shared" si="0"/>
        <v>3119252</v>
      </c>
      <c r="J5" s="358">
        <f t="shared" si="0"/>
        <v>11868435</v>
      </c>
      <c r="K5" s="358">
        <f t="shared" si="0"/>
        <v>20565640</v>
      </c>
      <c r="L5" s="356">
        <f t="shared" si="0"/>
        <v>21299919</v>
      </c>
      <c r="M5" s="356">
        <f t="shared" si="0"/>
        <v>18292807</v>
      </c>
      <c r="N5" s="358">
        <f t="shared" si="0"/>
        <v>60158366</v>
      </c>
      <c r="O5" s="358">
        <f t="shared" si="0"/>
        <v>1674355</v>
      </c>
      <c r="P5" s="356">
        <f t="shared" si="0"/>
        <v>14708455</v>
      </c>
      <c r="Q5" s="356">
        <f t="shared" si="0"/>
        <v>14740165</v>
      </c>
      <c r="R5" s="358">
        <f t="shared" si="0"/>
        <v>31122975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103149776</v>
      </c>
      <c r="X5" s="356">
        <f t="shared" si="0"/>
        <v>157419221</v>
      </c>
      <c r="Y5" s="358">
        <f t="shared" si="0"/>
        <v>-54269445</v>
      </c>
      <c r="Z5" s="359">
        <f>+IF(X5&lt;&gt;0,+(Y5/X5)*100,0)</f>
        <v>-34.4744718308573</v>
      </c>
      <c r="AA5" s="360">
        <f>+AA6+AA8+AA11+AA13+AA15</f>
        <v>209892294</v>
      </c>
    </row>
    <row r="6" spans="1:27" ht="13.5">
      <c r="A6" s="361" t="s">
        <v>204</v>
      </c>
      <c r="B6" s="142"/>
      <c r="C6" s="60">
        <f>+C7</f>
        <v>97182273</v>
      </c>
      <c r="D6" s="340">
        <f aca="true" t="shared" si="1" ref="D6:AA6">+D7</f>
        <v>0</v>
      </c>
      <c r="E6" s="60">
        <f t="shared" si="1"/>
        <v>225359212</v>
      </c>
      <c r="F6" s="59">
        <f t="shared" si="1"/>
        <v>161195284</v>
      </c>
      <c r="G6" s="59">
        <f t="shared" si="1"/>
        <v>0</v>
      </c>
      <c r="H6" s="60">
        <f t="shared" si="1"/>
        <v>0</v>
      </c>
      <c r="I6" s="60">
        <f t="shared" si="1"/>
        <v>80611</v>
      </c>
      <c r="J6" s="59">
        <f t="shared" si="1"/>
        <v>80611</v>
      </c>
      <c r="K6" s="59">
        <f t="shared" si="1"/>
        <v>14613496</v>
      </c>
      <c r="L6" s="60">
        <f t="shared" si="1"/>
        <v>6904141</v>
      </c>
      <c r="M6" s="60">
        <f t="shared" si="1"/>
        <v>9278975</v>
      </c>
      <c r="N6" s="59">
        <f t="shared" si="1"/>
        <v>30796612</v>
      </c>
      <c r="O6" s="59">
        <f t="shared" si="1"/>
        <v>437971</v>
      </c>
      <c r="P6" s="60">
        <f t="shared" si="1"/>
        <v>8511082</v>
      </c>
      <c r="Q6" s="60">
        <f t="shared" si="1"/>
        <v>4698872</v>
      </c>
      <c r="R6" s="59">
        <f t="shared" si="1"/>
        <v>13647925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44525148</v>
      </c>
      <c r="X6" s="60">
        <f t="shared" si="1"/>
        <v>120896463</v>
      </c>
      <c r="Y6" s="59">
        <f t="shared" si="1"/>
        <v>-76371315</v>
      </c>
      <c r="Z6" s="61">
        <f>+IF(X6&lt;&gt;0,+(Y6/X6)*100,0)</f>
        <v>-63.17084313707342</v>
      </c>
      <c r="AA6" s="62">
        <f t="shared" si="1"/>
        <v>161195284</v>
      </c>
    </row>
    <row r="7" spans="1:27" ht="13.5">
      <c r="A7" s="291" t="s">
        <v>228</v>
      </c>
      <c r="B7" s="142"/>
      <c r="C7" s="60">
        <v>97182273</v>
      </c>
      <c r="D7" s="340"/>
      <c r="E7" s="60">
        <v>225359212</v>
      </c>
      <c r="F7" s="59">
        <v>161195284</v>
      </c>
      <c r="G7" s="59"/>
      <c r="H7" s="60"/>
      <c r="I7" s="60">
        <v>80611</v>
      </c>
      <c r="J7" s="59">
        <v>80611</v>
      </c>
      <c r="K7" s="59">
        <v>14613496</v>
      </c>
      <c r="L7" s="60">
        <v>6904141</v>
      </c>
      <c r="M7" s="60">
        <v>9278975</v>
      </c>
      <c r="N7" s="59">
        <v>30796612</v>
      </c>
      <c r="O7" s="59">
        <v>437971</v>
      </c>
      <c r="P7" s="60">
        <v>8511082</v>
      </c>
      <c r="Q7" s="60">
        <v>4698872</v>
      </c>
      <c r="R7" s="59">
        <v>13647925</v>
      </c>
      <c r="S7" s="59"/>
      <c r="T7" s="60"/>
      <c r="U7" s="60"/>
      <c r="V7" s="59"/>
      <c r="W7" s="59">
        <v>44525148</v>
      </c>
      <c r="X7" s="60">
        <v>120896463</v>
      </c>
      <c r="Y7" s="59">
        <v>-76371315</v>
      </c>
      <c r="Z7" s="61">
        <v>-63.17</v>
      </c>
      <c r="AA7" s="62">
        <v>161195284</v>
      </c>
    </row>
    <row r="8" spans="1:27" ht="13.5">
      <c r="A8" s="361" t="s">
        <v>205</v>
      </c>
      <c r="B8" s="142"/>
      <c r="C8" s="60">
        <f aca="true" t="shared" si="2" ref="C8:Y8">SUM(C9:C10)</f>
        <v>23602528</v>
      </c>
      <c r="D8" s="340">
        <f t="shared" si="2"/>
        <v>0</v>
      </c>
      <c r="E8" s="60">
        <f t="shared" si="2"/>
        <v>45900000</v>
      </c>
      <c r="F8" s="59">
        <f t="shared" si="2"/>
        <v>25207189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3536491</v>
      </c>
      <c r="M8" s="60">
        <f t="shared" si="2"/>
        <v>0</v>
      </c>
      <c r="N8" s="59">
        <f t="shared" si="2"/>
        <v>3536491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3536491</v>
      </c>
      <c r="X8" s="60">
        <f t="shared" si="2"/>
        <v>18905392</v>
      </c>
      <c r="Y8" s="59">
        <f t="shared" si="2"/>
        <v>-15368901</v>
      </c>
      <c r="Z8" s="61">
        <f>+IF(X8&lt;&gt;0,+(Y8/X8)*100,0)</f>
        <v>-81.29374413394866</v>
      </c>
      <c r="AA8" s="62">
        <f>SUM(AA9:AA10)</f>
        <v>25207189</v>
      </c>
    </row>
    <row r="9" spans="1:27" ht="13.5">
      <c r="A9" s="291" t="s">
        <v>229</v>
      </c>
      <c r="B9" s="142"/>
      <c r="C9" s="60">
        <v>23602528</v>
      </c>
      <c r="D9" s="340"/>
      <c r="E9" s="60">
        <v>42900000</v>
      </c>
      <c r="F9" s="59">
        <v>22700000</v>
      </c>
      <c r="G9" s="59"/>
      <c r="H9" s="60"/>
      <c r="I9" s="60"/>
      <c r="J9" s="59"/>
      <c r="K9" s="59"/>
      <c r="L9" s="60">
        <v>3536491</v>
      </c>
      <c r="M9" s="60"/>
      <c r="N9" s="59">
        <v>3536491</v>
      </c>
      <c r="O9" s="59"/>
      <c r="P9" s="60"/>
      <c r="Q9" s="60"/>
      <c r="R9" s="59"/>
      <c r="S9" s="59"/>
      <c r="T9" s="60"/>
      <c r="U9" s="60"/>
      <c r="V9" s="59"/>
      <c r="W9" s="59">
        <v>3536491</v>
      </c>
      <c r="X9" s="60">
        <v>17025000</v>
      </c>
      <c r="Y9" s="59">
        <v>-13488509</v>
      </c>
      <c r="Z9" s="61">
        <v>-79.23</v>
      </c>
      <c r="AA9" s="62">
        <v>22700000</v>
      </c>
    </row>
    <row r="10" spans="1:27" ht="13.5">
      <c r="A10" s="291" t="s">
        <v>230</v>
      </c>
      <c r="B10" s="142"/>
      <c r="C10" s="60"/>
      <c r="D10" s="340"/>
      <c r="E10" s="60">
        <v>3000000</v>
      </c>
      <c r="F10" s="59">
        <v>2507189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1880392</v>
      </c>
      <c r="Y10" s="59">
        <v>-1880392</v>
      </c>
      <c r="Z10" s="61">
        <v>-100</v>
      </c>
      <c r="AA10" s="62">
        <v>2507189</v>
      </c>
    </row>
    <row r="11" spans="1:27" ht="13.5">
      <c r="A11" s="361" t="s">
        <v>206</v>
      </c>
      <c r="B11" s="142"/>
      <c r="C11" s="362">
        <f>+C12</f>
        <v>31392294</v>
      </c>
      <c r="D11" s="363">
        <f aca="true" t="shared" si="3" ref="D11:AA11">+D12</f>
        <v>0</v>
      </c>
      <c r="E11" s="362">
        <f t="shared" si="3"/>
        <v>11464537</v>
      </c>
      <c r="F11" s="364">
        <f t="shared" si="3"/>
        <v>12546227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2503917</v>
      </c>
      <c r="M11" s="362">
        <f t="shared" si="3"/>
        <v>0</v>
      </c>
      <c r="N11" s="364">
        <f t="shared" si="3"/>
        <v>2503917</v>
      </c>
      <c r="O11" s="364">
        <f t="shared" si="3"/>
        <v>1236384</v>
      </c>
      <c r="P11" s="362">
        <f t="shared" si="3"/>
        <v>684137</v>
      </c>
      <c r="Q11" s="362">
        <f t="shared" si="3"/>
        <v>1201208</v>
      </c>
      <c r="R11" s="364">
        <f t="shared" si="3"/>
        <v>3121729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5625646</v>
      </c>
      <c r="X11" s="362">
        <f t="shared" si="3"/>
        <v>9409670</v>
      </c>
      <c r="Y11" s="364">
        <f t="shared" si="3"/>
        <v>-3784024</v>
      </c>
      <c r="Z11" s="365">
        <f>+IF(X11&lt;&gt;0,+(Y11/X11)*100,0)</f>
        <v>-40.214205174039044</v>
      </c>
      <c r="AA11" s="366">
        <f t="shared" si="3"/>
        <v>12546227</v>
      </c>
    </row>
    <row r="12" spans="1:27" ht="13.5">
      <c r="A12" s="291" t="s">
        <v>231</v>
      </c>
      <c r="B12" s="136"/>
      <c r="C12" s="60">
        <v>31392294</v>
      </c>
      <c r="D12" s="340"/>
      <c r="E12" s="60">
        <v>11464537</v>
      </c>
      <c r="F12" s="59">
        <v>12546227</v>
      </c>
      <c r="G12" s="59"/>
      <c r="H12" s="60"/>
      <c r="I12" s="60"/>
      <c r="J12" s="59"/>
      <c r="K12" s="59"/>
      <c r="L12" s="60">
        <v>2503917</v>
      </c>
      <c r="M12" s="60"/>
      <c r="N12" s="59">
        <v>2503917</v>
      </c>
      <c r="O12" s="59">
        <v>1236384</v>
      </c>
      <c r="P12" s="60">
        <v>684137</v>
      </c>
      <c r="Q12" s="60">
        <v>1201208</v>
      </c>
      <c r="R12" s="59">
        <v>3121729</v>
      </c>
      <c r="S12" s="59"/>
      <c r="T12" s="60"/>
      <c r="U12" s="60"/>
      <c r="V12" s="59"/>
      <c r="W12" s="59">
        <v>5625646</v>
      </c>
      <c r="X12" s="60">
        <v>9409670</v>
      </c>
      <c r="Y12" s="59">
        <v>-3784024</v>
      </c>
      <c r="Z12" s="61">
        <v>-40.21</v>
      </c>
      <c r="AA12" s="62">
        <v>12546227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1125000</v>
      </c>
      <c r="Y13" s="342">
        <f t="shared" si="4"/>
        <v>-1125000</v>
      </c>
      <c r="Z13" s="335">
        <f>+IF(X13&lt;&gt;0,+(Y13/X13)*100,0)</f>
        <v>-100</v>
      </c>
      <c r="AA13" s="273">
        <f t="shared" si="4"/>
        <v>1500000</v>
      </c>
    </row>
    <row r="14" spans="1:27" ht="13.5">
      <c r="A14" s="291" t="s">
        <v>232</v>
      </c>
      <c r="B14" s="136"/>
      <c r="C14" s="60"/>
      <c r="D14" s="340"/>
      <c r="E14" s="60"/>
      <c r="F14" s="59">
        <v>1500000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1125000</v>
      </c>
      <c r="Y14" s="59">
        <v>-1125000</v>
      </c>
      <c r="Z14" s="61">
        <v>-100</v>
      </c>
      <c r="AA14" s="62">
        <v>1500000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9443594</v>
      </c>
      <c r="G15" s="59">
        <f t="shared" si="5"/>
        <v>0</v>
      </c>
      <c r="H15" s="60">
        <f t="shared" si="5"/>
        <v>8749183</v>
      </c>
      <c r="I15" s="60">
        <f t="shared" si="5"/>
        <v>3038641</v>
      </c>
      <c r="J15" s="59">
        <f t="shared" si="5"/>
        <v>11787824</v>
      </c>
      <c r="K15" s="59">
        <f t="shared" si="5"/>
        <v>5952144</v>
      </c>
      <c r="L15" s="60">
        <f t="shared" si="5"/>
        <v>8355370</v>
      </c>
      <c r="M15" s="60">
        <f t="shared" si="5"/>
        <v>9013832</v>
      </c>
      <c r="N15" s="59">
        <f t="shared" si="5"/>
        <v>23321346</v>
      </c>
      <c r="O15" s="59">
        <f t="shared" si="5"/>
        <v>0</v>
      </c>
      <c r="P15" s="60">
        <f t="shared" si="5"/>
        <v>5513236</v>
      </c>
      <c r="Q15" s="60">
        <f t="shared" si="5"/>
        <v>8840085</v>
      </c>
      <c r="R15" s="59">
        <f t="shared" si="5"/>
        <v>14353321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49462491</v>
      </c>
      <c r="X15" s="60">
        <f t="shared" si="5"/>
        <v>7082696</v>
      </c>
      <c r="Y15" s="59">
        <f t="shared" si="5"/>
        <v>42379795</v>
      </c>
      <c r="Z15" s="61">
        <f>+IF(X15&lt;&gt;0,+(Y15/X15)*100,0)</f>
        <v>598.3568262706743</v>
      </c>
      <c r="AA15" s="62">
        <f>SUM(AA16:AA20)</f>
        <v>9443594</v>
      </c>
    </row>
    <row r="16" spans="1:27" ht="13.5">
      <c r="A16" s="291" t="s">
        <v>233</v>
      </c>
      <c r="B16" s="300"/>
      <c r="C16" s="60"/>
      <c r="D16" s="340"/>
      <c r="E16" s="60"/>
      <c r="F16" s="59">
        <v>1253594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940196</v>
      </c>
      <c r="Y16" s="59">
        <v>-940196</v>
      </c>
      <c r="Z16" s="61">
        <v>-100</v>
      </c>
      <c r="AA16" s="62">
        <v>1253594</v>
      </c>
    </row>
    <row r="17" spans="1:27" ht="13.5">
      <c r="A17" s="291" t="s">
        <v>234</v>
      </c>
      <c r="B17" s="136"/>
      <c r="C17" s="60"/>
      <c r="D17" s="340"/>
      <c r="E17" s="60"/>
      <c r="F17" s="59">
        <v>8190000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6142500</v>
      </c>
      <c r="Y17" s="59">
        <v>-6142500</v>
      </c>
      <c r="Z17" s="61">
        <v>-100</v>
      </c>
      <c r="AA17" s="62">
        <v>8190000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8749183</v>
      </c>
      <c r="I18" s="60">
        <v>3038641</v>
      </c>
      <c r="J18" s="59">
        <v>11787824</v>
      </c>
      <c r="K18" s="59">
        <v>5952144</v>
      </c>
      <c r="L18" s="60">
        <v>8355370</v>
      </c>
      <c r="M18" s="60">
        <v>9013832</v>
      </c>
      <c r="N18" s="59">
        <v>23321346</v>
      </c>
      <c r="O18" s="59"/>
      <c r="P18" s="60">
        <v>5513236</v>
      </c>
      <c r="Q18" s="60">
        <v>8840085</v>
      </c>
      <c r="R18" s="59">
        <v>14353321</v>
      </c>
      <c r="S18" s="59"/>
      <c r="T18" s="60"/>
      <c r="U18" s="60"/>
      <c r="V18" s="59"/>
      <c r="W18" s="59">
        <v>49462491</v>
      </c>
      <c r="X18" s="60"/>
      <c r="Y18" s="59">
        <v>49462491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22469728</v>
      </c>
      <c r="D22" s="344">
        <f t="shared" si="6"/>
        <v>0</v>
      </c>
      <c r="E22" s="343">
        <f t="shared" si="6"/>
        <v>4500000</v>
      </c>
      <c r="F22" s="345">
        <f t="shared" si="6"/>
        <v>5772840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414989</v>
      </c>
      <c r="L22" s="343">
        <f t="shared" si="6"/>
        <v>0</v>
      </c>
      <c r="M22" s="343">
        <f t="shared" si="6"/>
        <v>22000</v>
      </c>
      <c r="N22" s="345">
        <f t="shared" si="6"/>
        <v>436989</v>
      </c>
      <c r="O22" s="345">
        <f t="shared" si="6"/>
        <v>0</v>
      </c>
      <c r="P22" s="343">
        <f t="shared" si="6"/>
        <v>232183</v>
      </c>
      <c r="Q22" s="343">
        <f t="shared" si="6"/>
        <v>185400</v>
      </c>
      <c r="R22" s="345">
        <f t="shared" si="6"/>
        <v>417583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854572</v>
      </c>
      <c r="X22" s="343">
        <f t="shared" si="6"/>
        <v>4329631</v>
      </c>
      <c r="Y22" s="345">
        <f t="shared" si="6"/>
        <v>-3475059</v>
      </c>
      <c r="Z22" s="336">
        <f>+IF(X22&lt;&gt;0,+(Y22/X22)*100,0)</f>
        <v>-80.26224405728803</v>
      </c>
      <c r="AA22" s="350">
        <f>SUM(AA23:AA32)</f>
        <v>5772840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21390425</v>
      </c>
      <c r="D24" s="340"/>
      <c r="E24" s="60">
        <v>1500000</v>
      </c>
      <c r="F24" s="59">
        <v>1109409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832057</v>
      </c>
      <c r="Y24" s="59">
        <v>-832057</v>
      </c>
      <c r="Z24" s="61">
        <v>-100</v>
      </c>
      <c r="AA24" s="62">
        <v>1109409</v>
      </c>
    </row>
    <row r="25" spans="1:27" ht="13.5">
      <c r="A25" s="361" t="s">
        <v>238</v>
      </c>
      <c r="B25" s="142"/>
      <c r="C25" s="60"/>
      <c r="D25" s="340"/>
      <c r="E25" s="60"/>
      <c r="F25" s="59">
        <v>1253594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940196</v>
      </c>
      <c r="Y25" s="59">
        <v>-940196</v>
      </c>
      <c r="Z25" s="61">
        <v>-100</v>
      </c>
      <c r="AA25" s="62">
        <v>1253594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3000000</v>
      </c>
      <c r="F27" s="59">
        <v>3356582</v>
      </c>
      <c r="G27" s="59"/>
      <c r="H27" s="60"/>
      <c r="I27" s="60"/>
      <c r="J27" s="59"/>
      <c r="K27" s="59">
        <v>414989</v>
      </c>
      <c r="L27" s="60"/>
      <c r="M27" s="60">
        <v>22000</v>
      </c>
      <c r="N27" s="59">
        <v>436989</v>
      </c>
      <c r="O27" s="59"/>
      <c r="P27" s="60">
        <v>232183</v>
      </c>
      <c r="Q27" s="60">
        <v>185400</v>
      </c>
      <c r="R27" s="59">
        <v>417583</v>
      </c>
      <c r="S27" s="59"/>
      <c r="T27" s="60"/>
      <c r="U27" s="60"/>
      <c r="V27" s="59"/>
      <c r="W27" s="59">
        <v>854572</v>
      </c>
      <c r="X27" s="60">
        <v>2517437</v>
      </c>
      <c r="Y27" s="59">
        <v>-1662865</v>
      </c>
      <c r="Z27" s="61">
        <v>-66.05</v>
      </c>
      <c r="AA27" s="62">
        <v>3356582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>
        <v>53255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39941</v>
      </c>
      <c r="Y31" s="59">
        <v>-39941</v>
      </c>
      <c r="Z31" s="61">
        <v>-100</v>
      </c>
      <c r="AA31" s="62">
        <v>53255</v>
      </c>
    </row>
    <row r="32" spans="1:27" ht="13.5">
      <c r="A32" s="361" t="s">
        <v>93</v>
      </c>
      <c r="B32" s="136"/>
      <c r="C32" s="60">
        <v>1079303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6226554</v>
      </c>
      <c r="D40" s="344">
        <f t="shared" si="9"/>
        <v>0</v>
      </c>
      <c r="E40" s="343">
        <f t="shared" si="9"/>
        <v>7454872</v>
      </c>
      <c r="F40" s="345">
        <f t="shared" si="9"/>
        <v>7595030</v>
      </c>
      <c r="G40" s="345">
        <f t="shared" si="9"/>
        <v>0</v>
      </c>
      <c r="H40" s="343">
        <f t="shared" si="9"/>
        <v>137642</v>
      </c>
      <c r="I40" s="343">
        <f t="shared" si="9"/>
        <v>99701</v>
      </c>
      <c r="J40" s="345">
        <f t="shared" si="9"/>
        <v>237343</v>
      </c>
      <c r="K40" s="345">
        <f t="shared" si="9"/>
        <v>365400</v>
      </c>
      <c r="L40" s="343">
        <f t="shared" si="9"/>
        <v>138468</v>
      </c>
      <c r="M40" s="343">
        <f t="shared" si="9"/>
        <v>123548</v>
      </c>
      <c r="N40" s="345">
        <f t="shared" si="9"/>
        <v>627416</v>
      </c>
      <c r="O40" s="345">
        <f t="shared" si="9"/>
        <v>0</v>
      </c>
      <c r="P40" s="343">
        <f t="shared" si="9"/>
        <v>0</v>
      </c>
      <c r="Q40" s="343">
        <f t="shared" si="9"/>
        <v>43585</v>
      </c>
      <c r="R40" s="345">
        <f t="shared" si="9"/>
        <v>43585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908344</v>
      </c>
      <c r="X40" s="343">
        <f t="shared" si="9"/>
        <v>5696273</v>
      </c>
      <c r="Y40" s="345">
        <f t="shared" si="9"/>
        <v>-4787929</v>
      </c>
      <c r="Z40" s="336">
        <f>+IF(X40&lt;&gt;0,+(Y40/X40)*100,0)</f>
        <v>-84.05371371772385</v>
      </c>
      <c r="AA40" s="350">
        <f>SUM(AA41:AA49)</f>
        <v>7595030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1582753</v>
      </c>
      <c r="D43" s="369"/>
      <c r="E43" s="305">
        <v>1500000</v>
      </c>
      <c r="F43" s="370">
        <v>675000</v>
      </c>
      <c r="G43" s="370"/>
      <c r="H43" s="305"/>
      <c r="I43" s="305">
        <v>1579</v>
      </c>
      <c r="J43" s="370">
        <v>1579</v>
      </c>
      <c r="K43" s="370">
        <v>3205</v>
      </c>
      <c r="L43" s="305">
        <v>24700</v>
      </c>
      <c r="M43" s="305"/>
      <c r="N43" s="370">
        <v>27905</v>
      </c>
      <c r="O43" s="370"/>
      <c r="P43" s="305"/>
      <c r="Q43" s="305"/>
      <c r="R43" s="370"/>
      <c r="S43" s="370"/>
      <c r="T43" s="305"/>
      <c r="U43" s="305"/>
      <c r="V43" s="370"/>
      <c r="W43" s="370">
        <v>29484</v>
      </c>
      <c r="X43" s="305">
        <v>506250</v>
      </c>
      <c r="Y43" s="370">
        <v>-476766</v>
      </c>
      <c r="Z43" s="371">
        <v>-94.18</v>
      </c>
      <c r="AA43" s="303">
        <v>675000</v>
      </c>
    </row>
    <row r="44" spans="1:27" ht="13.5">
      <c r="A44" s="361" t="s">
        <v>250</v>
      </c>
      <c r="B44" s="136"/>
      <c r="C44" s="60">
        <v>1404236</v>
      </c>
      <c r="D44" s="368"/>
      <c r="E44" s="54">
        <v>5000000</v>
      </c>
      <c r="F44" s="53">
        <v>3075000</v>
      </c>
      <c r="G44" s="53"/>
      <c r="H44" s="54">
        <v>137642</v>
      </c>
      <c r="I44" s="54">
        <v>98122</v>
      </c>
      <c r="J44" s="53">
        <v>235764</v>
      </c>
      <c r="K44" s="53">
        <v>362195</v>
      </c>
      <c r="L44" s="54">
        <v>113768</v>
      </c>
      <c r="M44" s="54">
        <v>123548</v>
      </c>
      <c r="N44" s="53">
        <v>599511</v>
      </c>
      <c r="O44" s="53"/>
      <c r="P44" s="54"/>
      <c r="Q44" s="54">
        <v>43585</v>
      </c>
      <c r="R44" s="53">
        <v>43585</v>
      </c>
      <c r="S44" s="53"/>
      <c r="T44" s="54"/>
      <c r="U44" s="54"/>
      <c r="V44" s="53"/>
      <c r="W44" s="53">
        <v>878860</v>
      </c>
      <c r="X44" s="54">
        <v>2306250</v>
      </c>
      <c r="Y44" s="53">
        <v>-1427390</v>
      </c>
      <c r="Z44" s="94">
        <v>-61.89</v>
      </c>
      <c r="AA44" s="95">
        <v>3075000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250889</v>
      </c>
      <c r="D47" s="368"/>
      <c r="E47" s="54"/>
      <c r="F47" s="53">
        <v>2445030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1833773</v>
      </c>
      <c r="Y47" s="53">
        <v>-1833773</v>
      </c>
      <c r="Z47" s="94">
        <v>-100</v>
      </c>
      <c r="AA47" s="95">
        <v>2445030</v>
      </c>
    </row>
    <row r="48" spans="1:27" ht="13.5">
      <c r="A48" s="361" t="s">
        <v>254</v>
      </c>
      <c r="B48" s="136"/>
      <c r="C48" s="60"/>
      <c r="D48" s="368"/>
      <c r="E48" s="54"/>
      <c r="F48" s="53">
        <v>1400000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1050000</v>
      </c>
      <c r="Y48" s="53">
        <v>-1050000</v>
      </c>
      <c r="Z48" s="94">
        <v>-100</v>
      </c>
      <c r="AA48" s="95">
        <v>1400000</v>
      </c>
    </row>
    <row r="49" spans="1:27" ht="13.5">
      <c r="A49" s="361" t="s">
        <v>93</v>
      </c>
      <c r="B49" s="136"/>
      <c r="C49" s="54">
        <v>2988676</v>
      </c>
      <c r="D49" s="368"/>
      <c r="E49" s="54">
        <v>954872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270000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270000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181143377</v>
      </c>
      <c r="D60" s="346">
        <f t="shared" si="14"/>
        <v>0</v>
      </c>
      <c r="E60" s="219">
        <f t="shared" si="14"/>
        <v>294678621</v>
      </c>
      <c r="F60" s="264">
        <f t="shared" si="14"/>
        <v>223260164</v>
      </c>
      <c r="G60" s="264">
        <f t="shared" si="14"/>
        <v>0</v>
      </c>
      <c r="H60" s="219">
        <f t="shared" si="14"/>
        <v>8886825</v>
      </c>
      <c r="I60" s="219">
        <f t="shared" si="14"/>
        <v>3218953</v>
      </c>
      <c r="J60" s="264">
        <f t="shared" si="14"/>
        <v>12105778</v>
      </c>
      <c r="K60" s="264">
        <f t="shared" si="14"/>
        <v>21346029</v>
      </c>
      <c r="L60" s="219">
        <f t="shared" si="14"/>
        <v>21438387</v>
      </c>
      <c r="M60" s="219">
        <f t="shared" si="14"/>
        <v>18438355</v>
      </c>
      <c r="N60" s="264">
        <f t="shared" si="14"/>
        <v>61222771</v>
      </c>
      <c r="O60" s="264">
        <f t="shared" si="14"/>
        <v>1674355</v>
      </c>
      <c r="P60" s="219">
        <f t="shared" si="14"/>
        <v>14940638</v>
      </c>
      <c r="Q60" s="219">
        <f t="shared" si="14"/>
        <v>14969150</v>
      </c>
      <c r="R60" s="264">
        <f t="shared" si="14"/>
        <v>31584143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104912692</v>
      </c>
      <c r="X60" s="219">
        <f t="shared" si="14"/>
        <v>167445125</v>
      </c>
      <c r="Y60" s="264">
        <f t="shared" si="14"/>
        <v>-62532433</v>
      </c>
      <c r="Z60" s="337">
        <f>+IF(X60&lt;&gt;0,+(Y60/X60)*100,0)</f>
        <v>-37.34503049879774</v>
      </c>
      <c r="AA60" s="232">
        <f>+AA57+AA54+AA51+AA40+AA37+AA34+AA22+AA5</f>
        <v>223260164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2015-05-07T13:32:12Z</dcterms:created>
  <dcterms:modified xsi:type="dcterms:W3CDTF">2015-05-07T13:32:15Z</dcterms:modified>
  <cp:category/>
  <cp:version/>
  <cp:contentType/>
  <cp:contentStatus/>
</cp:coreProperties>
</file>