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<sst xmlns="http://schemas.openxmlformats.org/spreadsheetml/2006/main" count="855" uniqueCount="302">
  <si>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Umzumbe(KZN213)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</si>
  <si>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</si>
  <si>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</si>
  <si>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</si>
  <si>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</si>
  <si>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</si>
  <si>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</si>
  <si>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</si>
  <si>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</si>
  <si>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</si>
  <si>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</si>
  <si>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</si>
  <si>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</si>
  <si>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</si>
  <si>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</si>
  <si>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</si>
  <si>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</si>
  <si>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</si>
  <si>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</si>
  <si>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</si>
  <si>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</si>
  <si>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</si>
  <si>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</si>
  <si>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</si>
  <si>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</si>
  <si>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</si>
  <si>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</si>
  <si>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</si>
  <si>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</si>
  <si>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</si>
  <si>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</si>
  <si>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</si>
  <si>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</si>
  <si>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</si>
  <si>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</si>
  <si>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</si>
  <si>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</si>
  <si>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</si>
  <si>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</si>
  <si>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</si>
  <si>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</si>
  <si>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</si>
  <si>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</si>
  <si>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</si>
  <si>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</si>
  <si>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</si>
  <si>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</si>
  <si>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</si>
  <si>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</si>
  <si>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</si>
  <si>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</si>
  <si>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</si>
  <si>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</si>
  <si>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</si>
  <si>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</si>
  <si>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</si>
  <si>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</si>
  <si>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</si>
  <si>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</si>
  <si>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</si>
  <si>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</si>
  <si>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</si>
  <si>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</si>
  <si>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</si>
  <si>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</si>
  <si>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</si>
  <si>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</si>
  <si>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</si>
  <si>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</si>
  <si>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</si>
  <si>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Umzumbe(KZN213)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</si>
  <si>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</si>
  <si>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</si>
  <si>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</si>
  <si>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</si>
  <si>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</si>
  <si>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</si>
  <si>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</si>
  <si>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</si>
  <si>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</si>
  <si>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</si>
  <si>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</si>
  <si>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</si>
  <si>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</si>
  <si>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</si>
  <si>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</si>
  <si>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</si>
  <si>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</si>
  <si>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</si>
  <si>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</si>
  <si>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</si>
  <si>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</si>
  <si>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</si>
  <si>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</si>
  <si>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</si>
  <si>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</si>
  <si>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</si>
  <si>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</si>
  <si>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</si>
  <si>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</si>
  <si>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Umzumbe(KZN213)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</si>
  <si>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</si>
  <si>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</si>
  <si>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</si>
  <si>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</si>
  <si>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</si>
  <si>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</si>
  <si>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</si>
  <si>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</si>
  <si>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</si>
  <si>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</si>
  <si>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</si>
  <si>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</si>
  <si>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</si>
  <si>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</si>
  <si>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</si>
  <si>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</si>
  <si>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</si>
  <si>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</si>
  <si>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</si>
  <si>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</si>
  <si>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</si>
  <si>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</si>
  <si>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</si>
  <si>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</si>
  <si>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</si>
  <si>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</si>
  <si>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</si>
  <si>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</si>
  <si>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Umzumbe(KZN213)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</si>
  <si>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</si>
  <si>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</si>
  <si>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</si>
  <si>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</si>
  <si>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</si>
  <si>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</si>
  <si>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</si>
  <si>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</si>
  <si>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</si>
  <si>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</si>
  <si>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Umzumbe(KZN213)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</si>
  <si>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</si>
  <si>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</si>
  <si>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</si>
  <si>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</si>
  <si>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</si>
  <si>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</si>
  <si>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</si>
  <si>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</si>
  <si>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</si>
  <si>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</si>
  <si>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</si>
  <si>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</si>
  <si>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</si>
  <si>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</si>
  <si>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</si>
  <si>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</si>
  <si>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</si>
  <si>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</si>
  <si>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</si>
  <si>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</si>
  <si>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</si>
  <si>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</si>
  <si>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</si>
  <si>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</si>
  <si>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</si>
  <si>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</si>
  <si>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</si>
  <si>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</si>
  <si>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</si>
  <si>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</si>
  <si>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</si>
  <si>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</si>
  <si>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</si>
  <si>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Umzumbe(KZN213)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</si>
  <si>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</si>
  <si>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</si>
  <si>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</si>
  <si>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</si>
  <si>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</si>
  <si>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</si>
  <si>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</si>
  <si>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</si>
  <si>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</si>
  <si>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</si>
  <si>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</si>
  <si>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</si>
  <si>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</si>
  <si>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</si>
  <si>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</si>
  <si>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</si>
  <si>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</si>
  <si>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</si>
  <si>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</si>
  <si>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</si>
  <si>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</si>
  <si>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</si>
  <si>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</si>
  <si>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</si>
  <si>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</si>
  <si>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</si>
  <si>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Umzumbe(KZN213)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</si>
  <si>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</si>
  <si>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</si>
  <si>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</si>
  <si>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</si>
  <si>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</si>
  <si>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</si>
  <si>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</si>
  <si>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</si>
  <si>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</si>
  <si>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</si>
  <si>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</si>
  <si>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</si>
  <si>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</si>
  <si>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</si>
  <si>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</si>
  <si>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</si>
  <si>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</si>
  <si>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</si>
  <si>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</si>
  <si>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</si>
  <si>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</si>
  <si>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</si>
  <si>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</si>
  <si>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</si>
  <si>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Umzumbe(KZN213)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</si>
  <si>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</si>
  <si>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</si>
  <si>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</si>
  <si>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</si>
  <si>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</si>
  <si>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</si>
  <si>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</si>
  <si>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</si>
  <si>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</si>
  <si>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</si>
  <si>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</si>
  <si>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</si>
  <si>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</si>
  <si>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</si>
  <si>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</si>
  <si>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</si>
  <si>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</si>
  <si>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</si>
  <si>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</si>
  <si>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</si>
  <si>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</si>
  <si>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</si>
  <si>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</si>
  <si>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</si>
  <si>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</si>
  <si>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</si>
  <si>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</si>
  <si>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</si>
  <si>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</si>
  <si>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</si>
  <si>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</si>
  <si>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</si>
  <si>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</si>
  <si>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</si>
  <si>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</si>
  <si>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Umzumbe(KZN213)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</si>
  <si>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</si>
  <si>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</si>
  <si>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Umzumbe(KZN213)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</si>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</sst>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4977152</v>
      </c>
      <c r="C5" s="19">
        <v>0</v>
      </c>
      <c r="D5" s="59">
        <v>4157557</v>
      </c>
      <c r="E5" s="60">
        <v>4157557</v>
      </c>
      <c r="F5" s="60">
        <v>4975846</v>
      </c>
      <c r="G5" s="60">
        <v>0</v>
      </c>
      <c r="H5" s="60">
        <v>0</v>
      </c>
      <c r="I5" s="60">
        <v>4975846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4975846</v>
      </c>
      <c r="W5" s="60">
        <v>3024000</v>
      </c>
      <c r="X5" s="60">
        <v>1951846</v>
      </c>
      <c r="Y5" s="61">
        <v>64.55</v>
      </c>
      <c r="Z5" s="62">
        <v>4157557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4503583</v>
      </c>
      <c r="C7" s="19">
        <v>0</v>
      </c>
      <c r="D7" s="59">
        <v>3200000</v>
      </c>
      <c r="E7" s="60">
        <v>4450000</v>
      </c>
      <c r="F7" s="60">
        <v>329036</v>
      </c>
      <c r="G7" s="60">
        <v>489042</v>
      </c>
      <c r="H7" s="60">
        <v>567193</v>
      </c>
      <c r="I7" s="60">
        <v>1385271</v>
      </c>
      <c r="J7" s="60">
        <v>551521</v>
      </c>
      <c r="K7" s="60">
        <v>506839</v>
      </c>
      <c r="L7" s="60">
        <v>462451</v>
      </c>
      <c r="M7" s="60">
        <v>1520811</v>
      </c>
      <c r="N7" s="60">
        <v>594229</v>
      </c>
      <c r="O7" s="60">
        <v>581024</v>
      </c>
      <c r="P7" s="60">
        <v>512926</v>
      </c>
      <c r="Q7" s="60">
        <v>1688179</v>
      </c>
      <c r="R7" s="60">
        <v>0</v>
      </c>
      <c r="S7" s="60">
        <v>0</v>
      </c>
      <c r="T7" s="60">
        <v>0</v>
      </c>
      <c r="U7" s="60">
        <v>0</v>
      </c>
      <c r="V7" s="60">
        <v>4594261</v>
      </c>
      <c r="W7" s="60">
        <v>2399994</v>
      </c>
      <c r="X7" s="60">
        <v>2194267</v>
      </c>
      <c r="Y7" s="61">
        <v>91.43</v>
      </c>
      <c r="Z7" s="62">
        <v>4450000</v>
      </c>
    </row>
    <row r="8" spans="1:26" ht="13.5">
      <c r="A8" s="58" t="s">
        <v>34</v>
      </c>
      <c r="B8" s="19">
        <v>85478324</v>
      </c>
      <c r="C8" s="19">
        <v>0</v>
      </c>
      <c r="D8" s="59">
        <v>115574000</v>
      </c>
      <c r="E8" s="60">
        <v>104760144</v>
      </c>
      <c r="F8" s="60">
        <v>7595932</v>
      </c>
      <c r="G8" s="60">
        <v>5518595</v>
      </c>
      <c r="H8" s="60">
        <v>7619313</v>
      </c>
      <c r="I8" s="60">
        <v>20733840</v>
      </c>
      <c r="J8" s="60">
        <v>7948096</v>
      </c>
      <c r="K8" s="60">
        <v>7534408</v>
      </c>
      <c r="L8" s="60">
        <v>8149805</v>
      </c>
      <c r="M8" s="60">
        <v>23632309</v>
      </c>
      <c r="N8" s="60">
        <v>6703785</v>
      </c>
      <c r="O8" s="60">
        <v>8675275</v>
      </c>
      <c r="P8" s="60">
        <v>6570591</v>
      </c>
      <c r="Q8" s="60">
        <v>21949651</v>
      </c>
      <c r="R8" s="60">
        <v>0</v>
      </c>
      <c r="S8" s="60">
        <v>0</v>
      </c>
      <c r="T8" s="60">
        <v>0</v>
      </c>
      <c r="U8" s="60">
        <v>0</v>
      </c>
      <c r="V8" s="60">
        <v>66315800</v>
      </c>
      <c r="W8" s="60">
        <v>90228000</v>
      </c>
      <c r="X8" s="60">
        <v>-23912200</v>
      </c>
      <c r="Y8" s="61">
        <v>-26.5</v>
      </c>
      <c r="Z8" s="62">
        <v>104760144</v>
      </c>
    </row>
    <row r="9" spans="1:26" ht="13.5">
      <c r="A9" s="58" t="s">
        <v>35</v>
      </c>
      <c r="B9" s="19">
        <v>445113</v>
      </c>
      <c r="C9" s="19">
        <v>0</v>
      </c>
      <c r="D9" s="59">
        <v>4545385</v>
      </c>
      <c r="E9" s="60">
        <v>9449051</v>
      </c>
      <c r="F9" s="60">
        <v>501343</v>
      </c>
      <c r="G9" s="60">
        <v>612128</v>
      </c>
      <c r="H9" s="60">
        <v>621890</v>
      </c>
      <c r="I9" s="60">
        <v>1735361</v>
      </c>
      <c r="J9" s="60">
        <v>235542</v>
      </c>
      <c r="K9" s="60">
        <v>72747</v>
      </c>
      <c r="L9" s="60">
        <v>1022698</v>
      </c>
      <c r="M9" s="60">
        <v>1330987</v>
      </c>
      <c r="N9" s="60">
        <v>1851614</v>
      </c>
      <c r="O9" s="60">
        <v>174384</v>
      </c>
      <c r="P9" s="60">
        <v>253991</v>
      </c>
      <c r="Q9" s="60">
        <v>2279989</v>
      </c>
      <c r="R9" s="60">
        <v>0</v>
      </c>
      <c r="S9" s="60">
        <v>0</v>
      </c>
      <c r="T9" s="60">
        <v>0</v>
      </c>
      <c r="U9" s="60">
        <v>0</v>
      </c>
      <c r="V9" s="60">
        <v>5346337</v>
      </c>
      <c r="W9" s="60">
        <v>3411000</v>
      </c>
      <c r="X9" s="60">
        <v>1935337</v>
      </c>
      <c r="Y9" s="61">
        <v>56.74</v>
      </c>
      <c r="Z9" s="62">
        <v>9449051</v>
      </c>
    </row>
    <row r="10" spans="1:26" ht="25.5">
      <c r="A10" s="63" t="s">
        <v>277</v>
      </c>
      <c r="B10" s="64">
        <f>SUM(B5:B9)</f>
        <v>95404172</v>
      </c>
      <c r="C10" s="64">
        <f>SUM(C5:C9)</f>
        <v>0</v>
      </c>
      <c r="D10" s="65">
        <f aca="true" t="shared" si="0" ref="D10:Z10">SUM(D5:D9)</f>
        <v>127476942</v>
      </c>
      <c r="E10" s="66">
        <f t="shared" si="0"/>
        <v>122816752</v>
      </c>
      <c r="F10" s="66">
        <f t="shared" si="0"/>
        <v>13402157</v>
      </c>
      <c r="G10" s="66">
        <f t="shared" si="0"/>
        <v>6619765</v>
      </c>
      <c r="H10" s="66">
        <f t="shared" si="0"/>
        <v>8808396</v>
      </c>
      <c r="I10" s="66">
        <f t="shared" si="0"/>
        <v>28830318</v>
      </c>
      <c r="J10" s="66">
        <f t="shared" si="0"/>
        <v>8735159</v>
      </c>
      <c r="K10" s="66">
        <f t="shared" si="0"/>
        <v>8113994</v>
      </c>
      <c r="L10" s="66">
        <f t="shared" si="0"/>
        <v>9634954</v>
      </c>
      <c r="M10" s="66">
        <f t="shared" si="0"/>
        <v>26484107</v>
      </c>
      <c r="N10" s="66">
        <f t="shared" si="0"/>
        <v>9149628</v>
      </c>
      <c r="O10" s="66">
        <f t="shared" si="0"/>
        <v>9430683</v>
      </c>
      <c r="P10" s="66">
        <f t="shared" si="0"/>
        <v>7337508</v>
      </c>
      <c r="Q10" s="66">
        <f t="shared" si="0"/>
        <v>25917819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81232244</v>
      </c>
      <c r="W10" s="66">
        <f t="shared" si="0"/>
        <v>99062994</v>
      </c>
      <c r="X10" s="66">
        <f t="shared" si="0"/>
        <v>-17830750</v>
      </c>
      <c r="Y10" s="67">
        <f>+IF(W10&lt;&gt;0,(X10/W10)*100,0)</f>
        <v>-17.99940550958918</v>
      </c>
      <c r="Z10" s="68">
        <f t="shared" si="0"/>
        <v>122816752</v>
      </c>
    </row>
    <row r="11" spans="1:26" ht="13.5">
      <c r="A11" s="58" t="s">
        <v>37</v>
      </c>
      <c r="B11" s="19">
        <v>26538744</v>
      </c>
      <c r="C11" s="19">
        <v>0</v>
      </c>
      <c r="D11" s="59">
        <v>35970231</v>
      </c>
      <c r="E11" s="60">
        <v>35970231</v>
      </c>
      <c r="F11" s="60">
        <v>2182000</v>
      </c>
      <c r="G11" s="60">
        <v>2258710</v>
      </c>
      <c r="H11" s="60">
        <v>2285155</v>
      </c>
      <c r="I11" s="60">
        <v>6725865</v>
      </c>
      <c r="J11" s="60">
        <v>2303256</v>
      </c>
      <c r="K11" s="60">
        <v>3684200</v>
      </c>
      <c r="L11" s="60">
        <v>2693138</v>
      </c>
      <c r="M11" s="60">
        <v>8680594</v>
      </c>
      <c r="N11" s="60">
        <v>2658435</v>
      </c>
      <c r="O11" s="60">
        <v>2638386</v>
      </c>
      <c r="P11" s="60">
        <v>2753192</v>
      </c>
      <c r="Q11" s="60">
        <v>8050013</v>
      </c>
      <c r="R11" s="60">
        <v>0</v>
      </c>
      <c r="S11" s="60">
        <v>0</v>
      </c>
      <c r="T11" s="60">
        <v>0</v>
      </c>
      <c r="U11" s="60">
        <v>0</v>
      </c>
      <c r="V11" s="60">
        <v>23456472</v>
      </c>
      <c r="W11" s="60">
        <v>26809497</v>
      </c>
      <c r="X11" s="60">
        <v>-3353025</v>
      </c>
      <c r="Y11" s="61">
        <v>-12.51</v>
      </c>
      <c r="Z11" s="62">
        <v>35970231</v>
      </c>
    </row>
    <row r="12" spans="1:26" ht="13.5">
      <c r="A12" s="58" t="s">
        <v>38</v>
      </c>
      <c r="B12" s="19">
        <v>11386533</v>
      </c>
      <c r="C12" s="19">
        <v>0</v>
      </c>
      <c r="D12" s="59">
        <v>11721327</v>
      </c>
      <c r="E12" s="60">
        <v>11721327</v>
      </c>
      <c r="F12" s="60">
        <v>936000</v>
      </c>
      <c r="G12" s="60">
        <v>959637</v>
      </c>
      <c r="H12" s="60">
        <v>968534</v>
      </c>
      <c r="I12" s="60">
        <v>2864171</v>
      </c>
      <c r="J12" s="60">
        <v>900983</v>
      </c>
      <c r="K12" s="60">
        <v>983688</v>
      </c>
      <c r="L12" s="60">
        <v>1121903</v>
      </c>
      <c r="M12" s="60">
        <v>3006574</v>
      </c>
      <c r="N12" s="60">
        <v>986324</v>
      </c>
      <c r="O12" s="60">
        <v>972164</v>
      </c>
      <c r="P12" s="60">
        <v>935773</v>
      </c>
      <c r="Q12" s="60">
        <v>2894261</v>
      </c>
      <c r="R12" s="60">
        <v>0</v>
      </c>
      <c r="S12" s="60">
        <v>0</v>
      </c>
      <c r="T12" s="60">
        <v>0</v>
      </c>
      <c r="U12" s="60">
        <v>0</v>
      </c>
      <c r="V12" s="60">
        <v>8765006</v>
      </c>
      <c r="W12" s="60">
        <v>8790750</v>
      </c>
      <c r="X12" s="60">
        <v>-25744</v>
      </c>
      <c r="Y12" s="61">
        <v>-0.29</v>
      </c>
      <c r="Z12" s="62">
        <v>11721327</v>
      </c>
    </row>
    <row r="13" spans="1:26" ht="13.5">
      <c r="A13" s="58" t="s">
        <v>278</v>
      </c>
      <c r="B13" s="19">
        <v>11197883</v>
      </c>
      <c r="C13" s="19">
        <v>0</v>
      </c>
      <c r="D13" s="59">
        <v>10000000</v>
      </c>
      <c r="E13" s="60">
        <v>10000000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10000000</v>
      </c>
    </row>
    <row r="14" spans="1:26" ht="13.5">
      <c r="A14" s="58" t="s">
        <v>40</v>
      </c>
      <c r="B14" s="19">
        <v>37000</v>
      </c>
      <c r="C14" s="19">
        <v>0</v>
      </c>
      <c r="D14" s="59">
        <v>110000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82494</v>
      </c>
      <c r="X14" s="60">
        <v>-82494</v>
      </c>
      <c r="Y14" s="61">
        <v>-100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10570000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49298448</v>
      </c>
      <c r="C17" s="19">
        <v>0</v>
      </c>
      <c r="D17" s="59">
        <v>65884327</v>
      </c>
      <c r="E17" s="60">
        <v>65125193</v>
      </c>
      <c r="F17" s="60">
        <v>4478610</v>
      </c>
      <c r="G17" s="60">
        <v>2300248</v>
      </c>
      <c r="H17" s="60">
        <v>4365624</v>
      </c>
      <c r="I17" s="60">
        <v>11144482</v>
      </c>
      <c r="J17" s="60">
        <v>4743857</v>
      </c>
      <c r="K17" s="60">
        <v>2866520</v>
      </c>
      <c r="L17" s="60">
        <v>9879572</v>
      </c>
      <c r="M17" s="60">
        <v>17489949</v>
      </c>
      <c r="N17" s="60">
        <v>3059026</v>
      </c>
      <c r="O17" s="60">
        <v>4651143</v>
      </c>
      <c r="P17" s="60">
        <v>2881626</v>
      </c>
      <c r="Q17" s="60">
        <v>10591795</v>
      </c>
      <c r="R17" s="60">
        <v>0</v>
      </c>
      <c r="S17" s="60">
        <v>0</v>
      </c>
      <c r="T17" s="60">
        <v>0</v>
      </c>
      <c r="U17" s="60">
        <v>0</v>
      </c>
      <c r="V17" s="60">
        <v>39226226</v>
      </c>
      <c r="W17" s="60">
        <v>46018494</v>
      </c>
      <c r="X17" s="60">
        <v>-6792268</v>
      </c>
      <c r="Y17" s="61">
        <v>-14.76</v>
      </c>
      <c r="Z17" s="62">
        <v>65125193</v>
      </c>
    </row>
    <row r="18" spans="1:26" ht="13.5">
      <c r="A18" s="70" t="s">
        <v>44</v>
      </c>
      <c r="B18" s="71">
        <f>SUM(B11:B17)</f>
        <v>98458608</v>
      </c>
      <c r="C18" s="71">
        <f>SUM(C11:C17)</f>
        <v>0</v>
      </c>
      <c r="D18" s="72">
        <f aca="true" t="shared" si="1" ref="D18:Z18">SUM(D11:D17)</f>
        <v>134255885</v>
      </c>
      <c r="E18" s="73">
        <f t="shared" si="1"/>
        <v>122816751</v>
      </c>
      <c r="F18" s="73">
        <f t="shared" si="1"/>
        <v>7596610</v>
      </c>
      <c r="G18" s="73">
        <f t="shared" si="1"/>
        <v>5518595</v>
      </c>
      <c r="H18" s="73">
        <f t="shared" si="1"/>
        <v>7619313</v>
      </c>
      <c r="I18" s="73">
        <f t="shared" si="1"/>
        <v>20734518</v>
      </c>
      <c r="J18" s="73">
        <f t="shared" si="1"/>
        <v>7948096</v>
      </c>
      <c r="K18" s="73">
        <f t="shared" si="1"/>
        <v>7534408</v>
      </c>
      <c r="L18" s="73">
        <f t="shared" si="1"/>
        <v>13694613</v>
      </c>
      <c r="M18" s="73">
        <f t="shared" si="1"/>
        <v>29177117</v>
      </c>
      <c r="N18" s="73">
        <f t="shared" si="1"/>
        <v>6703785</v>
      </c>
      <c r="O18" s="73">
        <f t="shared" si="1"/>
        <v>8261693</v>
      </c>
      <c r="P18" s="73">
        <f t="shared" si="1"/>
        <v>6570591</v>
      </c>
      <c r="Q18" s="73">
        <f t="shared" si="1"/>
        <v>21536069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71447704</v>
      </c>
      <c r="W18" s="73">
        <f t="shared" si="1"/>
        <v>81701235</v>
      </c>
      <c r="X18" s="73">
        <f t="shared" si="1"/>
        <v>-10253531</v>
      </c>
      <c r="Y18" s="67">
        <f>+IF(W18&lt;&gt;0,(X18/W18)*100,0)</f>
        <v>-12.550031832444148</v>
      </c>
      <c r="Z18" s="74">
        <f t="shared" si="1"/>
        <v>122816751</v>
      </c>
    </row>
    <row r="19" spans="1:26" ht="13.5">
      <c r="A19" s="70" t="s">
        <v>45</v>
      </c>
      <c r="B19" s="75">
        <f>+B10-B18</f>
        <v>-3054436</v>
      </c>
      <c r="C19" s="75">
        <f>+C10-C18</f>
        <v>0</v>
      </c>
      <c r="D19" s="76">
        <f aca="true" t="shared" si="2" ref="D19:Z19">+D10-D18</f>
        <v>-6778943</v>
      </c>
      <c r="E19" s="77">
        <f t="shared" si="2"/>
        <v>1</v>
      </c>
      <c r="F19" s="77">
        <f t="shared" si="2"/>
        <v>5805547</v>
      </c>
      <c r="G19" s="77">
        <f t="shared" si="2"/>
        <v>1101170</v>
      </c>
      <c r="H19" s="77">
        <f t="shared" si="2"/>
        <v>1189083</v>
      </c>
      <c r="I19" s="77">
        <f t="shared" si="2"/>
        <v>8095800</v>
      </c>
      <c r="J19" s="77">
        <f t="shared" si="2"/>
        <v>787063</v>
      </c>
      <c r="K19" s="77">
        <f t="shared" si="2"/>
        <v>579586</v>
      </c>
      <c r="L19" s="77">
        <f t="shared" si="2"/>
        <v>-4059659</v>
      </c>
      <c r="M19" s="77">
        <f t="shared" si="2"/>
        <v>-2693010</v>
      </c>
      <c r="N19" s="77">
        <f t="shared" si="2"/>
        <v>2445843</v>
      </c>
      <c r="O19" s="77">
        <f t="shared" si="2"/>
        <v>1168990</v>
      </c>
      <c r="P19" s="77">
        <f t="shared" si="2"/>
        <v>766917</v>
      </c>
      <c r="Q19" s="77">
        <f t="shared" si="2"/>
        <v>4381750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9784540</v>
      </c>
      <c r="W19" s="77">
        <f>IF(E10=E18,0,W10-W18)</f>
        <v>17361759</v>
      </c>
      <c r="X19" s="77">
        <f t="shared" si="2"/>
        <v>-7577219</v>
      </c>
      <c r="Y19" s="78">
        <f>+IF(W19&lt;&gt;0,(X19/W19)*100,0)</f>
        <v>-43.64315274736851</v>
      </c>
      <c r="Z19" s="79">
        <f t="shared" si="2"/>
        <v>1</v>
      </c>
    </row>
    <row r="20" spans="1:26" ht="13.5">
      <c r="A20" s="58" t="s">
        <v>46</v>
      </c>
      <c r="B20" s="19">
        <v>0</v>
      </c>
      <c r="C20" s="19">
        <v>0</v>
      </c>
      <c r="D20" s="59">
        <v>35620000</v>
      </c>
      <c r="E20" s="60">
        <v>82610416</v>
      </c>
      <c r="F20" s="60">
        <v>1083514</v>
      </c>
      <c r="G20" s="60">
        <v>1051800</v>
      </c>
      <c r="H20" s="60">
        <v>6802471</v>
      </c>
      <c r="I20" s="60">
        <v>8937785</v>
      </c>
      <c r="J20" s="60">
        <v>7610321</v>
      </c>
      <c r="K20" s="60">
        <v>10828393</v>
      </c>
      <c r="L20" s="60">
        <v>5721208</v>
      </c>
      <c r="M20" s="60">
        <v>24159922</v>
      </c>
      <c r="N20" s="60">
        <v>0</v>
      </c>
      <c r="O20" s="60">
        <v>0</v>
      </c>
      <c r="P20" s="60">
        <v>8486486</v>
      </c>
      <c r="Q20" s="60">
        <v>8486486</v>
      </c>
      <c r="R20" s="60">
        <v>0</v>
      </c>
      <c r="S20" s="60">
        <v>0</v>
      </c>
      <c r="T20" s="60">
        <v>0</v>
      </c>
      <c r="U20" s="60">
        <v>0</v>
      </c>
      <c r="V20" s="60">
        <v>41584193</v>
      </c>
      <c r="W20" s="60">
        <v>25027497</v>
      </c>
      <c r="X20" s="60">
        <v>16556696</v>
      </c>
      <c r="Y20" s="61">
        <v>66.15</v>
      </c>
      <c r="Z20" s="62">
        <v>82610416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-3054436</v>
      </c>
      <c r="C22" s="86">
        <f>SUM(C19:C21)</f>
        <v>0</v>
      </c>
      <c r="D22" s="87">
        <f aca="true" t="shared" si="3" ref="D22:Z22">SUM(D19:D21)</f>
        <v>28841057</v>
      </c>
      <c r="E22" s="88">
        <f t="shared" si="3"/>
        <v>82610417</v>
      </c>
      <c r="F22" s="88">
        <f t="shared" si="3"/>
        <v>6889061</v>
      </c>
      <c r="G22" s="88">
        <f t="shared" si="3"/>
        <v>2152970</v>
      </c>
      <c r="H22" s="88">
        <f t="shared" si="3"/>
        <v>7991554</v>
      </c>
      <c r="I22" s="88">
        <f t="shared" si="3"/>
        <v>17033585</v>
      </c>
      <c r="J22" s="88">
        <f t="shared" si="3"/>
        <v>8397384</v>
      </c>
      <c r="K22" s="88">
        <f t="shared" si="3"/>
        <v>11407979</v>
      </c>
      <c r="L22" s="88">
        <f t="shared" si="3"/>
        <v>1661549</v>
      </c>
      <c r="M22" s="88">
        <f t="shared" si="3"/>
        <v>21466912</v>
      </c>
      <c r="N22" s="88">
        <f t="shared" si="3"/>
        <v>2445843</v>
      </c>
      <c r="O22" s="88">
        <f t="shared" si="3"/>
        <v>1168990</v>
      </c>
      <c r="P22" s="88">
        <f t="shared" si="3"/>
        <v>9253403</v>
      </c>
      <c r="Q22" s="88">
        <f t="shared" si="3"/>
        <v>12868236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51368733</v>
      </c>
      <c r="W22" s="88">
        <f t="shared" si="3"/>
        <v>42389256</v>
      </c>
      <c r="X22" s="88">
        <f t="shared" si="3"/>
        <v>8979477</v>
      </c>
      <c r="Y22" s="89">
        <f>+IF(W22&lt;&gt;0,(X22/W22)*100,0)</f>
        <v>21.18337958090135</v>
      </c>
      <c r="Z22" s="90">
        <f t="shared" si="3"/>
        <v>82610417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-3054436</v>
      </c>
      <c r="C24" s="75">
        <f>SUM(C22:C23)</f>
        <v>0</v>
      </c>
      <c r="D24" s="76">
        <f aca="true" t="shared" si="4" ref="D24:Z24">SUM(D22:D23)</f>
        <v>28841057</v>
      </c>
      <c r="E24" s="77">
        <f t="shared" si="4"/>
        <v>82610417</v>
      </c>
      <c r="F24" s="77">
        <f t="shared" si="4"/>
        <v>6889061</v>
      </c>
      <c r="G24" s="77">
        <f t="shared" si="4"/>
        <v>2152970</v>
      </c>
      <c r="H24" s="77">
        <f t="shared" si="4"/>
        <v>7991554</v>
      </c>
      <c r="I24" s="77">
        <f t="shared" si="4"/>
        <v>17033585</v>
      </c>
      <c r="J24" s="77">
        <f t="shared" si="4"/>
        <v>8397384</v>
      </c>
      <c r="K24" s="77">
        <f t="shared" si="4"/>
        <v>11407979</v>
      </c>
      <c r="L24" s="77">
        <f t="shared" si="4"/>
        <v>1661549</v>
      </c>
      <c r="M24" s="77">
        <f t="shared" si="4"/>
        <v>21466912</v>
      </c>
      <c r="N24" s="77">
        <f t="shared" si="4"/>
        <v>2445843</v>
      </c>
      <c r="O24" s="77">
        <f t="shared" si="4"/>
        <v>1168990</v>
      </c>
      <c r="P24" s="77">
        <f t="shared" si="4"/>
        <v>9253403</v>
      </c>
      <c r="Q24" s="77">
        <f t="shared" si="4"/>
        <v>12868236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51368733</v>
      </c>
      <c r="W24" s="77">
        <f t="shared" si="4"/>
        <v>42389256</v>
      </c>
      <c r="X24" s="77">
        <f t="shared" si="4"/>
        <v>8979477</v>
      </c>
      <c r="Y24" s="78">
        <f>+IF(W24&lt;&gt;0,(X24/W24)*100,0)</f>
        <v>21.18337958090135</v>
      </c>
      <c r="Z24" s="79">
        <f t="shared" si="4"/>
        <v>82610417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47768764</v>
      </c>
      <c r="C27" s="22">
        <v>0</v>
      </c>
      <c r="D27" s="99">
        <v>55527384</v>
      </c>
      <c r="E27" s="100">
        <v>92712854</v>
      </c>
      <c r="F27" s="100">
        <v>1083133</v>
      </c>
      <c r="G27" s="100">
        <v>1051800</v>
      </c>
      <c r="H27" s="100">
        <v>6802471</v>
      </c>
      <c r="I27" s="100">
        <v>8937404</v>
      </c>
      <c r="J27" s="100">
        <v>7610321</v>
      </c>
      <c r="K27" s="100">
        <v>7501456</v>
      </c>
      <c r="L27" s="100">
        <v>6382424</v>
      </c>
      <c r="M27" s="100">
        <v>21494201</v>
      </c>
      <c r="N27" s="100">
        <v>0</v>
      </c>
      <c r="O27" s="100">
        <v>4902647</v>
      </c>
      <c r="P27" s="100">
        <v>5561350</v>
      </c>
      <c r="Q27" s="100">
        <v>10463997</v>
      </c>
      <c r="R27" s="100">
        <v>0</v>
      </c>
      <c r="S27" s="100">
        <v>0</v>
      </c>
      <c r="T27" s="100">
        <v>0</v>
      </c>
      <c r="U27" s="100">
        <v>0</v>
      </c>
      <c r="V27" s="100">
        <v>40895602</v>
      </c>
      <c r="W27" s="100">
        <v>69534641</v>
      </c>
      <c r="X27" s="100">
        <v>-28639039</v>
      </c>
      <c r="Y27" s="101">
        <v>-41.19</v>
      </c>
      <c r="Z27" s="102">
        <v>92712854</v>
      </c>
    </row>
    <row r="28" spans="1:26" ht="13.5">
      <c r="A28" s="103" t="s">
        <v>46</v>
      </c>
      <c r="B28" s="19">
        <v>47768764</v>
      </c>
      <c r="C28" s="19">
        <v>0</v>
      </c>
      <c r="D28" s="59">
        <v>35620000</v>
      </c>
      <c r="E28" s="60">
        <v>82610416</v>
      </c>
      <c r="F28" s="60">
        <v>1083133</v>
      </c>
      <c r="G28" s="60">
        <v>1051800</v>
      </c>
      <c r="H28" s="60">
        <v>6802471</v>
      </c>
      <c r="I28" s="60">
        <v>8937404</v>
      </c>
      <c r="J28" s="60">
        <v>7610321</v>
      </c>
      <c r="K28" s="60">
        <v>7501456</v>
      </c>
      <c r="L28" s="60">
        <v>6382424</v>
      </c>
      <c r="M28" s="60">
        <v>21494201</v>
      </c>
      <c r="N28" s="60">
        <v>0</v>
      </c>
      <c r="O28" s="60">
        <v>4902647</v>
      </c>
      <c r="P28" s="60">
        <v>5561350</v>
      </c>
      <c r="Q28" s="60">
        <v>10463997</v>
      </c>
      <c r="R28" s="60">
        <v>0</v>
      </c>
      <c r="S28" s="60">
        <v>0</v>
      </c>
      <c r="T28" s="60">
        <v>0</v>
      </c>
      <c r="U28" s="60">
        <v>0</v>
      </c>
      <c r="V28" s="60">
        <v>40895602</v>
      </c>
      <c r="W28" s="60">
        <v>61957812</v>
      </c>
      <c r="X28" s="60">
        <v>-21062210</v>
      </c>
      <c r="Y28" s="61">
        <v>-33.99</v>
      </c>
      <c r="Z28" s="62">
        <v>82610416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10102438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7576829</v>
      </c>
      <c r="X29" s="60">
        <v>-7576829</v>
      </c>
      <c r="Y29" s="61">
        <v>-100</v>
      </c>
      <c r="Z29" s="62">
        <v>10102438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19907384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47768764</v>
      </c>
      <c r="C32" s="22">
        <f>SUM(C28:C31)</f>
        <v>0</v>
      </c>
      <c r="D32" s="99">
        <f aca="true" t="shared" si="5" ref="D32:Z32">SUM(D28:D31)</f>
        <v>55527384</v>
      </c>
      <c r="E32" s="100">
        <f t="shared" si="5"/>
        <v>92712854</v>
      </c>
      <c r="F32" s="100">
        <f t="shared" si="5"/>
        <v>1083133</v>
      </c>
      <c r="G32" s="100">
        <f t="shared" si="5"/>
        <v>1051800</v>
      </c>
      <c r="H32" s="100">
        <f t="shared" si="5"/>
        <v>6802471</v>
      </c>
      <c r="I32" s="100">
        <f t="shared" si="5"/>
        <v>8937404</v>
      </c>
      <c r="J32" s="100">
        <f t="shared" si="5"/>
        <v>7610321</v>
      </c>
      <c r="K32" s="100">
        <f t="shared" si="5"/>
        <v>7501456</v>
      </c>
      <c r="L32" s="100">
        <f t="shared" si="5"/>
        <v>6382424</v>
      </c>
      <c r="M32" s="100">
        <f t="shared" si="5"/>
        <v>21494201</v>
      </c>
      <c r="N32" s="100">
        <f t="shared" si="5"/>
        <v>0</v>
      </c>
      <c r="O32" s="100">
        <f t="shared" si="5"/>
        <v>4902647</v>
      </c>
      <c r="P32" s="100">
        <f t="shared" si="5"/>
        <v>5561350</v>
      </c>
      <c r="Q32" s="100">
        <f t="shared" si="5"/>
        <v>10463997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40895602</v>
      </c>
      <c r="W32" s="100">
        <f t="shared" si="5"/>
        <v>69534641</v>
      </c>
      <c r="X32" s="100">
        <f t="shared" si="5"/>
        <v>-28639039</v>
      </c>
      <c r="Y32" s="101">
        <f>+IF(W32&lt;&gt;0,(X32/W32)*100,0)</f>
        <v>-41.18672159391748</v>
      </c>
      <c r="Z32" s="102">
        <f t="shared" si="5"/>
        <v>92712854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99765110</v>
      </c>
      <c r="C35" s="19">
        <v>0</v>
      </c>
      <c r="D35" s="59">
        <v>80054000</v>
      </c>
      <c r="E35" s="60">
        <v>100054000</v>
      </c>
      <c r="F35" s="60">
        <v>100732712</v>
      </c>
      <c r="G35" s="60">
        <v>100924720</v>
      </c>
      <c r="H35" s="60">
        <v>143909128</v>
      </c>
      <c r="I35" s="60">
        <v>143909128</v>
      </c>
      <c r="J35" s="60">
        <v>145344356</v>
      </c>
      <c r="K35" s="60">
        <v>153719155</v>
      </c>
      <c r="L35" s="60">
        <v>153961709</v>
      </c>
      <c r="M35" s="60">
        <v>153961709</v>
      </c>
      <c r="N35" s="60">
        <v>154106857</v>
      </c>
      <c r="O35" s="60">
        <v>140375514</v>
      </c>
      <c r="P35" s="60">
        <v>140375514</v>
      </c>
      <c r="Q35" s="60">
        <v>140375514</v>
      </c>
      <c r="R35" s="60">
        <v>0</v>
      </c>
      <c r="S35" s="60">
        <v>0</v>
      </c>
      <c r="T35" s="60">
        <v>0</v>
      </c>
      <c r="U35" s="60">
        <v>0</v>
      </c>
      <c r="V35" s="60">
        <v>140375514</v>
      </c>
      <c r="W35" s="60">
        <v>75040500</v>
      </c>
      <c r="X35" s="60">
        <v>65335014</v>
      </c>
      <c r="Y35" s="61">
        <v>87.07</v>
      </c>
      <c r="Z35" s="62">
        <v>100054000</v>
      </c>
    </row>
    <row r="36" spans="1:26" ht="13.5">
      <c r="A36" s="58" t="s">
        <v>57</v>
      </c>
      <c r="B36" s="19">
        <v>195050008</v>
      </c>
      <c r="C36" s="19">
        <v>0</v>
      </c>
      <c r="D36" s="59">
        <v>145500000</v>
      </c>
      <c r="E36" s="60">
        <v>381511000</v>
      </c>
      <c r="F36" s="60">
        <v>195050008</v>
      </c>
      <c r="G36" s="60">
        <v>195526405</v>
      </c>
      <c r="H36" s="60">
        <v>200872141</v>
      </c>
      <c r="I36" s="60">
        <v>200872141</v>
      </c>
      <c r="J36" s="60">
        <v>208062119</v>
      </c>
      <c r="K36" s="60">
        <v>218564781</v>
      </c>
      <c r="L36" s="60">
        <v>219291402</v>
      </c>
      <c r="M36" s="60">
        <v>219291402</v>
      </c>
      <c r="N36" s="60">
        <v>219597278</v>
      </c>
      <c r="O36" s="60">
        <v>224331201</v>
      </c>
      <c r="P36" s="60">
        <v>224331201</v>
      </c>
      <c r="Q36" s="60">
        <v>224331201</v>
      </c>
      <c r="R36" s="60">
        <v>0</v>
      </c>
      <c r="S36" s="60">
        <v>0</v>
      </c>
      <c r="T36" s="60">
        <v>0</v>
      </c>
      <c r="U36" s="60">
        <v>0</v>
      </c>
      <c r="V36" s="60">
        <v>224331201</v>
      </c>
      <c r="W36" s="60">
        <v>286133250</v>
      </c>
      <c r="X36" s="60">
        <v>-61802049</v>
      </c>
      <c r="Y36" s="61">
        <v>-21.6</v>
      </c>
      <c r="Z36" s="62">
        <v>381511000</v>
      </c>
    </row>
    <row r="37" spans="1:26" ht="13.5">
      <c r="A37" s="58" t="s">
        <v>58</v>
      </c>
      <c r="B37" s="19">
        <v>22387375</v>
      </c>
      <c r="C37" s="19">
        <v>0</v>
      </c>
      <c r="D37" s="59">
        <v>9050000</v>
      </c>
      <c r="E37" s="60">
        <v>12565000</v>
      </c>
      <c r="F37" s="60">
        <v>46175210</v>
      </c>
      <c r="G37" s="60">
        <v>49403569</v>
      </c>
      <c r="H37" s="60">
        <v>56122429</v>
      </c>
      <c r="I37" s="60">
        <v>56122429</v>
      </c>
      <c r="J37" s="60">
        <v>70182906</v>
      </c>
      <c r="K37" s="60">
        <v>75886515</v>
      </c>
      <c r="L37" s="60">
        <v>78650671</v>
      </c>
      <c r="M37" s="60">
        <v>78650671</v>
      </c>
      <c r="N37" s="60">
        <v>58153218</v>
      </c>
      <c r="O37" s="60">
        <v>54723499</v>
      </c>
      <c r="P37" s="60">
        <v>54726299</v>
      </c>
      <c r="Q37" s="60">
        <v>54726299</v>
      </c>
      <c r="R37" s="60">
        <v>0</v>
      </c>
      <c r="S37" s="60">
        <v>0</v>
      </c>
      <c r="T37" s="60">
        <v>0</v>
      </c>
      <c r="U37" s="60">
        <v>0</v>
      </c>
      <c r="V37" s="60">
        <v>54726299</v>
      </c>
      <c r="W37" s="60">
        <v>9423750</v>
      </c>
      <c r="X37" s="60">
        <v>45302549</v>
      </c>
      <c r="Y37" s="61">
        <v>480.73</v>
      </c>
      <c r="Z37" s="62">
        <v>12565000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2250000</v>
      </c>
      <c r="F38" s="60">
        <v>0</v>
      </c>
      <c r="G38" s="60">
        <v>541000</v>
      </c>
      <c r="H38" s="60">
        <v>541000</v>
      </c>
      <c r="I38" s="60">
        <v>541000</v>
      </c>
      <c r="J38" s="60">
        <v>541000</v>
      </c>
      <c r="K38" s="60">
        <v>541000</v>
      </c>
      <c r="L38" s="60">
        <v>541000</v>
      </c>
      <c r="M38" s="60">
        <v>541000</v>
      </c>
      <c r="N38" s="60">
        <v>541000</v>
      </c>
      <c r="O38" s="60">
        <v>541000</v>
      </c>
      <c r="P38" s="60">
        <v>541000</v>
      </c>
      <c r="Q38" s="60">
        <v>541000</v>
      </c>
      <c r="R38" s="60">
        <v>0</v>
      </c>
      <c r="S38" s="60">
        <v>0</v>
      </c>
      <c r="T38" s="60">
        <v>0</v>
      </c>
      <c r="U38" s="60">
        <v>0</v>
      </c>
      <c r="V38" s="60">
        <v>541000</v>
      </c>
      <c r="W38" s="60">
        <v>1687500</v>
      </c>
      <c r="X38" s="60">
        <v>-1146500</v>
      </c>
      <c r="Y38" s="61">
        <v>-67.94</v>
      </c>
      <c r="Z38" s="62">
        <v>2250000</v>
      </c>
    </row>
    <row r="39" spans="1:26" ht="13.5">
      <c r="A39" s="58" t="s">
        <v>60</v>
      </c>
      <c r="B39" s="19">
        <v>272427743</v>
      </c>
      <c r="C39" s="19">
        <v>0</v>
      </c>
      <c r="D39" s="59">
        <v>216504000</v>
      </c>
      <c r="E39" s="60">
        <v>466750000</v>
      </c>
      <c r="F39" s="60">
        <v>249607510</v>
      </c>
      <c r="G39" s="60">
        <v>246506556</v>
      </c>
      <c r="H39" s="60">
        <v>288117840</v>
      </c>
      <c r="I39" s="60">
        <v>288117840</v>
      </c>
      <c r="J39" s="60">
        <v>282682569</v>
      </c>
      <c r="K39" s="60">
        <v>295856421</v>
      </c>
      <c r="L39" s="60">
        <v>294061440</v>
      </c>
      <c r="M39" s="60">
        <v>294061440</v>
      </c>
      <c r="N39" s="60">
        <v>315009917</v>
      </c>
      <c r="O39" s="60">
        <v>309442216</v>
      </c>
      <c r="P39" s="60">
        <v>309439416</v>
      </c>
      <c r="Q39" s="60">
        <v>309439416</v>
      </c>
      <c r="R39" s="60">
        <v>0</v>
      </c>
      <c r="S39" s="60">
        <v>0</v>
      </c>
      <c r="T39" s="60">
        <v>0</v>
      </c>
      <c r="U39" s="60">
        <v>0</v>
      </c>
      <c r="V39" s="60">
        <v>309439416</v>
      </c>
      <c r="W39" s="60">
        <v>350062500</v>
      </c>
      <c r="X39" s="60">
        <v>-40623084</v>
      </c>
      <c r="Y39" s="61">
        <v>-11.6</v>
      </c>
      <c r="Z39" s="62">
        <v>466750000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55904722</v>
      </c>
      <c r="C42" s="19">
        <v>0</v>
      </c>
      <c r="D42" s="59">
        <v>49461560</v>
      </c>
      <c r="E42" s="60">
        <v>55911000</v>
      </c>
      <c r="F42" s="60">
        <v>52781717</v>
      </c>
      <c r="G42" s="60">
        <v>1576066</v>
      </c>
      <c r="H42" s="60">
        <v>-4625735</v>
      </c>
      <c r="I42" s="60">
        <v>49732048</v>
      </c>
      <c r="J42" s="60">
        <v>-3110192</v>
      </c>
      <c r="K42" s="60">
        <v>30032735</v>
      </c>
      <c r="L42" s="60">
        <v>8191344</v>
      </c>
      <c r="M42" s="60">
        <v>35113887</v>
      </c>
      <c r="N42" s="60">
        <v>-7402701</v>
      </c>
      <c r="O42" s="60">
        <v>-7374348</v>
      </c>
      <c r="P42" s="60">
        <v>52513327</v>
      </c>
      <c r="Q42" s="60">
        <v>37736278</v>
      </c>
      <c r="R42" s="60">
        <v>0</v>
      </c>
      <c r="S42" s="60">
        <v>0</v>
      </c>
      <c r="T42" s="60">
        <v>0</v>
      </c>
      <c r="U42" s="60">
        <v>0</v>
      </c>
      <c r="V42" s="60">
        <v>122582213</v>
      </c>
      <c r="W42" s="60">
        <v>41438000</v>
      </c>
      <c r="X42" s="60">
        <v>81144213</v>
      </c>
      <c r="Y42" s="61">
        <v>195.82</v>
      </c>
      <c r="Z42" s="62">
        <v>55911000</v>
      </c>
    </row>
    <row r="43" spans="1:26" ht="13.5">
      <c r="A43" s="58" t="s">
        <v>63</v>
      </c>
      <c r="B43" s="19">
        <v>-41676198</v>
      </c>
      <c r="C43" s="19">
        <v>0</v>
      </c>
      <c r="D43" s="59">
        <v>-55527384</v>
      </c>
      <c r="E43" s="60">
        <v>-82608000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-61956000</v>
      </c>
      <c r="X43" s="60">
        <v>61956000</v>
      </c>
      <c r="Y43" s="61">
        <v>-100</v>
      </c>
      <c r="Z43" s="62">
        <v>-82608000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91786002</v>
      </c>
      <c r="C45" s="22">
        <v>0</v>
      </c>
      <c r="D45" s="99">
        <v>218516176</v>
      </c>
      <c r="E45" s="100">
        <v>92298000</v>
      </c>
      <c r="F45" s="100">
        <v>52781717</v>
      </c>
      <c r="G45" s="100">
        <v>54357783</v>
      </c>
      <c r="H45" s="100">
        <v>49732048</v>
      </c>
      <c r="I45" s="100">
        <v>49732048</v>
      </c>
      <c r="J45" s="100">
        <v>46621856</v>
      </c>
      <c r="K45" s="100">
        <v>76654591</v>
      </c>
      <c r="L45" s="100">
        <v>84845935</v>
      </c>
      <c r="M45" s="100">
        <v>84845935</v>
      </c>
      <c r="N45" s="100">
        <v>77443234</v>
      </c>
      <c r="O45" s="100">
        <v>70068886</v>
      </c>
      <c r="P45" s="100">
        <v>122582213</v>
      </c>
      <c r="Q45" s="100">
        <v>122582213</v>
      </c>
      <c r="R45" s="100">
        <v>0</v>
      </c>
      <c r="S45" s="100">
        <v>0</v>
      </c>
      <c r="T45" s="100">
        <v>0</v>
      </c>
      <c r="U45" s="100">
        <v>0</v>
      </c>
      <c r="V45" s="100">
        <v>122582213</v>
      </c>
      <c r="W45" s="100">
        <v>98477000</v>
      </c>
      <c r="X45" s="100">
        <v>24105213</v>
      </c>
      <c r="Y45" s="101">
        <v>24.48</v>
      </c>
      <c r="Z45" s="102">
        <v>92298000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-177580</v>
      </c>
      <c r="F49" s="54">
        <v>0</v>
      </c>
      <c r="G49" s="54">
        <v>0</v>
      </c>
      <c r="H49" s="54">
        <v>0</v>
      </c>
      <c r="I49" s="54">
        <v>-100</v>
      </c>
      <c r="J49" s="54">
        <v>0</v>
      </c>
      <c r="K49" s="54">
        <v>0</v>
      </c>
      <c r="L49" s="54">
        <v>0</v>
      </c>
      <c r="M49" s="54">
        <v>-695</v>
      </c>
      <c r="N49" s="54">
        <v>0</v>
      </c>
      <c r="O49" s="54">
        <v>0</v>
      </c>
      <c r="P49" s="54">
        <v>0</v>
      </c>
      <c r="Q49" s="54">
        <v>6808615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6630240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206910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206910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53.286055961320855</v>
      </c>
      <c r="C58" s="5">
        <f>IF(C67=0,0,+(C76/C67)*100)</f>
        <v>0</v>
      </c>
      <c r="D58" s="6">
        <f aca="true" t="shared" si="6" ref="D58:Z58">IF(D67=0,0,+(D76/D67)*100)</f>
        <v>99.99997594741335</v>
      </c>
      <c r="E58" s="7">
        <f t="shared" si="6"/>
        <v>99.98660270923526</v>
      </c>
      <c r="F58" s="7">
        <f t="shared" si="6"/>
        <v>0.11419163695982552</v>
      </c>
      <c r="G58" s="7">
        <f t="shared" si="6"/>
        <v>0</v>
      </c>
      <c r="H58" s="7">
        <f t="shared" si="6"/>
        <v>0</v>
      </c>
      <c r="I58" s="7">
        <f t="shared" si="6"/>
        <v>36.40920559036594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57.554594736251886</v>
      </c>
      <c r="W58" s="7">
        <f t="shared" si="6"/>
        <v>117.03042328042328</v>
      </c>
      <c r="X58" s="7">
        <f t="shared" si="6"/>
        <v>0</v>
      </c>
      <c r="Y58" s="7">
        <f t="shared" si="6"/>
        <v>0</v>
      </c>
      <c r="Z58" s="8">
        <f t="shared" si="6"/>
        <v>99.98660270923526</v>
      </c>
    </row>
    <row r="59" spans="1:26" ht="13.5">
      <c r="A59" s="37" t="s">
        <v>31</v>
      </c>
      <c r="B59" s="9">
        <f aca="true" t="shared" si="7" ref="B59:Z66">IF(B68=0,0,+(B77/B68)*100)</f>
        <v>53.286055961320855</v>
      </c>
      <c r="C59" s="9">
        <f t="shared" si="7"/>
        <v>0</v>
      </c>
      <c r="D59" s="2">
        <f t="shared" si="7"/>
        <v>99.99997594741335</v>
      </c>
      <c r="E59" s="10">
        <f t="shared" si="7"/>
        <v>99.98660270923526</v>
      </c>
      <c r="F59" s="10">
        <f t="shared" si="7"/>
        <v>0.11419163695982552</v>
      </c>
      <c r="G59" s="10">
        <f t="shared" si="7"/>
        <v>0</v>
      </c>
      <c r="H59" s="10">
        <f t="shared" si="7"/>
        <v>0</v>
      </c>
      <c r="I59" s="10">
        <f t="shared" si="7"/>
        <v>36.40920559036594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57.554594736251886</v>
      </c>
      <c r="W59" s="10">
        <f t="shared" si="7"/>
        <v>117.03042328042328</v>
      </c>
      <c r="X59" s="10">
        <f t="shared" si="7"/>
        <v>0</v>
      </c>
      <c r="Y59" s="10">
        <f t="shared" si="7"/>
        <v>0</v>
      </c>
      <c r="Z59" s="11">
        <f t="shared" si="7"/>
        <v>99.98660270923526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4977152</v>
      </c>
      <c r="C67" s="24"/>
      <c r="D67" s="25">
        <v>4157557</v>
      </c>
      <c r="E67" s="26">
        <v>4157557</v>
      </c>
      <c r="F67" s="26">
        <v>4975846</v>
      </c>
      <c r="G67" s="26"/>
      <c r="H67" s="26"/>
      <c r="I67" s="26">
        <v>4975846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4975846</v>
      </c>
      <c r="W67" s="26">
        <v>3024000</v>
      </c>
      <c r="X67" s="26"/>
      <c r="Y67" s="25"/>
      <c r="Z67" s="27">
        <v>4157557</v>
      </c>
    </row>
    <row r="68" spans="1:26" ht="13.5" hidden="1">
      <c r="A68" s="37" t="s">
        <v>31</v>
      </c>
      <c r="B68" s="19">
        <v>4977152</v>
      </c>
      <c r="C68" s="19"/>
      <c r="D68" s="20">
        <v>4157557</v>
      </c>
      <c r="E68" s="21">
        <v>4157557</v>
      </c>
      <c r="F68" s="21">
        <v>4975846</v>
      </c>
      <c r="G68" s="21"/>
      <c r="H68" s="21"/>
      <c r="I68" s="21">
        <v>4975846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4975846</v>
      </c>
      <c r="W68" s="21">
        <v>3024000</v>
      </c>
      <c r="X68" s="21"/>
      <c r="Y68" s="20"/>
      <c r="Z68" s="23">
        <v>4157557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2652128</v>
      </c>
      <c r="C76" s="32"/>
      <c r="D76" s="33">
        <v>4157556</v>
      </c>
      <c r="E76" s="34">
        <v>4157000</v>
      </c>
      <c r="F76" s="34">
        <v>5682</v>
      </c>
      <c r="G76" s="34">
        <v>1491</v>
      </c>
      <c r="H76" s="34">
        <v>1804493</v>
      </c>
      <c r="I76" s="34">
        <v>1811666</v>
      </c>
      <c r="J76" s="34">
        <v>1050842</v>
      </c>
      <c r="K76" s="34">
        <v>1000</v>
      </c>
      <c r="L76" s="34"/>
      <c r="M76" s="34">
        <v>1051842</v>
      </c>
      <c r="N76" s="34"/>
      <c r="O76" s="34">
        <v>320</v>
      </c>
      <c r="P76" s="34"/>
      <c r="Q76" s="34">
        <v>320</v>
      </c>
      <c r="R76" s="34"/>
      <c r="S76" s="34"/>
      <c r="T76" s="34"/>
      <c r="U76" s="34"/>
      <c r="V76" s="34">
        <v>2863828</v>
      </c>
      <c r="W76" s="34">
        <v>3539000</v>
      </c>
      <c r="X76" s="34"/>
      <c r="Y76" s="33"/>
      <c r="Z76" s="35">
        <v>4157000</v>
      </c>
    </row>
    <row r="77" spans="1:26" ht="13.5" hidden="1">
      <c r="A77" s="37" t="s">
        <v>31</v>
      </c>
      <c r="B77" s="19">
        <v>2652128</v>
      </c>
      <c r="C77" s="19"/>
      <c r="D77" s="20">
        <v>4157556</v>
      </c>
      <c r="E77" s="21">
        <v>4157000</v>
      </c>
      <c r="F77" s="21">
        <v>5682</v>
      </c>
      <c r="G77" s="21">
        <v>1491</v>
      </c>
      <c r="H77" s="21">
        <v>1804493</v>
      </c>
      <c r="I77" s="21">
        <v>1811666</v>
      </c>
      <c r="J77" s="21">
        <v>1050842</v>
      </c>
      <c r="K77" s="21">
        <v>1000</v>
      </c>
      <c r="L77" s="21"/>
      <c r="M77" s="21">
        <v>1051842</v>
      </c>
      <c r="N77" s="21"/>
      <c r="O77" s="21">
        <v>320</v>
      </c>
      <c r="P77" s="21"/>
      <c r="Q77" s="21">
        <v>320</v>
      </c>
      <c r="R77" s="21"/>
      <c r="S77" s="21"/>
      <c r="T77" s="21"/>
      <c r="U77" s="21"/>
      <c r="V77" s="21">
        <v>2863828</v>
      </c>
      <c r="W77" s="21">
        <v>3539000</v>
      </c>
      <c r="X77" s="21"/>
      <c r="Y77" s="20"/>
      <c r="Z77" s="23">
        <v>4157000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8884000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8884000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8884000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69903656</v>
      </c>
      <c r="D5" s="153">
        <f>SUM(D6:D8)</f>
        <v>0</v>
      </c>
      <c r="E5" s="154">
        <f t="shared" si="0"/>
        <v>101242942</v>
      </c>
      <c r="F5" s="100">
        <f t="shared" si="0"/>
        <v>87573894</v>
      </c>
      <c r="G5" s="100">
        <f t="shared" si="0"/>
        <v>11288729</v>
      </c>
      <c r="H5" s="100">
        <f t="shared" si="0"/>
        <v>5910650</v>
      </c>
      <c r="I5" s="100">
        <f t="shared" si="0"/>
        <v>7632898</v>
      </c>
      <c r="J5" s="100">
        <f t="shared" si="0"/>
        <v>24832277</v>
      </c>
      <c r="K5" s="100">
        <f t="shared" si="0"/>
        <v>5723721</v>
      </c>
      <c r="L5" s="100">
        <f t="shared" si="0"/>
        <v>8753608</v>
      </c>
      <c r="M5" s="100">
        <f t="shared" si="0"/>
        <v>7896280</v>
      </c>
      <c r="N5" s="100">
        <f t="shared" si="0"/>
        <v>22373609</v>
      </c>
      <c r="O5" s="100">
        <f t="shared" si="0"/>
        <v>8114509</v>
      </c>
      <c r="P5" s="100">
        <f t="shared" si="0"/>
        <v>7149644</v>
      </c>
      <c r="Q5" s="100">
        <f t="shared" si="0"/>
        <v>6041328</v>
      </c>
      <c r="R5" s="100">
        <f t="shared" si="0"/>
        <v>21305481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68511367</v>
      </c>
      <c r="X5" s="100">
        <f t="shared" si="0"/>
        <v>62861994</v>
      </c>
      <c r="Y5" s="100">
        <f t="shared" si="0"/>
        <v>5649373</v>
      </c>
      <c r="Z5" s="137">
        <f>+IF(X5&lt;&gt;0,+(Y5/X5)*100,0)</f>
        <v>8.986945275709834</v>
      </c>
      <c r="AA5" s="153">
        <f>SUM(AA6:AA8)</f>
        <v>87573894</v>
      </c>
    </row>
    <row r="6" spans="1:27" ht="13.5">
      <c r="A6" s="138" t="s">
        <v>75</v>
      </c>
      <c r="B6" s="136"/>
      <c r="C6" s="155">
        <v>10606941</v>
      </c>
      <c r="D6" s="155"/>
      <c r="E6" s="156">
        <v>24441557</v>
      </c>
      <c r="F6" s="60">
        <v>12707350</v>
      </c>
      <c r="G6" s="60">
        <v>779483</v>
      </c>
      <c r="H6" s="60">
        <v>768906</v>
      </c>
      <c r="I6" s="60">
        <v>1071752</v>
      </c>
      <c r="J6" s="60">
        <v>2620141</v>
      </c>
      <c r="K6" s="60">
        <v>1059742</v>
      </c>
      <c r="L6" s="60">
        <v>998842</v>
      </c>
      <c r="M6" s="60">
        <v>1271289</v>
      </c>
      <c r="N6" s="60">
        <v>3329873</v>
      </c>
      <c r="O6" s="60">
        <v>1163793</v>
      </c>
      <c r="P6" s="60">
        <v>1035600</v>
      </c>
      <c r="Q6" s="60">
        <v>734725</v>
      </c>
      <c r="R6" s="60">
        <v>2934118</v>
      </c>
      <c r="S6" s="60"/>
      <c r="T6" s="60"/>
      <c r="U6" s="60"/>
      <c r="V6" s="60"/>
      <c r="W6" s="60">
        <v>8884132</v>
      </c>
      <c r="X6" s="60">
        <v>8564994</v>
      </c>
      <c r="Y6" s="60">
        <v>319138</v>
      </c>
      <c r="Z6" s="140">
        <v>3.73</v>
      </c>
      <c r="AA6" s="155">
        <v>12707350</v>
      </c>
    </row>
    <row r="7" spans="1:27" ht="13.5">
      <c r="A7" s="138" t="s">
        <v>76</v>
      </c>
      <c r="B7" s="136"/>
      <c r="C7" s="157">
        <v>12234022</v>
      </c>
      <c r="D7" s="157"/>
      <c r="E7" s="158">
        <v>16939385</v>
      </c>
      <c r="F7" s="159">
        <v>12404000</v>
      </c>
      <c r="G7" s="159">
        <v>6196060</v>
      </c>
      <c r="H7" s="159">
        <v>1149718</v>
      </c>
      <c r="I7" s="159">
        <v>1486939</v>
      </c>
      <c r="J7" s="159">
        <v>8832717</v>
      </c>
      <c r="K7" s="159">
        <v>975303</v>
      </c>
      <c r="L7" s="159">
        <v>793016</v>
      </c>
      <c r="M7" s="159">
        <v>2143395</v>
      </c>
      <c r="N7" s="159">
        <v>3911714</v>
      </c>
      <c r="O7" s="159">
        <v>2484155</v>
      </c>
      <c r="P7" s="159">
        <v>1462902</v>
      </c>
      <c r="Q7" s="159">
        <v>1028404</v>
      </c>
      <c r="R7" s="159">
        <v>4975461</v>
      </c>
      <c r="S7" s="159"/>
      <c r="T7" s="159"/>
      <c r="U7" s="159"/>
      <c r="V7" s="159"/>
      <c r="W7" s="159">
        <v>17719892</v>
      </c>
      <c r="X7" s="159">
        <v>9400500</v>
      </c>
      <c r="Y7" s="159">
        <v>8319392</v>
      </c>
      <c r="Z7" s="141">
        <v>88.5</v>
      </c>
      <c r="AA7" s="157">
        <v>12404000</v>
      </c>
    </row>
    <row r="8" spans="1:27" ht="13.5">
      <c r="A8" s="138" t="s">
        <v>77</v>
      </c>
      <c r="B8" s="136"/>
      <c r="C8" s="155">
        <v>47062693</v>
      </c>
      <c r="D8" s="155"/>
      <c r="E8" s="156">
        <v>59862000</v>
      </c>
      <c r="F8" s="60">
        <v>62462544</v>
      </c>
      <c r="G8" s="60">
        <v>4313186</v>
      </c>
      <c r="H8" s="60">
        <v>3992026</v>
      </c>
      <c r="I8" s="60">
        <v>5074207</v>
      </c>
      <c r="J8" s="60">
        <v>13379419</v>
      </c>
      <c r="K8" s="60">
        <v>3688676</v>
      </c>
      <c r="L8" s="60">
        <v>6961750</v>
      </c>
      <c r="M8" s="60">
        <v>4481596</v>
      </c>
      <c r="N8" s="60">
        <v>15132022</v>
      </c>
      <c r="O8" s="60">
        <v>4466561</v>
      </c>
      <c r="P8" s="60">
        <v>4651142</v>
      </c>
      <c r="Q8" s="60">
        <v>4278199</v>
      </c>
      <c r="R8" s="60">
        <v>13395902</v>
      </c>
      <c r="S8" s="60"/>
      <c r="T8" s="60"/>
      <c r="U8" s="60"/>
      <c r="V8" s="60"/>
      <c r="W8" s="60">
        <v>41907343</v>
      </c>
      <c r="X8" s="60">
        <v>44896500</v>
      </c>
      <c r="Y8" s="60">
        <v>-2989157</v>
      </c>
      <c r="Z8" s="140">
        <v>-6.66</v>
      </c>
      <c r="AA8" s="155">
        <v>62462544</v>
      </c>
    </row>
    <row r="9" spans="1:27" ht="13.5">
      <c r="A9" s="135" t="s">
        <v>78</v>
      </c>
      <c r="B9" s="136"/>
      <c r="C9" s="153">
        <f aca="true" t="shared" si="1" ref="C9:Y9">SUM(C10:C14)</f>
        <v>24981312</v>
      </c>
      <c r="D9" s="153">
        <f>SUM(D10:D14)</f>
        <v>0</v>
      </c>
      <c r="E9" s="154">
        <f t="shared" si="1"/>
        <v>59570000</v>
      </c>
      <c r="F9" s="100">
        <f t="shared" si="1"/>
        <v>115939274</v>
      </c>
      <c r="G9" s="100">
        <f t="shared" si="1"/>
        <v>3157893</v>
      </c>
      <c r="H9" s="100">
        <f t="shared" si="1"/>
        <v>1760915</v>
      </c>
      <c r="I9" s="100">
        <f t="shared" si="1"/>
        <v>7835369</v>
      </c>
      <c r="J9" s="100">
        <f t="shared" si="1"/>
        <v>12754177</v>
      </c>
      <c r="K9" s="100">
        <f t="shared" si="1"/>
        <v>10523516</v>
      </c>
      <c r="L9" s="100">
        <f t="shared" si="1"/>
        <v>10181779</v>
      </c>
      <c r="M9" s="100">
        <f t="shared" si="1"/>
        <v>7451902</v>
      </c>
      <c r="N9" s="100">
        <f t="shared" si="1"/>
        <v>28157197</v>
      </c>
      <c r="O9" s="100">
        <f t="shared" si="1"/>
        <v>1026184</v>
      </c>
      <c r="P9" s="100">
        <f t="shared" si="1"/>
        <v>2255847</v>
      </c>
      <c r="Q9" s="100">
        <f t="shared" si="1"/>
        <v>9770625</v>
      </c>
      <c r="R9" s="100">
        <f t="shared" si="1"/>
        <v>13052656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53964030</v>
      </c>
      <c r="X9" s="100">
        <f t="shared" si="1"/>
        <v>17962497</v>
      </c>
      <c r="Y9" s="100">
        <f t="shared" si="1"/>
        <v>36001533</v>
      </c>
      <c r="Z9" s="137">
        <f>+IF(X9&lt;&gt;0,+(Y9/X9)*100,0)</f>
        <v>200.42610445529928</v>
      </c>
      <c r="AA9" s="153">
        <f>SUM(AA10:AA14)</f>
        <v>115939274</v>
      </c>
    </row>
    <row r="10" spans="1:27" ht="13.5">
      <c r="A10" s="138" t="s">
        <v>79</v>
      </c>
      <c r="B10" s="136"/>
      <c r="C10" s="155">
        <v>24981312</v>
      </c>
      <c r="D10" s="155"/>
      <c r="E10" s="156">
        <v>59570000</v>
      </c>
      <c r="F10" s="60">
        <v>115939274</v>
      </c>
      <c r="G10" s="60">
        <v>3157893</v>
      </c>
      <c r="H10" s="60">
        <v>1760915</v>
      </c>
      <c r="I10" s="60">
        <v>7835369</v>
      </c>
      <c r="J10" s="60">
        <v>12754177</v>
      </c>
      <c r="K10" s="60">
        <v>10523516</v>
      </c>
      <c r="L10" s="60">
        <v>10181779</v>
      </c>
      <c r="M10" s="60">
        <v>7451902</v>
      </c>
      <c r="N10" s="60">
        <v>28157197</v>
      </c>
      <c r="O10" s="60">
        <v>1026184</v>
      </c>
      <c r="P10" s="60">
        <v>2255847</v>
      </c>
      <c r="Q10" s="60">
        <v>9770625</v>
      </c>
      <c r="R10" s="60">
        <v>13052656</v>
      </c>
      <c r="S10" s="60"/>
      <c r="T10" s="60"/>
      <c r="U10" s="60"/>
      <c r="V10" s="60"/>
      <c r="W10" s="60">
        <v>53964030</v>
      </c>
      <c r="X10" s="60">
        <v>17962497</v>
      </c>
      <c r="Y10" s="60">
        <v>36001533</v>
      </c>
      <c r="Z10" s="140">
        <v>200.43</v>
      </c>
      <c r="AA10" s="155">
        <v>115939274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519204</v>
      </c>
      <c r="D15" s="153">
        <f>SUM(D16:D18)</f>
        <v>0</v>
      </c>
      <c r="E15" s="154">
        <f t="shared" si="2"/>
        <v>2284000</v>
      </c>
      <c r="F15" s="100">
        <f t="shared" si="2"/>
        <v>1914000</v>
      </c>
      <c r="G15" s="100">
        <f t="shared" si="2"/>
        <v>39049</v>
      </c>
      <c r="H15" s="100">
        <f t="shared" si="2"/>
        <v>0</v>
      </c>
      <c r="I15" s="100">
        <f t="shared" si="2"/>
        <v>142600</v>
      </c>
      <c r="J15" s="100">
        <f t="shared" si="2"/>
        <v>181649</v>
      </c>
      <c r="K15" s="100">
        <f t="shared" si="2"/>
        <v>98243</v>
      </c>
      <c r="L15" s="100">
        <f t="shared" si="2"/>
        <v>7000</v>
      </c>
      <c r="M15" s="100">
        <f t="shared" si="2"/>
        <v>7980</v>
      </c>
      <c r="N15" s="100">
        <f t="shared" si="2"/>
        <v>113223</v>
      </c>
      <c r="O15" s="100">
        <f t="shared" si="2"/>
        <v>8935</v>
      </c>
      <c r="P15" s="100">
        <f t="shared" si="2"/>
        <v>25192</v>
      </c>
      <c r="Q15" s="100">
        <f t="shared" si="2"/>
        <v>12041</v>
      </c>
      <c r="R15" s="100">
        <f t="shared" si="2"/>
        <v>46168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341040</v>
      </c>
      <c r="X15" s="100">
        <f t="shared" si="2"/>
        <v>1712997</v>
      </c>
      <c r="Y15" s="100">
        <f t="shared" si="2"/>
        <v>-1371957</v>
      </c>
      <c r="Z15" s="137">
        <f>+IF(X15&lt;&gt;0,+(Y15/X15)*100,0)</f>
        <v>-80.0910334343843</v>
      </c>
      <c r="AA15" s="153">
        <f>SUM(AA16:AA18)</f>
        <v>1914000</v>
      </c>
    </row>
    <row r="16" spans="1:27" ht="13.5">
      <c r="A16" s="138" t="s">
        <v>85</v>
      </c>
      <c r="B16" s="136"/>
      <c r="C16" s="155">
        <v>519204</v>
      </c>
      <c r="D16" s="155"/>
      <c r="E16" s="156">
        <v>2284000</v>
      </c>
      <c r="F16" s="60">
        <v>1914000</v>
      </c>
      <c r="G16" s="60">
        <v>39049</v>
      </c>
      <c r="H16" s="60"/>
      <c r="I16" s="60">
        <v>142600</v>
      </c>
      <c r="J16" s="60">
        <v>181649</v>
      </c>
      <c r="K16" s="60">
        <v>98243</v>
      </c>
      <c r="L16" s="60">
        <v>7000</v>
      </c>
      <c r="M16" s="60">
        <v>7980</v>
      </c>
      <c r="N16" s="60">
        <v>113223</v>
      </c>
      <c r="O16" s="60">
        <v>8935</v>
      </c>
      <c r="P16" s="60">
        <v>25192</v>
      </c>
      <c r="Q16" s="60">
        <v>12041</v>
      </c>
      <c r="R16" s="60">
        <v>46168</v>
      </c>
      <c r="S16" s="60"/>
      <c r="T16" s="60"/>
      <c r="U16" s="60"/>
      <c r="V16" s="60"/>
      <c r="W16" s="60">
        <v>341040</v>
      </c>
      <c r="X16" s="60">
        <v>1712997</v>
      </c>
      <c r="Y16" s="60">
        <v>-1371957</v>
      </c>
      <c r="Z16" s="140">
        <v>-80.09</v>
      </c>
      <c r="AA16" s="155">
        <v>1914000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95404172</v>
      </c>
      <c r="D25" s="168">
        <f>+D5+D9+D15+D19+D24</f>
        <v>0</v>
      </c>
      <c r="E25" s="169">
        <f t="shared" si="4"/>
        <v>163096942</v>
      </c>
      <c r="F25" s="73">
        <f t="shared" si="4"/>
        <v>205427168</v>
      </c>
      <c r="G25" s="73">
        <f t="shared" si="4"/>
        <v>14485671</v>
      </c>
      <c r="H25" s="73">
        <f t="shared" si="4"/>
        <v>7671565</v>
      </c>
      <c r="I25" s="73">
        <f t="shared" si="4"/>
        <v>15610867</v>
      </c>
      <c r="J25" s="73">
        <f t="shared" si="4"/>
        <v>37768103</v>
      </c>
      <c r="K25" s="73">
        <f t="shared" si="4"/>
        <v>16345480</v>
      </c>
      <c r="L25" s="73">
        <f t="shared" si="4"/>
        <v>18942387</v>
      </c>
      <c r="M25" s="73">
        <f t="shared" si="4"/>
        <v>15356162</v>
      </c>
      <c r="N25" s="73">
        <f t="shared" si="4"/>
        <v>50644029</v>
      </c>
      <c r="O25" s="73">
        <f t="shared" si="4"/>
        <v>9149628</v>
      </c>
      <c r="P25" s="73">
        <f t="shared" si="4"/>
        <v>9430683</v>
      </c>
      <c r="Q25" s="73">
        <f t="shared" si="4"/>
        <v>15823994</v>
      </c>
      <c r="R25" s="73">
        <f t="shared" si="4"/>
        <v>34404305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122816437</v>
      </c>
      <c r="X25" s="73">
        <f t="shared" si="4"/>
        <v>82537488</v>
      </c>
      <c r="Y25" s="73">
        <f t="shared" si="4"/>
        <v>40278949</v>
      </c>
      <c r="Z25" s="170">
        <f>+IF(X25&lt;&gt;0,+(Y25/X25)*100,0)</f>
        <v>48.80079340432556</v>
      </c>
      <c r="AA25" s="168">
        <f>+AA5+AA9+AA15+AA19+AA24</f>
        <v>205427168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71609701</v>
      </c>
      <c r="D28" s="153">
        <f>SUM(D29:D31)</f>
        <v>0</v>
      </c>
      <c r="E28" s="154">
        <f t="shared" si="5"/>
        <v>97451885</v>
      </c>
      <c r="F28" s="100">
        <f t="shared" si="5"/>
        <v>84892908</v>
      </c>
      <c r="G28" s="100">
        <f t="shared" si="5"/>
        <v>5252182</v>
      </c>
      <c r="H28" s="100">
        <f t="shared" si="5"/>
        <v>4777232</v>
      </c>
      <c r="I28" s="100">
        <f t="shared" si="5"/>
        <v>6397612</v>
      </c>
      <c r="J28" s="100">
        <f t="shared" si="5"/>
        <v>16427026</v>
      </c>
      <c r="K28" s="100">
        <f t="shared" si="5"/>
        <v>4936658</v>
      </c>
      <c r="L28" s="100">
        <f t="shared" si="5"/>
        <v>6623106</v>
      </c>
      <c r="M28" s="100">
        <f t="shared" si="5"/>
        <v>6234731</v>
      </c>
      <c r="N28" s="100">
        <f t="shared" si="5"/>
        <v>17794495</v>
      </c>
      <c r="O28" s="100">
        <f t="shared" si="5"/>
        <v>5668666</v>
      </c>
      <c r="P28" s="100">
        <f t="shared" si="5"/>
        <v>5980654</v>
      </c>
      <c r="Q28" s="100">
        <f t="shared" si="5"/>
        <v>5260011</v>
      </c>
      <c r="R28" s="100">
        <f t="shared" si="5"/>
        <v>16909331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51130852</v>
      </c>
      <c r="X28" s="100">
        <f t="shared" si="5"/>
        <v>62861994</v>
      </c>
      <c r="Y28" s="100">
        <f t="shared" si="5"/>
        <v>-11731142</v>
      </c>
      <c r="Z28" s="137">
        <f>+IF(X28&lt;&gt;0,+(Y28/X28)*100,0)</f>
        <v>-18.661740192333063</v>
      </c>
      <c r="AA28" s="153">
        <f>SUM(AA29:AA31)</f>
        <v>84892908</v>
      </c>
    </row>
    <row r="29" spans="1:27" ht="13.5">
      <c r="A29" s="138" t="s">
        <v>75</v>
      </c>
      <c r="B29" s="136"/>
      <c r="C29" s="155">
        <v>10606941</v>
      </c>
      <c r="D29" s="155"/>
      <c r="E29" s="156">
        <v>11420000</v>
      </c>
      <c r="F29" s="60">
        <v>12707350</v>
      </c>
      <c r="G29" s="60">
        <v>779483</v>
      </c>
      <c r="H29" s="60">
        <v>768906</v>
      </c>
      <c r="I29" s="60">
        <v>1071752</v>
      </c>
      <c r="J29" s="60">
        <v>2620141</v>
      </c>
      <c r="K29" s="60">
        <v>1059742</v>
      </c>
      <c r="L29" s="60">
        <v>998842</v>
      </c>
      <c r="M29" s="60">
        <v>1271289</v>
      </c>
      <c r="N29" s="60">
        <v>3329873</v>
      </c>
      <c r="O29" s="60">
        <v>1163793</v>
      </c>
      <c r="P29" s="60">
        <v>1035600</v>
      </c>
      <c r="Q29" s="60">
        <v>734725</v>
      </c>
      <c r="R29" s="60">
        <v>2934118</v>
      </c>
      <c r="S29" s="60"/>
      <c r="T29" s="60"/>
      <c r="U29" s="60"/>
      <c r="V29" s="60"/>
      <c r="W29" s="60">
        <v>8884132</v>
      </c>
      <c r="X29" s="60">
        <v>8564994</v>
      </c>
      <c r="Y29" s="60">
        <v>319138</v>
      </c>
      <c r="Z29" s="140">
        <v>3.73</v>
      </c>
      <c r="AA29" s="155">
        <v>12707350</v>
      </c>
    </row>
    <row r="30" spans="1:27" ht="13.5">
      <c r="A30" s="138" t="s">
        <v>76</v>
      </c>
      <c r="B30" s="136"/>
      <c r="C30" s="157">
        <v>13940067</v>
      </c>
      <c r="D30" s="157"/>
      <c r="E30" s="158">
        <v>26169885</v>
      </c>
      <c r="F30" s="159">
        <v>12404000</v>
      </c>
      <c r="G30" s="159">
        <v>389853</v>
      </c>
      <c r="H30" s="159">
        <v>48548</v>
      </c>
      <c r="I30" s="159">
        <v>297856</v>
      </c>
      <c r="J30" s="159">
        <v>736257</v>
      </c>
      <c r="K30" s="159">
        <v>188240</v>
      </c>
      <c r="L30" s="159">
        <v>213430</v>
      </c>
      <c r="M30" s="159">
        <v>658246</v>
      </c>
      <c r="N30" s="159">
        <v>1059916</v>
      </c>
      <c r="O30" s="159">
        <v>38312</v>
      </c>
      <c r="P30" s="159">
        <v>707494</v>
      </c>
      <c r="Q30" s="159">
        <v>261487</v>
      </c>
      <c r="R30" s="159">
        <v>1007293</v>
      </c>
      <c r="S30" s="159"/>
      <c r="T30" s="159"/>
      <c r="U30" s="159"/>
      <c r="V30" s="159"/>
      <c r="W30" s="159">
        <v>2803466</v>
      </c>
      <c r="X30" s="159">
        <v>9400500</v>
      </c>
      <c r="Y30" s="159">
        <v>-6597034</v>
      </c>
      <c r="Z30" s="141">
        <v>-70.18</v>
      </c>
      <c r="AA30" s="157">
        <v>12404000</v>
      </c>
    </row>
    <row r="31" spans="1:27" ht="13.5">
      <c r="A31" s="138" t="s">
        <v>77</v>
      </c>
      <c r="B31" s="136"/>
      <c r="C31" s="155">
        <v>47062693</v>
      </c>
      <c r="D31" s="155"/>
      <c r="E31" s="156">
        <v>59862000</v>
      </c>
      <c r="F31" s="60">
        <v>59781558</v>
      </c>
      <c r="G31" s="60">
        <v>4082846</v>
      </c>
      <c r="H31" s="60">
        <v>3959778</v>
      </c>
      <c r="I31" s="60">
        <v>5028004</v>
      </c>
      <c r="J31" s="60">
        <v>13070628</v>
      </c>
      <c r="K31" s="60">
        <v>3688676</v>
      </c>
      <c r="L31" s="60">
        <v>5410834</v>
      </c>
      <c r="M31" s="60">
        <v>4305196</v>
      </c>
      <c r="N31" s="60">
        <v>13404706</v>
      </c>
      <c r="O31" s="60">
        <v>4466561</v>
      </c>
      <c r="P31" s="60">
        <v>4237560</v>
      </c>
      <c r="Q31" s="60">
        <v>4263799</v>
      </c>
      <c r="R31" s="60">
        <v>12967920</v>
      </c>
      <c r="S31" s="60"/>
      <c r="T31" s="60"/>
      <c r="U31" s="60"/>
      <c r="V31" s="60"/>
      <c r="W31" s="60">
        <v>39443254</v>
      </c>
      <c r="X31" s="60">
        <v>44896500</v>
      </c>
      <c r="Y31" s="60">
        <v>-5453246</v>
      </c>
      <c r="Z31" s="140">
        <v>-12.15</v>
      </c>
      <c r="AA31" s="155">
        <v>59781558</v>
      </c>
    </row>
    <row r="32" spans="1:27" ht="13.5">
      <c r="A32" s="135" t="s">
        <v>78</v>
      </c>
      <c r="B32" s="136"/>
      <c r="C32" s="153">
        <f aca="true" t="shared" si="6" ref="C32:Y32">SUM(C33:C37)</f>
        <v>26329703</v>
      </c>
      <c r="D32" s="153">
        <f>SUM(D33:D37)</f>
        <v>0</v>
      </c>
      <c r="E32" s="154">
        <f t="shared" si="6"/>
        <v>23950000</v>
      </c>
      <c r="F32" s="100">
        <f t="shared" si="6"/>
        <v>36009843</v>
      </c>
      <c r="G32" s="100">
        <f t="shared" si="6"/>
        <v>2305379</v>
      </c>
      <c r="H32" s="100">
        <f t="shared" si="6"/>
        <v>741363</v>
      </c>
      <c r="I32" s="100">
        <f t="shared" si="6"/>
        <v>1079101</v>
      </c>
      <c r="J32" s="100">
        <f t="shared" si="6"/>
        <v>4125843</v>
      </c>
      <c r="K32" s="100">
        <f t="shared" si="6"/>
        <v>2913195</v>
      </c>
      <c r="L32" s="100">
        <f t="shared" si="6"/>
        <v>904302</v>
      </c>
      <c r="M32" s="100">
        <f t="shared" si="6"/>
        <v>7451902</v>
      </c>
      <c r="N32" s="100">
        <f t="shared" si="6"/>
        <v>11269399</v>
      </c>
      <c r="O32" s="100">
        <f t="shared" si="6"/>
        <v>1026184</v>
      </c>
      <c r="P32" s="100">
        <f t="shared" si="6"/>
        <v>2255847</v>
      </c>
      <c r="Q32" s="100">
        <f t="shared" si="6"/>
        <v>1298539</v>
      </c>
      <c r="R32" s="100">
        <f t="shared" si="6"/>
        <v>4580570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19975812</v>
      </c>
      <c r="X32" s="100">
        <f t="shared" si="6"/>
        <v>17962497</v>
      </c>
      <c r="Y32" s="100">
        <f t="shared" si="6"/>
        <v>2013315</v>
      </c>
      <c r="Z32" s="137">
        <f>+IF(X32&lt;&gt;0,+(Y32/X32)*100,0)</f>
        <v>11.208436109968453</v>
      </c>
      <c r="AA32" s="153">
        <f>SUM(AA33:AA37)</f>
        <v>36009843</v>
      </c>
    </row>
    <row r="33" spans="1:27" ht="13.5">
      <c r="A33" s="138" t="s">
        <v>79</v>
      </c>
      <c r="B33" s="136"/>
      <c r="C33" s="155">
        <v>26329703</v>
      </c>
      <c r="D33" s="155"/>
      <c r="E33" s="156">
        <v>23950000</v>
      </c>
      <c r="F33" s="60">
        <v>36009843</v>
      </c>
      <c r="G33" s="60">
        <v>2305379</v>
      </c>
      <c r="H33" s="60">
        <v>741363</v>
      </c>
      <c r="I33" s="60">
        <v>1079101</v>
      </c>
      <c r="J33" s="60">
        <v>4125843</v>
      </c>
      <c r="K33" s="60">
        <v>2913195</v>
      </c>
      <c r="L33" s="60">
        <v>904302</v>
      </c>
      <c r="M33" s="60">
        <v>7451902</v>
      </c>
      <c r="N33" s="60">
        <v>11269399</v>
      </c>
      <c r="O33" s="60">
        <v>1026184</v>
      </c>
      <c r="P33" s="60">
        <v>2255847</v>
      </c>
      <c r="Q33" s="60">
        <v>1298539</v>
      </c>
      <c r="R33" s="60">
        <v>4580570</v>
      </c>
      <c r="S33" s="60"/>
      <c r="T33" s="60"/>
      <c r="U33" s="60"/>
      <c r="V33" s="60"/>
      <c r="W33" s="60">
        <v>19975812</v>
      </c>
      <c r="X33" s="60">
        <v>17962497</v>
      </c>
      <c r="Y33" s="60">
        <v>2013315</v>
      </c>
      <c r="Z33" s="140">
        <v>11.21</v>
      </c>
      <c r="AA33" s="155">
        <v>36009843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519204</v>
      </c>
      <c r="D38" s="153">
        <f>SUM(D39:D41)</f>
        <v>0</v>
      </c>
      <c r="E38" s="154">
        <f t="shared" si="7"/>
        <v>2284000</v>
      </c>
      <c r="F38" s="100">
        <f t="shared" si="7"/>
        <v>1914000</v>
      </c>
      <c r="G38" s="100">
        <f t="shared" si="7"/>
        <v>39049</v>
      </c>
      <c r="H38" s="100">
        <f t="shared" si="7"/>
        <v>0</v>
      </c>
      <c r="I38" s="100">
        <f t="shared" si="7"/>
        <v>142600</v>
      </c>
      <c r="J38" s="100">
        <f t="shared" si="7"/>
        <v>181649</v>
      </c>
      <c r="K38" s="100">
        <f t="shared" si="7"/>
        <v>98243</v>
      </c>
      <c r="L38" s="100">
        <f t="shared" si="7"/>
        <v>7000</v>
      </c>
      <c r="M38" s="100">
        <f t="shared" si="7"/>
        <v>7980</v>
      </c>
      <c r="N38" s="100">
        <f t="shared" si="7"/>
        <v>113223</v>
      </c>
      <c r="O38" s="100">
        <f t="shared" si="7"/>
        <v>8935</v>
      </c>
      <c r="P38" s="100">
        <f t="shared" si="7"/>
        <v>25192</v>
      </c>
      <c r="Q38" s="100">
        <f t="shared" si="7"/>
        <v>12041</v>
      </c>
      <c r="R38" s="100">
        <f t="shared" si="7"/>
        <v>46168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341040</v>
      </c>
      <c r="X38" s="100">
        <f t="shared" si="7"/>
        <v>1712997</v>
      </c>
      <c r="Y38" s="100">
        <f t="shared" si="7"/>
        <v>-1371957</v>
      </c>
      <c r="Z38" s="137">
        <f>+IF(X38&lt;&gt;0,+(Y38/X38)*100,0)</f>
        <v>-80.0910334343843</v>
      </c>
      <c r="AA38" s="153">
        <f>SUM(AA39:AA41)</f>
        <v>1914000</v>
      </c>
    </row>
    <row r="39" spans="1:27" ht="13.5">
      <c r="A39" s="138" t="s">
        <v>85</v>
      </c>
      <c r="B39" s="136"/>
      <c r="C39" s="155">
        <v>519204</v>
      </c>
      <c r="D39" s="155"/>
      <c r="E39" s="156">
        <v>2284000</v>
      </c>
      <c r="F39" s="60">
        <v>1914000</v>
      </c>
      <c r="G39" s="60">
        <v>39049</v>
      </c>
      <c r="H39" s="60"/>
      <c r="I39" s="60">
        <v>142600</v>
      </c>
      <c r="J39" s="60">
        <v>181649</v>
      </c>
      <c r="K39" s="60">
        <v>98243</v>
      </c>
      <c r="L39" s="60">
        <v>7000</v>
      </c>
      <c r="M39" s="60">
        <v>7980</v>
      </c>
      <c r="N39" s="60">
        <v>113223</v>
      </c>
      <c r="O39" s="60">
        <v>8935</v>
      </c>
      <c r="P39" s="60">
        <v>25192</v>
      </c>
      <c r="Q39" s="60">
        <v>12041</v>
      </c>
      <c r="R39" s="60">
        <v>46168</v>
      </c>
      <c r="S39" s="60"/>
      <c r="T39" s="60"/>
      <c r="U39" s="60"/>
      <c r="V39" s="60"/>
      <c r="W39" s="60">
        <v>341040</v>
      </c>
      <c r="X39" s="60">
        <v>1712997</v>
      </c>
      <c r="Y39" s="60">
        <v>-1371957</v>
      </c>
      <c r="Z39" s="140">
        <v>-80.09</v>
      </c>
      <c r="AA39" s="155">
        <v>1914000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10570000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>
        <v>10570000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98458608</v>
      </c>
      <c r="D48" s="168">
        <f>+D28+D32+D38+D42+D47</f>
        <v>0</v>
      </c>
      <c r="E48" s="169">
        <f t="shared" si="9"/>
        <v>134255885</v>
      </c>
      <c r="F48" s="73">
        <f t="shared" si="9"/>
        <v>122816751</v>
      </c>
      <c r="G48" s="73">
        <f t="shared" si="9"/>
        <v>7596610</v>
      </c>
      <c r="H48" s="73">
        <f t="shared" si="9"/>
        <v>5518595</v>
      </c>
      <c r="I48" s="73">
        <f t="shared" si="9"/>
        <v>7619313</v>
      </c>
      <c r="J48" s="73">
        <f t="shared" si="9"/>
        <v>20734518</v>
      </c>
      <c r="K48" s="73">
        <f t="shared" si="9"/>
        <v>7948096</v>
      </c>
      <c r="L48" s="73">
        <f t="shared" si="9"/>
        <v>7534408</v>
      </c>
      <c r="M48" s="73">
        <f t="shared" si="9"/>
        <v>13694613</v>
      </c>
      <c r="N48" s="73">
        <f t="shared" si="9"/>
        <v>29177117</v>
      </c>
      <c r="O48" s="73">
        <f t="shared" si="9"/>
        <v>6703785</v>
      </c>
      <c r="P48" s="73">
        <f t="shared" si="9"/>
        <v>8261693</v>
      </c>
      <c r="Q48" s="73">
        <f t="shared" si="9"/>
        <v>6570591</v>
      </c>
      <c r="R48" s="73">
        <f t="shared" si="9"/>
        <v>21536069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71447704</v>
      </c>
      <c r="X48" s="73">
        <f t="shared" si="9"/>
        <v>82537488</v>
      </c>
      <c r="Y48" s="73">
        <f t="shared" si="9"/>
        <v>-11089784</v>
      </c>
      <c r="Z48" s="170">
        <f>+IF(X48&lt;&gt;0,+(Y48/X48)*100,0)</f>
        <v>-13.436057079905314</v>
      </c>
      <c r="AA48" s="168">
        <f>+AA28+AA32+AA38+AA42+AA47</f>
        <v>122816751</v>
      </c>
    </row>
    <row r="49" spans="1:27" ht="13.5">
      <c r="A49" s="148" t="s">
        <v>49</v>
      </c>
      <c r="B49" s="149"/>
      <c r="C49" s="171">
        <f aca="true" t="shared" si="10" ref="C49:Y49">+C25-C48</f>
        <v>-3054436</v>
      </c>
      <c r="D49" s="171">
        <f>+D25-D48</f>
        <v>0</v>
      </c>
      <c r="E49" s="172">
        <f t="shared" si="10"/>
        <v>28841057</v>
      </c>
      <c r="F49" s="173">
        <f t="shared" si="10"/>
        <v>82610417</v>
      </c>
      <c r="G49" s="173">
        <f t="shared" si="10"/>
        <v>6889061</v>
      </c>
      <c r="H49" s="173">
        <f t="shared" si="10"/>
        <v>2152970</v>
      </c>
      <c r="I49" s="173">
        <f t="shared" si="10"/>
        <v>7991554</v>
      </c>
      <c r="J49" s="173">
        <f t="shared" si="10"/>
        <v>17033585</v>
      </c>
      <c r="K49" s="173">
        <f t="shared" si="10"/>
        <v>8397384</v>
      </c>
      <c r="L49" s="173">
        <f t="shared" si="10"/>
        <v>11407979</v>
      </c>
      <c r="M49" s="173">
        <f t="shared" si="10"/>
        <v>1661549</v>
      </c>
      <c r="N49" s="173">
        <f t="shared" si="10"/>
        <v>21466912</v>
      </c>
      <c r="O49" s="173">
        <f t="shared" si="10"/>
        <v>2445843</v>
      </c>
      <c r="P49" s="173">
        <f t="shared" si="10"/>
        <v>1168990</v>
      </c>
      <c r="Q49" s="173">
        <f t="shared" si="10"/>
        <v>9253403</v>
      </c>
      <c r="R49" s="173">
        <f t="shared" si="10"/>
        <v>12868236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51368733</v>
      </c>
      <c r="X49" s="173">
        <f>IF(F25=F48,0,X25-X48)</f>
        <v>0</v>
      </c>
      <c r="Y49" s="173">
        <f t="shared" si="10"/>
        <v>51368733</v>
      </c>
      <c r="Z49" s="174">
        <f>+IF(X49&lt;&gt;0,+(Y49/X49)*100,0)</f>
        <v>0</v>
      </c>
      <c r="AA49" s="171">
        <f>+AA25-AA48</f>
        <v>82610417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4977152</v>
      </c>
      <c r="D5" s="155">
        <v>0</v>
      </c>
      <c r="E5" s="156">
        <v>4157557</v>
      </c>
      <c r="F5" s="60">
        <v>4157557</v>
      </c>
      <c r="G5" s="60">
        <v>4975846</v>
      </c>
      <c r="H5" s="60">
        <v>0</v>
      </c>
      <c r="I5" s="60">
        <v>0</v>
      </c>
      <c r="J5" s="60">
        <v>4975846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4975846</v>
      </c>
      <c r="X5" s="60">
        <v>3024000</v>
      </c>
      <c r="Y5" s="60">
        <v>1951846</v>
      </c>
      <c r="Z5" s="140">
        <v>64.55</v>
      </c>
      <c r="AA5" s="155">
        <v>4157557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4503583</v>
      </c>
      <c r="D13" s="155">
        <v>0</v>
      </c>
      <c r="E13" s="156">
        <v>3200000</v>
      </c>
      <c r="F13" s="60">
        <v>4450000</v>
      </c>
      <c r="G13" s="60">
        <v>329036</v>
      </c>
      <c r="H13" s="60">
        <v>489042</v>
      </c>
      <c r="I13" s="60">
        <v>567193</v>
      </c>
      <c r="J13" s="60">
        <v>1385271</v>
      </c>
      <c r="K13" s="60">
        <v>551521</v>
      </c>
      <c r="L13" s="60">
        <v>506839</v>
      </c>
      <c r="M13" s="60">
        <v>462451</v>
      </c>
      <c r="N13" s="60">
        <v>1520811</v>
      </c>
      <c r="O13" s="60">
        <v>594229</v>
      </c>
      <c r="P13" s="60">
        <v>581024</v>
      </c>
      <c r="Q13" s="60">
        <v>512926</v>
      </c>
      <c r="R13" s="60">
        <v>1688179</v>
      </c>
      <c r="S13" s="60">
        <v>0</v>
      </c>
      <c r="T13" s="60">
        <v>0</v>
      </c>
      <c r="U13" s="60">
        <v>0</v>
      </c>
      <c r="V13" s="60">
        <v>0</v>
      </c>
      <c r="W13" s="60">
        <v>4594261</v>
      </c>
      <c r="X13" s="60">
        <v>2399994</v>
      </c>
      <c r="Y13" s="60">
        <v>2194267</v>
      </c>
      <c r="Z13" s="140">
        <v>91.43</v>
      </c>
      <c r="AA13" s="155">
        <v>4450000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85478324</v>
      </c>
      <c r="D19" s="155">
        <v>0</v>
      </c>
      <c r="E19" s="156">
        <v>115574000</v>
      </c>
      <c r="F19" s="60">
        <v>104760144</v>
      </c>
      <c r="G19" s="60">
        <v>7595932</v>
      </c>
      <c r="H19" s="60">
        <v>5518595</v>
      </c>
      <c r="I19" s="60">
        <v>7619313</v>
      </c>
      <c r="J19" s="60">
        <v>20733840</v>
      </c>
      <c r="K19" s="60">
        <v>7948096</v>
      </c>
      <c r="L19" s="60">
        <v>7534408</v>
      </c>
      <c r="M19" s="60">
        <v>8149805</v>
      </c>
      <c r="N19" s="60">
        <v>23632309</v>
      </c>
      <c r="O19" s="60">
        <v>6703785</v>
      </c>
      <c r="P19" s="60">
        <v>8675275</v>
      </c>
      <c r="Q19" s="60">
        <v>6570591</v>
      </c>
      <c r="R19" s="60">
        <v>21949651</v>
      </c>
      <c r="S19" s="60">
        <v>0</v>
      </c>
      <c r="T19" s="60">
        <v>0</v>
      </c>
      <c r="U19" s="60">
        <v>0</v>
      </c>
      <c r="V19" s="60">
        <v>0</v>
      </c>
      <c r="W19" s="60">
        <v>66315800</v>
      </c>
      <c r="X19" s="60">
        <v>90228000</v>
      </c>
      <c r="Y19" s="60">
        <v>-23912200</v>
      </c>
      <c r="Z19" s="140">
        <v>-26.5</v>
      </c>
      <c r="AA19" s="155">
        <v>104760144</v>
      </c>
    </row>
    <row r="20" spans="1:27" ht="13.5">
      <c r="A20" s="181" t="s">
        <v>35</v>
      </c>
      <c r="B20" s="185"/>
      <c r="C20" s="155">
        <v>445113</v>
      </c>
      <c r="D20" s="155">
        <v>0</v>
      </c>
      <c r="E20" s="156">
        <v>4545385</v>
      </c>
      <c r="F20" s="54">
        <v>9449051</v>
      </c>
      <c r="G20" s="54">
        <v>501343</v>
      </c>
      <c r="H20" s="54">
        <v>612128</v>
      </c>
      <c r="I20" s="54">
        <v>621890</v>
      </c>
      <c r="J20" s="54">
        <v>1735361</v>
      </c>
      <c r="K20" s="54">
        <v>235542</v>
      </c>
      <c r="L20" s="54">
        <v>72747</v>
      </c>
      <c r="M20" s="54">
        <v>1022698</v>
      </c>
      <c r="N20" s="54">
        <v>1330987</v>
      </c>
      <c r="O20" s="54">
        <v>1851614</v>
      </c>
      <c r="P20" s="54">
        <v>174384</v>
      </c>
      <c r="Q20" s="54">
        <v>253991</v>
      </c>
      <c r="R20" s="54">
        <v>2279989</v>
      </c>
      <c r="S20" s="54">
        <v>0</v>
      </c>
      <c r="T20" s="54">
        <v>0</v>
      </c>
      <c r="U20" s="54">
        <v>0</v>
      </c>
      <c r="V20" s="54">
        <v>0</v>
      </c>
      <c r="W20" s="54">
        <v>5346337</v>
      </c>
      <c r="X20" s="54">
        <v>3411000</v>
      </c>
      <c r="Y20" s="54">
        <v>1935337</v>
      </c>
      <c r="Z20" s="184">
        <v>56.74</v>
      </c>
      <c r="AA20" s="130">
        <v>9449051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95404172</v>
      </c>
      <c r="D22" s="188">
        <f>SUM(D5:D21)</f>
        <v>0</v>
      </c>
      <c r="E22" s="189">
        <f t="shared" si="0"/>
        <v>127476942</v>
      </c>
      <c r="F22" s="190">
        <f t="shared" si="0"/>
        <v>122816752</v>
      </c>
      <c r="G22" s="190">
        <f t="shared" si="0"/>
        <v>13402157</v>
      </c>
      <c r="H22" s="190">
        <f t="shared" si="0"/>
        <v>6619765</v>
      </c>
      <c r="I22" s="190">
        <f t="shared" si="0"/>
        <v>8808396</v>
      </c>
      <c r="J22" s="190">
        <f t="shared" si="0"/>
        <v>28830318</v>
      </c>
      <c r="K22" s="190">
        <f t="shared" si="0"/>
        <v>8735159</v>
      </c>
      <c r="L22" s="190">
        <f t="shared" si="0"/>
        <v>8113994</v>
      </c>
      <c r="M22" s="190">
        <f t="shared" si="0"/>
        <v>9634954</v>
      </c>
      <c r="N22" s="190">
        <f t="shared" si="0"/>
        <v>26484107</v>
      </c>
      <c r="O22" s="190">
        <f t="shared" si="0"/>
        <v>9149628</v>
      </c>
      <c r="P22" s="190">
        <f t="shared" si="0"/>
        <v>9430683</v>
      </c>
      <c r="Q22" s="190">
        <f t="shared" si="0"/>
        <v>7337508</v>
      </c>
      <c r="R22" s="190">
        <f t="shared" si="0"/>
        <v>25917819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81232244</v>
      </c>
      <c r="X22" s="190">
        <f t="shared" si="0"/>
        <v>99062994</v>
      </c>
      <c r="Y22" s="190">
        <f t="shared" si="0"/>
        <v>-17830750</v>
      </c>
      <c r="Z22" s="191">
        <f>+IF(X22&lt;&gt;0,+(Y22/X22)*100,0)</f>
        <v>-17.99940550958918</v>
      </c>
      <c r="AA22" s="188">
        <f>SUM(AA5:AA21)</f>
        <v>122816752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26538744</v>
      </c>
      <c r="D25" s="155">
        <v>0</v>
      </c>
      <c r="E25" s="156">
        <v>35970231</v>
      </c>
      <c r="F25" s="60">
        <v>35970231</v>
      </c>
      <c r="G25" s="60">
        <v>2182000</v>
      </c>
      <c r="H25" s="60">
        <v>2258710</v>
      </c>
      <c r="I25" s="60">
        <v>2285155</v>
      </c>
      <c r="J25" s="60">
        <v>6725865</v>
      </c>
      <c r="K25" s="60">
        <v>2303256</v>
      </c>
      <c r="L25" s="60">
        <v>3684200</v>
      </c>
      <c r="M25" s="60">
        <v>2693138</v>
      </c>
      <c r="N25" s="60">
        <v>8680594</v>
      </c>
      <c r="O25" s="60">
        <v>2658435</v>
      </c>
      <c r="P25" s="60">
        <v>2638386</v>
      </c>
      <c r="Q25" s="60">
        <v>2753192</v>
      </c>
      <c r="R25" s="60">
        <v>8050013</v>
      </c>
      <c r="S25" s="60">
        <v>0</v>
      </c>
      <c r="T25" s="60">
        <v>0</v>
      </c>
      <c r="U25" s="60">
        <v>0</v>
      </c>
      <c r="V25" s="60">
        <v>0</v>
      </c>
      <c r="W25" s="60">
        <v>23456472</v>
      </c>
      <c r="X25" s="60">
        <v>26809497</v>
      </c>
      <c r="Y25" s="60">
        <v>-3353025</v>
      </c>
      <c r="Z25" s="140">
        <v>-12.51</v>
      </c>
      <c r="AA25" s="155">
        <v>35970231</v>
      </c>
    </row>
    <row r="26" spans="1:27" ht="13.5">
      <c r="A26" s="183" t="s">
        <v>38</v>
      </c>
      <c r="B26" s="182"/>
      <c r="C26" s="155">
        <v>11386533</v>
      </c>
      <c r="D26" s="155">
        <v>0</v>
      </c>
      <c r="E26" s="156">
        <v>11721327</v>
      </c>
      <c r="F26" s="60">
        <v>11721327</v>
      </c>
      <c r="G26" s="60">
        <v>936000</v>
      </c>
      <c r="H26" s="60">
        <v>959637</v>
      </c>
      <c r="I26" s="60">
        <v>968534</v>
      </c>
      <c r="J26" s="60">
        <v>2864171</v>
      </c>
      <c r="K26" s="60">
        <v>900983</v>
      </c>
      <c r="L26" s="60">
        <v>983688</v>
      </c>
      <c r="M26" s="60">
        <v>1121903</v>
      </c>
      <c r="N26" s="60">
        <v>3006574</v>
      </c>
      <c r="O26" s="60">
        <v>986324</v>
      </c>
      <c r="P26" s="60">
        <v>972164</v>
      </c>
      <c r="Q26" s="60">
        <v>935773</v>
      </c>
      <c r="R26" s="60">
        <v>2894261</v>
      </c>
      <c r="S26" s="60">
        <v>0</v>
      </c>
      <c r="T26" s="60">
        <v>0</v>
      </c>
      <c r="U26" s="60">
        <v>0</v>
      </c>
      <c r="V26" s="60">
        <v>0</v>
      </c>
      <c r="W26" s="60">
        <v>8765006</v>
      </c>
      <c r="X26" s="60">
        <v>8790750</v>
      </c>
      <c r="Y26" s="60">
        <v>-25744</v>
      </c>
      <c r="Z26" s="140">
        <v>-0.29</v>
      </c>
      <c r="AA26" s="155">
        <v>11721327</v>
      </c>
    </row>
    <row r="27" spans="1:27" ht="13.5">
      <c r="A27" s="183" t="s">
        <v>118</v>
      </c>
      <c r="B27" s="182"/>
      <c r="C27" s="155">
        <v>397010</v>
      </c>
      <c r="D27" s="155">
        <v>0</v>
      </c>
      <c r="E27" s="156">
        <v>285000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11197883</v>
      </c>
      <c r="D28" s="155">
        <v>0</v>
      </c>
      <c r="E28" s="156">
        <v>10000000</v>
      </c>
      <c r="F28" s="60">
        <v>10000000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10000000</v>
      </c>
    </row>
    <row r="29" spans="1:27" ht="13.5">
      <c r="A29" s="183" t="s">
        <v>40</v>
      </c>
      <c r="B29" s="182"/>
      <c r="C29" s="155">
        <v>37000</v>
      </c>
      <c r="D29" s="155">
        <v>0</v>
      </c>
      <c r="E29" s="156">
        <v>110000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82494</v>
      </c>
      <c r="Y29" s="60">
        <v>-82494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10570000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47553047</v>
      </c>
      <c r="D34" s="155">
        <v>0</v>
      </c>
      <c r="E34" s="156">
        <v>65599327</v>
      </c>
      <c r="F34" s="60">
        <v>65125193</v>
      </c>
      <c r="G34" s="60">
        <v>4478610</v>
      </c>
      <c r="H34" s="60">
        <v>2300248</v>
      </c>
      <c r="I34" s="60">
        <v>4365624</v>
      </c>
      <c r="J34" s="60">
        <v>11144482</v>
      </c>
      <c r="K34" s="60">
        <v>4743857</v>
      </c>
      <c r="L34" s="60">
        <v>2866520</v>
      </c>
      <c r="M34" s="60">
        <v>9879572</v>
      </c>
      <c r="N34" s="60">
        <v>17489949</v>
      </c>
      <c r="O34" s="60">
        <v>3059026</v>
      </c>
      <c r="P34" s="60">
        <v>4651143</v>
      </c>
      <c r="Q34" s="60">
        <v>2881626</v>
      </c>
      <c r="R34" s="60">
        <v>10591795</v>
      </c>
      <c r="S34" s="60">
        <v>0</v>
      </c>
      <c r="T34" s="60">
        <v>0</v>
      </c>
      <c r="U34" s="60">
        <v>0</v>
      </c>
      <c r="V34" s="60">
        <v>0</v>
      </c>
      <c r="W34" s="60">
        <v>39226226</v>
      </c>
      <c r="X34" s="60">
        <v>46018494</v>
      </c>
      <c r="Y34" s="60">
        <v>-6792268</v>
      </c>
      <c r="Z34" s="140">
        <v>-14.76</v>
      </c>
      <c r="AA34" s="155">
        <v>65125193</v>
      </c>
    </row>
    <row r="35" spans="1:27" ht="13.5">
      <c r="A35" s="181" t="s">
        <v>122</v>
      </c>
      <c r="B35" s="185"/>
      <c r="C35" s="155">
        <v>1348391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98458608</v>
      </c>
      <c r="D36" s="188">
        <f>SUM(D25:D35)</f>
        <v>0</v>
      </c>
      <c r="E36" s="189">
        <f t="shared" si="1"/>
        <v>134255885</v>
      </c>
      <c r="F36" s="190">
        <f t="shared" si="1"/>
        <v>122816751</v>
      </c>
      <c r="G36" s="190">
        <f t="shared" si="1"/>
        <v>7596610</v>
      </c>
      <c r="H36" s="190">
        <f t="shared" si="1"/>
        <v>5518595</v>
      </c>
      <c r="I36" s="190">
        <f t="shared" si="1"/>
        <v>7619313</v>
      </c>
      <c r="J36" s="190">
        <f t="shared" si="1"/>
        <v>20734518</v>
      </c>
      <c r="K36" s="190">
        <f t="shared" si="1"/>
        <v>7948096</v>
      </c>
      <c r="L36" s="190">
        <f t="shared" si="1"/>
        <v>7534408</v>
      </c>
      <c r="M36" s="190">
        <f t="shared" si="1"/>
        <v>13694613</v>
      </c>
      <c r="N36" s="190">
        <f t="shared" si="1"/>
        <v>29177117</v>
      </c>
      <c r="O36" s="190">
        <f t="shared" si="1"/>
        <v>6703785</v>
      </c>
      <c r="P36" s="190">
        <f t="shared" si="1"/>
        <v>8261693</v>
      </c>
      <c r="Q36" s="190">
        <f t="shared" si="1"/>
        <v>6570591</v>
      </c>
      <c r="R36" s="190">
        <f t="shared" si="1"/>
        <v>21536069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71447704</v>
      </c>
      <c r="X36" s="190">
        <f t="shared" si="1"/>
        <v>81701235</v>
      </c>
      <c r="Y36" s="190">
        <f t="shared" si="1"/>
        <v>-10253531</v>
      </c>
      <c r="Z36" s="191">
        <f>+IF(X36&lt;&gt;0,+(Y36/X36)*100,0)</f>
        <v>-12.550031832444148</v>
      </c>
      <c r="AA36" s="188">
        <f>SUM(AA25:AA35)</f>
        <v>122816751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-3054436</v>
      </c>
      <c r="D38" s="199">
        <f>+D22-D36</f>
        <v>0</v>
      </c>
      <c r="E38" s="200">
        <f t="shared" si="2"/>
        <v>-6778943</v>
      </c>
      <c r="F38" s="106">
        <f t="shared" si="2"/>
        <v>1</v>
      </c>
      <c r="G38" s="106">
        <f t="shared" si="2"/>
        <v>5805547</v>
      </c>
      <c r="H38" s="106">
        <f t="shared" si="2"/>
        <v>1101170</v>
      </c>
      <c r="I38" s="106">
        <f t="shared" si="2"/>
        <v>1189083</v>
      </c>
      <c r="J38" s="106">
        <f t="shared" si="2"/>
        <v>8095800</v>
      </c>
      <c r="K38" s="106">
        <f t="shared" si="2"/>
        <v>787063</v>
      </c>
      <c r="L38" s="106">
        <f t="shared" si="2"/>
        <v>579586</v>
      </c>
      <c r="M38" s="106">
        <f t="shared" si="2"/>
        <v>-4059659</v>
      </c>
      <c r="N38" s="106">
        <f t="shared" si="2"/>
        <v>-2693010</v>
      </c>
      <c r="O38" s="106">
        <f t="shared" si="2"/>
        <v>2445843</v>
      </c>
      <c r="P38" s="106">
        <f t="shared" si="2"/>
        <v>1168990</v>
      </c>
      <c r="Q38" s="106">
        <f t="shared" si="2"/>
        <v>766917</v>
      </c>
      <c r="R38" s="106">
        <f t="shared" si="2"/>
        <v>4381750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9784540</v>
      </c>
      <c r="X38" s="106">
        <f>IF(F22=F36,0,X22-X36)</f>
        <v>17361759</v>
      </c>
      <c r="Y38" s="106">
        <f t="shared" si="2"/>
        <v>-7577219</v>
      </c>
      <c r="Z38" s="201">
        <f>+IF(X38&lt;&gt;0,+(Y38/X38)*100,0)</f>
        <v>-43.64315274736851</v>
      </c>
      <c r="AA38" s="199">
        <f>+AA22-AA36</f>
        <v>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35620000</v>
      </c>
      <c r="F39" s="60">
        <v>82610416</v>
      </c>
      <c r="G39" s="60">
        <v>1083514</v>
      </c>
      <c r="H39" s="60">
        <v>1051800</v>
      </c>
      <c r="I39" s="60">
        <v>6802471</v>
      </c>
      <c r="J39" s="60">
        <v>8937785</v>
      </c>
      <c r="K39" s="60">
        <v>7610321</v>
      </c>
      <c r="L39" s="60">
        <v>10828393</v>
      </c>
      <c r="M39" s="60">
        <v>5721208</v>
      </c>
      <c r="N39" s="60">
        <v>24159922</v>
      </c>
      <c r="O39" s="60">
        <v>0</v>
      </c>
      <c r="P39" s="60">
        <v>0</v>
      </c>
      <c r="Q39" s="60">
        <v>8486486</v>
      </c>
      <c r="R39" s="60">
        <v>8486486</v>
      </c>
      <c r="S39" s="60">
        <v>0</v>
      </c>
      <c r="T39" s="60">
        <v>0</v>
      </c>
      <c r="U39" s="60">
        <v>0</v>
      </c>
      <c r="V39" s="60">
        <v>0</v>
      </c>
      <c r="W39" s="60">
        <v>41584193</v>
      </c>
      <c r="X39" s="60">
        <v>25027497</v>
      </c>
      <c r="Y39" s="60">
        <v>16556696</v>
      </c>
      <c r="Z39" s="140">
        <v>66.15</v>
      </c>
      <c r="AA39" s="155">
        <v>82610416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-3054436</v>
      </c>
      <c r="D42" s="206">
        <f>SUM(D38:D41)</f>
        <v>0</v>
      </c>
      <c r="E42" s="207">
        <f t="shared" si="3"/>
        <v>28841057</v>
      </c>
      <c r="F42" s="88">
        <f t="shared" si="3"/>
        <v>82610417</v>
      </c>
      <c r="G42" s="88">
        <f t="shared" si="3"/>
        <v>6889061</v>
      </c>
      <c r="H42" s="88">
        <f t="shared" si="3"/>
        <v>2152970</v>
      </c>
      <c r="I42" s="88">
        <f t="shared" si="3"/>
        <v>7991554</v>
      </c>
      <c r="J42" s="88">
        <f t="shared" si="3"/>
        <v>17033585</v>
      </c>
      <c r="K42" s="88">
        <f t="shared" si="3"/>
        <v>8397384</v>
      </c>
      <c r="L42" s="88">
        <f t="shared" si="3"/>
        <v>11407979</v>
      </c>
      <c r="M42" s="88">
        <f t="shared" si="3"/>
        <v>1661549</v>
      </c>
      <c r="N42" s="88">
        <f t="shared" si="3"/>
        <v>21466912</v>
      </c>
      <c r="O42" s="88">
        <f t="shared" si="3"/>
        <v>2445843</v>
      </c>
      <c r="P42" s="88">
        <f t="shared" si="3"/>
        <v>1168990</v>
      </c>
      <c r="Q42" s="88">
        <f t="shared" si="3"/>
        <v>9253403</v>
      </c>
      <c r="R42" s="88">
        <f t="shared" si="3"/>
        <v>12868236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51368733</v>
      </c>
      <c r="X42" s="88">
        <f t="shared" si="3"/>
        <v>42389256</v>
      </c>
      <c r="Y42" s="88">
        <f t="shared" si="3"/>
        <v>8979477</v>
      </c>
      <c r="Z42" s="208">
        <f>+IF(X42&lt;&gt;0,+(Y42/X42)*100,0)</f>
        <v>21.18337958090135</v>
      </c>
      <c r="AA42" s="206">
        <f>SUM(AA38:AA41)</f>
        <v>82610417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-3054436</v>
      </c>
      <c r="D44" s="210">
        <f>+D42-D43</f>
        <v>0</v>
      </c>
      <c r="E44" s="211">
        <f t="shared" si="4"/>
        <v>28841057</v>
      </c>
      <c r="F44" s="77">
        <f t="shared" si="4"/>
        <v>82610417</v>
      </c>
      <c r="G44" s="77">
        <f t="shared" si="4"/>
        <v>6889061</v>
      </c>
      <c r="H44" s="77">
        <f t="shared" si="4"/>
        <v>2152970</v>
      </c>
      <c r="I44" s="77">
        <f t="shared" si="4"/>
        <v>7991554</v>
      </c>
      <c r="J44" s="77">
        <f t="shared" si="4"/>
        <v>17033585</v>
      </c>
      <c r="K44" s="77">
        <f t="shared" si="4"/>
        <v>8397384</v>
      </c>
      <c r="L44" s="77">
        <f t="shared" si="4"/>
        <v>11407979</v>
      </c>
      <c r="M44" s="77">
        <f t="shared" si="4"/>
        <v>1661549</v>
      </c>
      <c r="N44" s="77">
        <f t="shared" si="4"/>
        <v>21466912</v>
      </c>
      <c r="O44" s="77">
        <f t="shared" si="4"/>
        <v>2445843</v>
      </c>
      <c r="P44" s="77">
        <f t="shared" si="4"/>
        <v>1168990</v>
      </c>
      <c r="Q44" s="77">
        <f t="shared" si="4"/>
        <v>9253403</v>
      </c>
      <c r="R44" s="77">
        <f t="shared" si="4"/>
        <v>12868236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51368733</v>
      </c>
      <c r="X44" s="77">
        <f t="shared" si="4"/>
        <v>42389256</v>
      </c>
      <c r="Y44" s="77">
        <f t="shared" si="4"/>
        <v>8979477</v>
      </c>
      <c r="Z44" s="212">
        <f>+IF(X44&lt;&gt;0,+(Y44/X44)*100,0)</f>
        <v>21.18337958090135</v>
      </c>
      <c r="AA44" s="210">
        <f>+AA42-AA43</f>
        <v>82610417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-3054436</v>
      </c>
      <c r="D46" s="206">
        <f>SUM(D44:D45)</f>
        <v>0</v>
      </c>
      <c r="E46" s="207">
        <f t="shared" si="5"/>
        <v>28841057</v>
      </c>
      <c r="F46" s="88">
        <f t="shared" si="5"/>
        <v>82610417</v>
      </c>
      <c r="G46" s="88">
        <f t="shared" si="5"/>
        <v>6889061</v>
      </c>
      <c r="H46" s="88">
        <f t="shared" si="5"/>
        <v>2152970</v>
      </c>
      <c r="I46" s="88">
        <f t="shared" si="5"/>
        <v>7991554</v>
      </c>
      <c r="J46" s="88">
        <f t="shared" si="5"/>
        <v>17033585</v>
      </c>
      <c r="K46" s="88">
        <f t="shared" si="5"/>
        <v>8397384</v>
      </c>
      <c r="L46" s="88">
        <f t="shared" si="5"/>
        <v>11407979</v>
      </c>
      <c r="M46" s="88">
        <f t="shared" si="5"/>
        <v>1661549</v>
      </c>
      <c r="N46" s="88">
        <f t="shared" si="5"/>
        <v>21466912</v>
      </c>
      <c r="O46" s="88">
        <f t="shared" si="5"/>
        <v>2445843</v>
      </c>
      <c r="P46" s="88">
        <f t="shared" si="5"/>
        <v>1168990</v>
      </c>
      <c r="Q46" s="88">
        <f t="shared" si="5"/>
        <v>9253403</v>
      </c>
      <c r="R46" s="88">
        <f t="shared" si="5"/>
        <v>12868236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51368733</v>
      </c>
      <c r="X46" s="88">
        <f t="shared" si="5"/>
        <v>42389256</v>
      </c>
      <c r="Y46" s="88">
        <f t="shared" si="5"/>
        <v>8979477</v>
      </c>
      <c r="Z46" s="208">
        <f>+IF(X46&lt;&gt;0,+(Y46/X46)*100,0)</f>
        <v>21.18337958090135</v>
      </c>
      <c r="AA46" s="206">
        <f>SUM(AA44:AA45)</f>
        <v>82610417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-3054436</v>
      </c>
      <c r="D48" s="217">
        <f>SUM(D46:D47)</f>
        <v>0</v>
      </c>
      <c r="E48" s="218">
        <f t="shared" si="6"/>
        <v>28841057</v>
      </c>
      <c r="F48" s="219">
        <f t="shared" si="6"/>
        <v>82610417</v>
      </c>
      <c r="G48" s="219">
        <f t="shared" si="6"/>
        <v>6889061</v>
      </c>
      <c r="H48" s="220">
        <f t="shared" si="6"/>
        <v>2152970</v>
      </c>
      <c r="I48" s="220">
        <f t="shared" si="6"/>
        <v>7991554</v>
      </c>
      <c r="J48" s="220">
        <f t="shared" si="6"/>
        <v>17033585</v>
      </c>
      <c r="K48" s="220">
        <f t="shared" si="6"/>
        <v>8397384</v>
      </c>
      <c r="L48" s="220">
        <f t="shared" si="6"/>
        <v>11407979</v>
      </c>
      <c r="M48" s="219">
        <f t="shared" si="6"/>
        <v>1661549</v>
      </c>
      <c r="N48" s="219">
        <f t="shared" si="6"/>
        <v>21466912</v>
      </c>
      <c r="O48" s="220">
        <f t="shared" si="6"/>
        <v>2445843</v>
      </c>
      <c r="P48" s="220">
        <f t="shared" si="6"/>
        <v>1168990</v>
      </c>
      <c r="Q48" s="220">
        <f t="shared" si="6"/>
        <v>9253403</v>
      </c>
      <c r="R48" s="220">
        <f t="shared" si="6"/>
        <v>12868236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51368733</v>
      </c>
      <c r="X48" s="220">
        <f t="shared" si="6"/>
        <v>42389256</v>
      </c>
      <c r="Y48" s="220">
        <f t="shared" si="6"/>
        <v>8979477</v>
      </c>
      <c r="Z48" s="221">
        <f>+IF(X48&lt;&gt;0,+(Y48/X48)*100,0)</f>
        <v>21.18337958090135</v>
      </c>
      <c r="AA48" s="222">
        <f>SUM(AA46:AA47)</f>
        <v>82610417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1290736</v>
      </c>
      <c r="D5" s="153">
        <f>SUM(D6:D8)</f>
        <v>0</v>
      </c>
      <c r="E5" s="154">
        <f t="shared" si="0"/>
        <v>3475493</v>
      </c>
      <c r="F5" s="100">
        <f t="shared" si="0"/>
        <v>4363476</v>
      </c>
      <c r="G5" s="100">
        <f t="shared" si="0"/>
        <v>230619</v>
      </c>
      <c r="H5" s="100">
        <f t="shared" si="0"/>
        <v>32248</v>
      </c>
      <c r="I5" s="100">
        <f t="shared" si="0"/>
        <v>46203</v>
      </c>
      <c r="J5" s="100">
        <f t="shared" si="0"/>
        <v>309070</v>
      </c>
      <c r="K5" s="100">
        <f t="shared" si="0"/>
        <v>0</v>
      </c>
      <c r="L5" s="100">
        <f t="shared" si="0"/>
        <v>1550916</v>
      </c>
      <c r="M5" s="100">
        <f t="shared" si="0"/>
        <v>176400</v>
      </c>
      <c r="N5" s="100">
        <f t="shared" si="0"/>
        <v>1727316</v>
      </c>
      <c r="O5" s="100">
        <f t="shared" si="0"/>
        <v>0</v>
      </c>
      <c r="P5" s="100">
        <f t="shared" si="0"/>
        <v>21797</v>
      </c>
      <c r="Q5" s="100">
        <f t="shared" si="0"/>
        <v>14400</v>
      </c>
      <c r="R5" s="100">
        <f t="shared" si="0"/>
        <v>36197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2072583</v>
      </c>
      <c r="X5" s="100">
        <f t="shared" si="0"/>
        <v>2606247</v>
      </c>
      <c r="Y5" s="100">
        <f t="shared" si="0"/>
        <v>-533664</v>
      </c>
      <c r="Z5" s="137">
        <f>+IF(X5&lt;&gt;0,+(Y5/X5)*100,0)</f>
        <v>-20.476340116650494</v>
      </c>
      <c r="AA5" s="153">
        <f>SUM(AA6:AA8)</f>
        <v>4363476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1290736</v>
      </c>
      <c r="D8" s="155"/>
      <c r="E8" s="156">
        <v>3475493</v>
      </c>
      <c r="F8" s="60">
        <v>4363476</v>
      </c>
      <c r="G8" s="60">
        <v>230619</v>
      </c>
      <c r="H8" s="60">
        <v>32248</v>
      </c>
      <c r="I8" s="60">
        <v>46203</v>
      </c>
      <c r="J8" s="60">
        <v>309070</v>
      </c>
      <c r="K8" s="60"/>
      <c r="L8" s="60">
        <v>1550916</v>
      </c>
      <c r="M8" s="60">
        <v>176400</v>
      </c>
      <c r="N8" s="60">
        <v>1727316</v>
      </c>
      <c r="O8" s="60"/>
      <c r="P8" s="60">
        <v>21797</v>
      </c>
      <c r="Q8" s="60">
        <v>14400</v>
      </c>
      <c r="R8" s="60">
        <v>36197</v>
      </c>
      <c r="S8" s="60"/>
      <c r="T8" s="60"/>
      <c r="U8" s="60"/>
      <c r="V8" s="60"/>
      <c r="W8" s="60">
        <v>2072583</v>
      </c>
      <c r="X8" s="60">
        <v>2606247</v>
      </c>
      <c r="Y8" s="60">
        <v>-533664</v>
      </c>
      <c r="Z8" s="140">
        <v>-20.48</v>
      </c>
      <c r="AA8" s="62">
        <v>4363476</v>
      </c>
    </row>
    <row r="9" spans="1:27" ht="13.5">
      <c r="A9" s="135" t="s">
        <v>78</v>
      </c>
      <c r="B9" s="136"/>
      <c r="C9" s="153">
        <f aca="true" t="shared" si="1" ref="C9:Y9">SUM(C10:C14)</f>
        <v>46478028</v>
      </c>
      <c r="D9" s="153">
        <f>SUM(D10:D14)</f>
        <v>0</v>
      </c>
      <c r="E9" s="154">
        <f t="shared" si="1"/>
        <v>52051891</v>
      </c>
      <c r="F9" s="100">
        <f t="shared" si="1"/>
        <v>88349378</v>
      </c>
      <c r="G9" s="100">
        <f t="shared" si="1"/>
        <v>852514</v>
      </c>
      <c r="H9" s="100">
        <f t="shared" si="1"/>
        <v>1019552</v>
      </c>
      <c r="I9" s="100">
        <f t="shared" si="1"/>
        <v>6756268</v>
      </c>
      <c r="J9" s="100">
        <f t="shared" si="1"/>
        <v>8628334</v>
      </c>
      <c r="K9" s="100">
        <f t="shared" si="1"/>
        <v>7610321</v>
      </c>
      <c r="L9" s="100">
        <f t="shared" si="1"/>
        <v>5950540</v>
      </c>
      <c r="M9" s="100">
        <f t="shared" si="1"/>
        <v>6206024</v>
      </c>
      <c r="N9" s="100">
        <f t="shared" si="1"/>
        <v>19766885</v>
      </c>
      <c r="O9" s="100">
        <f t="shared" si="1"/>
        <v>0</v>
      </c>
      <c r="P9" s="100">
        <f t="shared" si="1"/>
        <v>4880850</v>
      </c>
      <c r="Q9" s="100">
        <f t="shared" si="1"/>
        <v>5546950</v>
      </c>
      <c r="R9" s="100">
        <f t="shared" si="1"/>
        <v>10427800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38823019</v>
      </c>
      <c r="X9" s="100">
        <f t="shared" si="1"/>
        <v>39038994</v>
      </c>
      <c r="Y9" s="100">
        <f t="shared" si="1"/>
        <v>-215975</v>
      </c>
      <c r="Z9" s="137">
        <f>+IF(X9&lt;&gt;0,+(Y9/X9)*100,0)</f>
        <v>-0.5532289074867042</v>
      </c>
      <c r="AA9" s="102">
        <f>SUM(AA10:AA14)</f>
        <v>88349378</v>
      </c>
    </row>
    <row r="10" spans="1:27" ht="13.5">
      <c r="A10" s="138" t="s">
        <v>79</v>
      </c>
      <c r="B10" s="136"/>
      <c r="C10" s="155">
        <v>46478028</v>
      </c>
      <c r="D10" s="155"/>
      <c r="E10" s="156">
        <v>52051891</v>
      </c>
      <c r="F10" s="60">
        <v>88349378</v>
      </c>
      <c r="G10" s="60">
        <v>852514</v>
      </c>
      <c r="H10" s="60">
        <v>1019552</v>
      </c>
      <c r="I10" s="60">
        <v>6756268</v>
      </c>
      <c r="J10" s="60">
        <v>8628334</v>
      </c>
      <c r="K10" s="60">
        <v>7610321</v>
      </c>
      <c r="L10" s="60">
        <v>5950540</v>
      </c>
      <c r="M10" s="60">
        <v>6206024</v>
      </c>
      <c r="N10" s="60">
        <v>19766885</v>
      </c>
      <c r="O10" s="60"/>
      <c r="P10" s="60">
        <v>4880850</v>
      </c>
      <c r="Q10" s="60">
        <v>5546950</v>
      </c>
      <c r="R10" s="60">
        <v>10427800</v>
      </c>
      <c r="S10" s="60"/>
      <c r="T10" s="60"/>
      <c r="U10" s="60"/>
      <c r="V10" s="60"/>
      <c r="W10" s="60">
        <v>38823019</v>
      </c>
      <c r="X10" s="60">
        <v>39038994</v>
      </c>
      <c r="Y10" s="60">
        <v>-215975</v>
      </c>
      <c r="Z10" s="140">
        <v>-0.55</v>
      </c>
      <c r="AA10" s="62">
        <v>88349378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47768764</v>
      </c>
      <c r="D25" s="217">
        <f>+D5+D9+D15+D19+D24</f>
        <v>0</v>
      </c>
      <c r="E25" s="230">
        <f t="shared" si="4"/>
        <v>55527384</v>
      </c>
      <c r="F25" s="219">
        <f t="shared" si="4"/>
        <v>92712854</v>
      </c>
      <c r="G25" s="219">
        <f t="shared" si="4"/>
        <v>1083133</v>
      </c>
      <c r="H25" s="219">
        <f t="shared" si="4"/>
        <v>1051800</v>
      </c>
      <c r="I25" s="219">
        <f t="shared" si="4"/>
        <v>6802471</v>
      </c>
      <c r="J25" s="219">
        <f t="shared" si="4"/>
        <v>8937404</v>
      </c>
      <c r="K25" s="219">
        <f t="shared" si="4"/>
        <v>7610321</v>
      </c>
      <c r="L25" s="219">
        <f t="shared" si="4"/>
        <v>7501456</v>
      </c>
      <c r="M25" s="219">
        <f t="shared" si="4"/>
        <v>6382424</v>
      </c>
      <c r="N25" s="219">
        <f t="shared" si="4"/>
        <v>21494201</v>
      </c>
      <c r="O25" s="219">
        <f t="shared" si="4"/>
        <v>0</v>
      </c>
      <c r="P25" s="219">
        <f t="shared" si="4"/>
        <v>4902647</v>
      </c>
      <c r="Q25" s="219">
        <f t="shared" si="4"/>
        <v>5561350</v>
      </c>
      <c r="R25" s="219">
        <f t="shared" si="4"/>
        <v>10463997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40895602</v>
      </c>
      <c r="X25" s="219">
        <f t="shared" si="4"/>
        <v>41645241</v>
      </c>
      <c r="Y25" s="219">
        <f t="shared" si="4"/>
        <v>-749639</v>
      </c>
      <c r="Z25" s="231">
        <f>+IF(X25&lt;&gt;0,+(Y25/X25)*100,0)</f>
        <v>-1.8000592192514868</v>
      </c>
      <c r="AA25" s="232">
        <f>+AA5+AA9+AA15+AA19+AA24</f>
        <v>92712854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47768764</v>
      </c>
      <c r="D28" s="155"/>
      <c r="E28" s="156">
        <v>33370000</v>
      </c>
      <c r="F28" s="60">
        <v>78023811</v>
      </c>
      <c r="G28" s="60">
        <v>1083133</v>
      </c>
      <c r="H28" s="60">
        <v>1051800</v>
      </c>
      <c r="I28" s="60">
        <v>6802471</v>
      </c>
      <c r="J28" s="60">
        <v>8937404</v>
      </c>
      <c r="K28" s="60">
        <v>7610321</v>
      </c>
      <c r="L28" s="60">
        <v>7501456</v>
      </c>
      <c r="M28" s="60">
        <v>6382424</v>
      </c>
      <c r="N28" s="60">
        <v>21494201</v>
      </c>
      <c r="O28" s="60"/>
      <c r="P28" s="60">
        <v>4902647</v>
      </c>
      <c r="Q28" s="60">
        <v>5561350</v>
      </c>
      <c r="R28" s="60">
        <v>10463997</v>
      </c>
      <c r="S28" s="60"/>
      <c r="T28" s="60"/>
      <c r="U28" s="60"/>
      <c r="V28" s="60"/>
      <c r="W28" s="60">
        <v>40895602</v>
      </c>
      <c r="X28" s="60"/>
      <c r="Y28" s="60">
        <v>40895602</v>
      </c>
      <c r="Z28" s="140"/>
      <c r="AA28" s="155">
        <v>78023811</v>
      </c>
    </row>
    <row r="29" spans="1:27" ht="13.5">
      <c r="A29" s="234" t="s">
        <v>134</v>
      </c>
      <c r="B29" s="136"/>
      <c r="C29" s="155"/>
      <c r="D29" s="155"/>
      <c r="E29" s="156">
        <v>2250000</v>
      </c>
      <c r="F29" s="60">
        <v>4586605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4586605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47768764</v>
      </c>
      <c r="D32" s="210">
        <f>SUM(D28:D31)</f>
        <v>0</v>
      </c>
      <c r="E32" s="211">
        <f t="shared" si="5"/>
        <v>35620000</v>
      </c>
      <c r="F32" s="77">
        <f t="shared" si="5"/>
        <v>82610416</v>
      </c>
      <c r="G32" s="77">
        <f t="shared" si="5"/>
        <v>1083133</v>
      </c>
      <c r="H32" s="77">
        <f t="shared" si="5"/>
        <v>1051800</v>
      </c>
      <c r="I32" s="77">
        <f t="shared" si="5"/>
        <v>6802471</v>
      </c>
      <c r="J32" s="77">
        <f t="shared" si="5"/>
        <v>8937404</v>
      </c>
      <c r="K32" s="77">
        <f t="shared" si="5"/>
        <v>7610321</v>
      </c>
      <c r="L32" s="77">
        <f t="shared" si="5"/>
        <v>7501456</v>
      </c>
      <c r="M32" s="77">
        <f t="shared" si="5"/>
        <v>6382424</v>
      </c>
      <c r="N32" s="77">
        <f t="shared" si="5"/>
        <v>21494201</v>
      </c>
      <c r="O32" s="77">
        <f t="shared" si="5"/>
        <v>0</v>
      </c>
      <c r="P32" s="77">
        <f t="shared" si="5"/>
        <v>4902647</v>
      </c>
      <c r="Q32" s="77">
        <f t="shared" si="5"/>
        <v>5561350</v>
      </c>
      <c r="R32" s="77">
        <f t="shared" si="5"/>
        <v>10463997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40895602</v>
      </c>
      <c r="X32" s="77">
        <f t="shared" si="5"/>
        <v>0</v>
      </c>
      <c r="Y32" s="77">
        <f t="shared" si="5"/>
        <v>40895602</v>
      </c>
      <c r="Z32" s="212">
        <f>+IF(X32&lt;&gt;0,+(Y32/X32)*100,0)</f>
        <v>0</v>
      </c>
      <c r="AA32" s="79">
        <f>SUM(AA28:AA31)</f>
        <v>82610416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10102438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10102438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19907384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47768764</v>
      </c>
      <c r="D36" s="222">
        <f>SUM(D32:D35)</f>
        <v>0</v>
      </c>
      <c r="E36" s="218">
        <f t="shared" si="6"/>
        <v>55527384</v>
      </c>
      <c r="F36" s="220">
        <f t="shared" si="6"/>
        <v>92712854</v>
      </c>
      <c r="G36" s="220">
        <f t="shared" si="6"/>
        <v>1083133</v>
      </c>
      <c r="H36" s="220">
        <f t="shared" si="6"/>
        <v>1051800</v>
      </c>
      <c r="I36" s="220">
        <f t="shared" si="6"/>
        <v>6802471</v>
      </c>
      <c r="J36" s="220">
        <f t="shared" si="6"/>
        <v>8937404</v>
      </c>
      <c r="K36" s="220">
        <f t="shared" si="6"/>
        <v>7610321</v>
      </c>
      <c r="L36" s="220">
        <f t="shared" si="6"/>
        <v>7501456</v>
      </c>
      <c r="M36" s="220">
        <f t="shared" si="6"/>
        <v>6382424</v>
      </c>
      <c r="N36" s="220">
        <f t="shared" si="6"/>
        <v>21494201</v>
      </c>
      <c r="O36" s="220">
        <f t="shared" si="6"/>
        <v>0</v>
      </c>
      <c r="P36" s="220">
        <f t="shared" si="6"/>
        <v>4902647</v>
      </c>
      <c r="Q36" s="220">
        <f t="shared" si="6"/>
        <v>5561350</v>
      </c>
      <c r="R36" s="220">
        <f t="shared" si="6"/>
        <v>10463997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40895602</v>
      </c>
      <c r="X36" s="220">
        <f t="shared" si="6"/>
        <v>0</v>
      </c>
      <c r="Y36" s="220">
        <f t="shared" si="6"/>
        <v>40895602</v>
      </c>
      <c r="Z36" s="221">
        <f>+IF(X36&lt;&gt;0,+(Y36/X36)*100,0)</f>
        <v>0</v>
      </c>
      <c r="AA36" s="239">
        <f>SUM(AA32:AA35)</f>
        <v>92712854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82221589</v>
      </c>
      <c r="D6" s="155"/>
      <c r="E6" s="59">
        <v>65897000</v>
      </c>
      <c r="F6" s="60">
        <v>85897000</v>
      </c>
      <c r="G6" s="60">
        <v>82221590</v>
      </c>
      <c r="H6" s="60">
        <v>82221590</v>
      </c>
      <c r="I6" s="60">
        <v>123530972</v>
      </c>
      <c r="J6" s="60">
        <v>123530972</v>
      </c>
      <c r="K6" s="60">
        <v>123534601</v>
      </c>
      <c r="L6" s="60">
        <v>130340644</v>
      </c>
      <c r="M6" s="60">
        <v>130340644</v>
      </c>
      <c r="N6" s="60">
        <v>130340644</v>
      </c>
      <c r="O6" s="60">
        <v>130340644</v>
      </c>
      <c r="P6" s="60">
        <v>119050078</v>
      </c>
      <c r="Q6" s="60">
        <v>119050078</v>
      </c>
      <c r="R6" s="60">
        <v>119050078</v>
      </c>
      <c r="S6" s="60"/>
      <c r="T6" s="60"/>
      <c r="U6" s="60"/>
      <c r="V6" s="60"/>
      <c r="W6" s="60">
        <v>119050078</v>
      </c>
      <c r="X6" s="60">
        <v>64422750</v>
      </c>
      <c r="Y6" s="60">
        <v>54627328</v>
      </c>
      <c r="Z6" s="140">
        <v>84.8</v>
      </c>
      <c r="AA6" s="62">
        <v>85897000</v>
      </c>
    </row>
    <row r="7" spans="1:27" ht="13.5">
      <c r="A7" s="249" t="s">
        <v>144</v>
      </c>
      <c r="B7" s="182"/>
      <c r="C7" s="155">
        <v>9564413</v>
      </c>
      <c r="D7" s="155"/>
      <c r="E7" s="59">
        <v>10000000</v>
      </c>
      <c r="F7" s="60">
        <v>10000000</v>
      </c>
      <c r="G7" s="60">
        <v>9564413</v>
      </c>
      <c r="H7" s="60">
        <v>9564413</v>
      </c>
      <c r="I7" s="60">
        <v>9564413</v>
      </c>
      <c r="J7" s="60">
        <v>9564413</v>
      </c>
      <c r="K7" s="60">
        <v>9564413</v>
      </c>
      <c r="L7" s="60">
        <v>9564413</v>
      </c>
      <c r="M7" s="60">
        <v>9564413</v>
      </c>
      <c r="N7" s="60">
        <v>9564413</v>
      </c>
      <c r="O7" s="60">
        <v>9564413</v>
      </c>
      <c r="P7" s="60">
        <v>9564413</v>
      </c>
      <c r="Q7" s="60">
        <v>9564413</v>
      </c>
      <c r="R7" s="60">
        <v>9564413</v>
      </c>
      <c r="S7" s="60"/>
      <c r="T7" s="60"/>
      <c r="U7" s="60"/>
      <c r="V7" s="60"/>
      <c r="W7" s="60">
        <v>9564413</v>
      </c>
      <c r="X7" s="60">
        <v>7500000</v>
      </c>
      <c r="Y7" s="60">
        <v>2064413</v>
      </c>
      <c r="Z7" s="140">
        <v>27.53</v>
      </c>
      <c r="AA7" s="62">
        <v>10000000</v>
      </c>
    </row>
    <row r="8" spans="1:27" ht="13.5">
      <c r="A8" s="249" t="s">
        <v>145</v>
      </c>
      <c r="B8" s="182"/>
      <c r="C8" s="155">
        <v>3176419</v>
      </c>
      <c r="D8" s="155"/>
      <c r="E8" s="59">
        <v>4157000</v>
      </c>
      <c r="F8" s="60">
        <v>4157000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3117750</v>
      </c>
      <c r="Y8" s="60">
        <v>-3117750</v>
      </c>
      <c r="Z8" s="140">
        <v>-100</v>
      </c>
      <c r="AA8" s="62">
        <v>4157000</v>
      </c>
    </row>
    <row r="9" spans="1:27" ht="13.5">
      <c r="A9" s="249" t="s">
        <v>146</v>
      </c>
      <c r="B9" s="182"/>
      <c r="C9" s="155">
        <v>4802689</v>
      </c>
      <c r="D9" s="155"/>
      <c r="E9" s="59"/>
      <c r="F9" s="60"/>
      <c r="G9" s="60">
        <v>8946709</v>
      </c>
      <c r="H9" s="60">
        <v>9138717</v>
      </c>
      <c r="I9" s="60">
        <v>10813743</v>
      </c>
      <c r="J9" s="60">
        <v>10813743</v>
      </c>
      <c r="K9" s="60">
        <v>12245342</v>
      </c>
      <c r="L9" s="60">
        <v>13814098</v>
      </c>
      <c r="M9" s="60">
        <v>14056652</v>
      </c>
      <c r="N9" s="60">
        <v>14056652</v>
      </c>
      <c r="O9" s="60">
        <v>14201800</v>
      </c>
      <c r="P9" s="60">
        <v>11761023</v>
      </c>
      <c r="Q9" s="60">
        <v>11761023</v>
      </c>
      <c r="R9" s="60">
        <v>11761023</v>
      </c>
      <c r="S9" s="60"/>
      <c r="T9" s="60"/>
      <c r="U9" s="60"/>
      <c r="V9" s="60"/>
      <c r="W9" s="60">
        <v>11761023</v>
      </c>
      <c r="X9" s="60"/>
      <c r="Y9" s="60">
        <v>11761023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99765110</v>
      </c>
      <c r="D12" s="168">
        <f>SUM(D6:D11)</f>
        <v>0</v>
      </c>
      <c r="E12" s="72">
        <f t="shared" si="0"/>
        <v>80054000</v>
      </c>
      <c r="F12" s="73">
        <f t="shared" si="0"/>
        <v>100054000</v>
      </c>
      <c r="G12" s="73">
        <f t="shared" si="0"/>
        <v>100732712</v>
      </c>
      <c r="H12" s="73">
        <f t="shared" si="0"/>
        <v>100924720</v>
      </c>
      <c r="I12" s="73">
        <f t="shared" si="0"/>
        <v>143909128</v>
      </c>
      <c r="J12" s="73">
        <f t="shared" si="0"/>
        <v>143909128</v>
      </c>
      <c r="K12" s="73">
        <f t="shared" si="0"/>
        <v>145344356</v>
      </c>
      <c r="L12" s="73">
        <f t="shared" si="0"/>
        <v>153719155</v>
      </c>
      <c r="M12" s="73">
        <f t="shared" si="0"/>
        <v>153961709</v>
      </c>
      <c r="N12" s="73">
        <f t="shared" si="0"/>
        <v>153961709</v>
      </c>
      <c r="O12" s="73">
        <f t="shared" si="0"/>
        <v>154106857</v>
      </c>
      <c r="P12" s="73">
        <f t="shared" si="0"/>
        <v>140375514</v>
      </c>
      <c r="Q12" s="73">
        <f t="shared" si="0"/>
        <v>140375514</v>
      </c>
      <c r="R12" s="73">
        <f t="shared" si="0"/>
        <v>140375514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140375514</v>
      </c>
      <c r="X12" s="73">
        <f t="shared" si="0"/>
        <v>75040500</v>
      </c>
      <c r="Y12" s="73">
        <f t="shared" si="0"/>
        <v>65335014</v>
      </c>
      <c r="Z12" s="170">
        <f>+IF(X12&lt;&gt;0,+(Y12/X12)*100,0)</f>
        <v>87.06633617846363</v>
      </c>
      <c r="AA12" s="74">
        <f>SUM(AA6:AA11)</f>
        <v>100054000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194866712</v>
      </c>
      <c r="D19" s="155"/>
      <c r="E19" s="59">
        <v>145500000</v>
      </c>
      <c r="F19" s="60">
        <v>381511000</v>
      </c>
      <c r="G19" s="60">
        <v>194866712</v>
      </c>
      <c r="H19" s="60">
        <v>195343109</v>
      </c>
      <c r="I19" s="60">
        <v>200688845</v>
      </c>
      <c r="J19" s="60">
        <v>200688845</v>
      </c>
      <c r="K19" s="60">
        <v>207878823</v>
      </c>
      <c r="L19" s="60">
        <v>218381485</v>
      </c>
      <c r="M19" s="60">
        <v>219108106</v>
      </c>
      <c r="N19" s="60">
        <v>219108106</v>
      </c>
      <c r="O19" s="60">
        <v>219413982</v>
      </c>
      <c r="P19" s="60">
        <v>224147905</v>
      </c>
      <c r="Q19" s="60">
        <v>224147905</v>
      </c>
      <c r="R19" s="60">
        <v>224147905</v>
      </c>
      <c r="S19" s="60"/>
      <c r="T19" s="60"/>
      <c r="U19" s="60"/>
      <c r="V19" s="60"/>
      <c r="W19" s="60">
        <v>224147905</v>
      </c>
      <c r="X19" s="60">
        <v>286133250</v>
      </c>
      <c r="Y19" s="60">
        <v>-61985345</v>
      </c>
      <c r="Z19" s="140">
        <v>-21.66</v>
      </c>
      <c r="AA19" s="62">
        <v>381511000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183296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183296</v>
      </c>
      <c r="H23" s="159">
        <v>183296</v>
      </c>
      <c r="I23" s="159">
        <v>183296</v>
      </c>
      <c r="J23" s="60">
        <v>183296</v>
      </c>
      <c r="K23" s="159">
        <v>183296</v>
      </c>
      <c r="L23" s="159">
        <v>183296</v>
      </c>
      <c r="M23" s="60">
        <v>183296</v>
      </c>
      <c r="N23" s="159">
        <v>183296</v>
      </c>
      <c r="O23" s="159">
        <v>183296</v>
      </c>
      <c r="P23" s="159">
        <v>183296</v>
      </c>
      <c r="Q23" s="60">
        <v>183296</v>
      </c>
      <c r="R23" s="159">
        <v>183296</v>
      </c>
      <c r="S23" s="159"/>
      <c r="T23" s="60"/>
      <c r="U23" s="159"/>
      <c r="V23" s="159"/>
      <c r="W23" s="159">
        <v>183296</v>
      </c>
      <c r="X23" s="60"/>
      <c r="Y23" s="159">
        <v>183296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195050008</v>
      </c>
      <c r="D24" s="168">
        <f>SUM(D15:D23)</f>
        <v>0</v>
      </c>
      <c r="E24" s="76">
        <f t="shared" si="1"/>
        <v>145500000</v>
      </c>
      <c r="F24" s="77">
        <f t="shared" si="1"/>
        <v>381511000</v>
      </c>
      <c r="G24" s="77">
        <f t="shared" si="1"/>
        <v>195050008</v>
      </c>
      <c r="H24" s="77">
        <f t="shared" si="1"/>
        <v>195526405</v>
      </c>
      <c r="I24" s="77">
        <f t="shared" si="1"/>
        <v>200872141</v>
      </c>
      <c r="J24" s="77">
        <f t="shared" si="1"/>
        <v>200872141</v>
      </c>
      <c r="K24" s="77">
        <f t="shared" si="1"/>
        <v>208062119</v>
      </c>
      <c r="L24" s="77">
        <f t="shared" si="1"/>
        <v>218564781</v>
      </c>
      <c r="M24" s="77">
        <f t="shared" si="1"/>
        <v>219291402</v>
      </c>
      <c r="N24" s="77">
        <f t="shared" si="1"/>
        <v>219291402</v>
      </c>
      <c r="O24" s="77">
        <f t="shared" si="1"/>
        <v>219597278</v>
      </c>
      <c r="P24" s="77">
        <f t="shared" si="1"/>
        <v>224331201</v>
      </c>
      <c r="Q24" s="77">
        <f t="shared" si="1"/>
        <v>224331201</v>
      </c>
      <c r="R24" s="77">
        <f t="shared" si="1"/>
        <v>224331201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224331201</v>
      </c>
      <c r="X24" s="77">
        <f t="shared" si="1"/>
        <v>286133250</v>
      </c>
      <c r="Y24" s="77">
        <f t="shared" si="1"/>
        <v>-61802049</v>
      </c>
      <c r="Z24" s="212">
        <f>+IF(X24&lt;&gt;0,+(Y24/X24)*100,0)</f>
        <v>-21.59904485060719</v>
      </c>
      <c r="AA24" s="79">
        <f>SUM(AA15:AA23)</f>
        <v>381511000</v>
      </c>
    </row>
    <row r="25" spans="1:27" ht="13.5">
      <c r="A25" s="250" t="s">
        <v>159</v>
      </c>
      <c r="B25" s="251"/>
      <c r="C25" s="168">
        <f aca="true" t="shared" si="2" ref="C25:Y25">+C12+C24</f>
        <v>294815118</v>
      </c>
      <c r="D25" s="168">
        <f>+D12+D24</f>
        <v>0</v>
      </c>
      <c r="E25" s="72">
        <f t="shared" si="2"/>
        <v>225554000</v>
      </c>
      <c r="F25" s="73">
        <f t="shared" si="2"/>
        <v>481565000</v>
      </c>
      <c r="G25" s="73">
        <f t="shared" si="2"/>
        <v>295782720</v>
      </c>
      <c r="H25" s="73">
        <f t="shared" si="2"/>
        <v>296451125</v>
      </c>
      <c r="I25" s="73">
        <f t="shared" si="2"/>
        <v>344781269</v>
      </c>
      <c r="J25" s="73">
        <f t="shared" si="2"/>
        <v>344781269</v>
      </c>
      <c r="K25" s="73">
        <f t="shared" si="2"/>
        <v>353406475</v>
      </c>
      <c r="L25" s="73">
        <f t="shared" si="2"/>
        <v>372283936</v>
      </c>
      <c r="M25" s="73">
        <f t="shared" si="2"/>
        <v>373253111</v>
      </c>
      <c r="N25" s="73">
        <f t="shared" si="2"/>
        <v>373253111</v>
      </c>
      <c r="O25" s="73">
        <f t="shared" si="2"/>
        <v>373704135</v>
      </c>
      <c r="P25" s="73">
        <f t="shared" si="2"/>
        <v>364706715</v>
      </c>
      <c r="Q25" s="73">
        <f t="shared" si="2"/>
        <v>364706715</v>
      </c>
      <c r="R25" s="73">
        <f t="shared" si="2"/>
        <v>364706715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364706715</v>
      </c>
      <c r="X25" s="73">
        <f t="shared" si="2"/>
        <v>361173750</v>
      </c>
      <c r="Y25" s="73">
        <f t="shared" si="2"/>
        <v>3532965</v>
      </c>
      <c r="Z25" s="170">
        <f>+IF(X25&lt;&gt;0,+(Y25/X25)*100,0)</f>
        <v>0.9781898601434904</v>
      </c>
      <c r="AA25" s="74">
        <f>+AA12+AA24</f>
        <v>481565000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>
        <v>263000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197250</v>
      </c>
      <c r="Y31" s="60">
        <v>-197250</v>
      </c>
      <c r="Z31" s="140">
        <v>-100</v>
      </c>
      <c r="AA31" s="62">
        <v>263000</v>
      </c>
    </row>
    <row r="32" spans="1:27" ht="13.5">
      <c r="A32" s="249" t="s">
        <v>164</v>
      </c>
      <c r="B32" s="182"/>
      <c r="C32" s="155">
        <v>19147711</v>
      </c>
      <c r="D32" s="155"/>
      <c r="E32" s="59">
        <v>7600000</v>
      </c>
      <c r="F32" s="60">
        <v>9802000</v>
      </c>
      <c r="G32" s="60">
        <v>34443014</v>
      </c>
      <c r="H32" s="60">
        <v>37405337</v>
      </c>
      <c r="I32" s="60">
        <v>30596850</v>
      </c>
      <c r="J32" s="60">
        <v>30596850</v>
      </c>
      <c r="K32" s="60">
        <v>44657328</v>
      </c>
      <c r="L32" s="60">
        <v>36227149</v>
      </c>
      <c r="M32" s="60">
        <v>38991305</v>
      </c>
      <c r="N32" s="60">
        <v>38991305</v>
      </c>
      <c r="O32" s="60">
        <v>42507818</v>
      </c>
      <c r="P32" s="60">
        <v>30860059</v>
      </c>
      <c r="Q32" s="60">
        <v>30862859</v>
      </c>
      <c r="R32" s="60">
        <v>30862859</v>
      </c>
      <c r="S32" s="60"/>
      <c r="T32" s="60"/>
      <c r="U32" s="60"/>
      <c r="V32" s="60"/>
      <c r="W32" s="60">
        <v>30862859</v>
      </c>
      <c r="X32" s="60">
        <v>7351500</v>
      </c>
      <c r="Y32" s="60">
        <v>23511359</v>
      </c>
      <c r="Z32" s="140">
        <v>319.82</v>
      </c>
      <c r="AA32" s="62">
        <v>9802000</v>
      </c>
    </row>
    <row r="33" spans="1:27" ht="13.5">
      <c r="A33" s="249" t="s">
        <v>165</v>
      </c>
      <c r="B33" s="182"/>
      <c r="C33" s="155">
        <v>3239664</v>
      </c>
      <c r="D33" s="155"/>
      <c r="E33" s="59">
        <v>1450000</v>
      </c>
      <c r="F33" s="60">
        <v>2500000</v>
      </c>
      <c r="G33" s="60">
        <v>11732196</v>
      </c>
      <c r="H33" s="60">
        <v>11998232</v>
      </c>
      <c r="I33" s="60">
        <v>25525579</v>
      </c>
      <c r="J33" s="60">
        <v>25525579</v>
      </c>
      <c r="K33" s="60">
        <v>25525578</v>
      </c>
      <c r="L33" s="60">
        <v>39659366</v>
      </c>
      <c r="M33" s="60">
        <v>39659366</v>
      </c>
      <c r="N33" s="60">
        <v>39659366</v>
      </c>
      <c r="O33" s="60">
        <v>15645400</v>
      </c>
      <c r="P33" s="60">
        <v>23863440</v>
      </c>
      <c r="Q33" s="60">
        <v>23863440</v>
      </c>
      <c r="R33" s="60">
        <v>23863440</v>
      </c>
      <c r="S33" s="60"/>
      <c r="T33" s="60"/>
      <c r="U33" s="60"/>
      <c r="V33" s="60"/>
      <c r="W33" s="60">
        <v>23863440</v>
      </c>
      <c r="X33" s="60">
        <v>1875000</v>
      </c>
      <c r="Y33" s="60">
        <v>21988440</v>
      </c>
      <c r="Z33" s="140">
        <v>1172.72</v>
      </c>
      <c r="AA33" s="62">
        <v>2500000</v>
      </c>
    </row>
    <row r="34" spans="1:27" ht="13.5">
      <c r="A34" s="250" t="s">
        <v>58</v>
      </c>
      <c r="B34" s="251"/>
      <c r="C34" s="168">
        <f aca="true" t="shared" si="3" ref="C34:Y34">SUM(C29:C33)</f>
        <v>22387375</v>
      </c>
      <c r="D34" s="168">
        <f>SUM(D29:D33)</f>
        <v>0</v>
      </c>
      <c r="E34" s="72">
        <f t="shared" si="3"/>
        <v>9050000</v>
      </c>
      <c r="F34" s="73">
        <f t="shared" si="3"/>
        <v>12565000</v>
      </c>
      <c r="G34" s="73">
        <f t="shared" si="3"/>
        <v>46175210</v>
      </c>
      <c r="H34" s="73">
        <f t="shared" si="3"/>
        <v>49403569</v>
      </c>
      <c r="I34" s="73">
        <f t="shared" si="3"/>
        <v>56122429</v>
      </c>
      <c r="J34" s="73">
        <f t="shared" si="3"/>
        <v>56122429</v>
      </c>
      <c r="K34" s="73">
        <f t="shared" si="3"/>
        <v>70182906</v>
      </c>
      <c r="L34" s="73">
        <f t="shared" si="3"/>
        <v>75886515</v>
      </c>
      <c r="M34" s="73">
        <f t="shared" si="3"/>
        <v>78650671</v>
      </c>
      <c r="N34" s="73">
        <f t="shared" si="3"/>
        <v>78650671</v>
      </c>
      <c r="O34" s="73">
        <f t="shared" si="3"/>
        <v>58153218</v>
      </c>
      <c r="P34" s="73">
        <f t="shared" si="3"/>
        <v>54723499</v>
      </c>
      <c r="Q34" s="73">
        <f t="shared" si="3"/>
        <v>54726299</v>
      </c>
      <c r="R34" s="73">
        <f t="shared" si="3"/>
        <v>54726299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54726299</v>
      </c>
      <c r="X34" s="73">
        <f t="shared" si="3"/>
        <v>9423750</v>
      </c>
      <c r="Y34" s="73">
        <f t="shared" si="3"/>
        <v>45302549</v>
      </c>
      <c r="Z34" s="170">
        <f>+IF(X34&lt;&gt;0,+(Y34/X34)*100,0)</f>
        <v>480.72740681788036</v>
      </c>
      <c r="AA34" s="74">
        <f>SUM(AA29:AA33)</f>
        <v>12565000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>
        <v>2250000</v>
      </c>
      <c r="G38" s="60"/>
      <c r="H38" s="60">
        <v>541000</v>
      </c>
      <c r="I38" s="60">
        <v>541000</v>
      </c>
      <c r="J38" s="60">
        <v>541000</v>
      </c>
      <c r="K38" s="60">
        <v>541000</v>
      </c>
      <c r="L38" s="60">
        <v>541000</v>
      </c>
      <c r="M38" s="60">
        <v>541000</v>
      </c>
      <c r="N38" s="60">
        <v>541000</v>
      </c>
      <c r="O38" s="60">
        <v>541000</v>
      </c>
      <c r="P38" s="60">
        <v>541000</v>
      </c>
      <c r="Q38" s="60">
        <v>541000</v>
      </c>
      <c r="R38" s="60">
        <v>541000</v>
      </c>
      <c r="S38" s="60"/>
      <c r="T38" s="60"/>
      <c r="U38" s="60"/>
      <c r="V38" s="60"/>
      <c r="W38" s="60">
        <v>541000</v>
      </c>
      <c r="X38" s="60">
        <v>1687500</v>
      </c>
      <c r="Y38" s="60">
        <v>-1146500</v>
      </c>
      <c r="Z38" s="140">
        <v>-67.94</v>
      </c>
      <c r="AA38" s="62">
        <v>2250000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2250000</v>
      </c>
      <c r="G39" s="77">
        <f t="shared" si="4"/>
        <v>0</v>
      </c>
      <c r="H39" s="77">
        <f t="shared" si="4"/>
        <v>541000</v>
      </c>
      <c r="I39" s="77">
        <f t="shared" si="4"/>
        <v>541000</v>
      </c>
      <c r="J39" s="77">
        <f t="shared" si="4"/>
        <v>541000</v>
      </c>
      <c r="K39" s="77">
        <f t="shared" si="4"/>
        <v>541000</v>
      </c>
      <c r="L39" s="77">
        <f t="shared" si="4"/>
        <v>541000</v>
      </c>
      <c r="M39" s="77">
        <f t="shared" si="4"/>
        <v>541000</v>
      </c>
      <c r="N39" s="77">
        <f t="shared" si="4"/>
        <v>541000</v>
      </c>
      <c r="O39" s="77">
        <f t="shared" si="4"/>
        <v>541000</v>
      </c>
      <c r="P39" s="77">
        <f t="shared" si="4"/>
        <v>541000</v>
      </c>
      <c r="Q39" s="77">
        <f t="shared" si="4"/>
        <v>541000</v>
      </c>
      <c r="R39" s="77">
        <f t="shared" si="4"/>
        <v>541000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541000</v>
      </c>
      <c r="X39" s="77">
        <f t="shared" si="4"/>
        <v>1687500</v>
      </c>
      <c r="Y39" s="77">
        <f t="shared" si="4"/>
        <v>-1146500</v>
      </c>
      <c r="Z39" s="212">
        <f>+IF(X39&lt;&gt;0,+(Y39/X39)*100,0)</f>
        <v>-67.94074074074075</v>
      </c>
      <c r="AA39" s="79">
        <f>SUM(AA37:AA38)</f>
        <v>2250000</v>
      </c>
    </row>
    <row r="40" spans="1:27" ht="13.5">
      <c r="A40" s="250" t="s">
        <v>167</v>
      </c>
      <c r="B40" s="251"/>
      <c r="C40" s="168">
        <f aca="true" t="shared" si="5" ref="C40:Y40">+C34+C39</f>
        <v>22387375</v>
      </c>
      <c r="D40" s="168">
        <f>+D34+D39</f>
        <v>0</v>
      </c>
      <c r="E40" s="72">
        <f t="shared" si="5"/>
        <v>9050000</v>
      </c>
      <c r="F40" s="73">
        <f t="shared" si="5"/>
        <v>14815000</v>
      </c>
      <c r="G40" s="73">
        <f t="shared" si="5"/>
        <v>46175210</v>
      </c>
      <c r="H40" s="73">
        <f t="shared" si="5"/>
        <v>49944569</v>
      </c>
      <c r="I40" s="73">
        <f t="shared" si="5"/>
        <v>56663429</v>
      </c>
      <c r="J40" s="73">
        <f t="shared" si="5"/>
        <v>56663429</v>
      </c>
      <c r="K40" s="73">
        <f t="shared" si="5"/>
        <v>70723906</v>
      </c>
      <c r="L40" s="73">
        <f t="shared" si="5"/>
        <v>76427515</v>
      </c>
      <c r="M40" s="73">
        <f t="shared" si="5"/>
        <v>79191671</v>
      </c>
      <c r="N40" s="73">
        <f t="shared" si="5"/>
        <v>79191671</v>
      </c>
      <c r="O40" s="73">
        <f t="shared" si="5"/>
        <v>58694218</v>
      </c>
      <c r="P40" s="73">
        <f t="shared" si="5"/>
        <v>55264499</v>
      </c>
      <c r="Q40" s="73">
        <f t="shared" si="5"/>
        <v>55267299</v>
      </c>
      <c r="R40" s="73">
        <f t="shared" si="5"/>
        <v>55267299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55267299</v>
      </c>
      <c r="X40" s="73">
        <f t="shared" si="5"/>
        <v>11111250</v>
      </c>
      <c r="Y40" s="73">
        <f t="shared" si="5"/>
        <v>44156049</v>
      </c>
      <c r="Z40" s="170">
        <f>+IF(X40&lt;&gt;0,+(Y40/X40)*100,0)</f>
        <v>397.39947350658116</v>
      </c>
      <c r="AA40" s="74">
        <f>+AA34+AA39</f>
        <v>14815000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272427743</v>
      </c>
      <c r="D42" s="257">
        <f>+D25-D40</f>
        <v>0</v>
      </c>
      <c r="E42" s="258">
        <f t="shared" si="6"/>
        <v>216504000</v>
      </c>
      <c r="F42" s="259">
        <f t="shared" si="6"/>
        <v>466750000</v>
      </c>
      <c r="G42" s="259">
        <f t="shared" si="6"/>
        <v>249607510</v>
      </c>
      <c r="H42" s="259">
        <f t="shared" si="6"/>
        <v>246506556</v>
      </c>
      <c r="I42" s="259">
        <f t="shared" si="6"/>
        <v>288117840</v>
      </c>
      <c r="J42" s="259">
        <f t="shared" si="6"/>
        <v>288117840</v>
      </c>
      <c r="K42" s="259">
        <f t="shared" si="6"/>
        <v>282682569</v>
      </c>
      <c r="L42" s="259">
        <f t="shared" si="6"/>
        <v>295856421</v>
      </c>
      <c r="M42" s="259">
        <f t="shared" si="6"/>
        <v>294061440</v>
      </c>
      <c r="N42" s="259">
        <f t="shared" si="6"/>
        <v>294061440</v>
      </c>
      <c r="O42" s="259">
        <f t="shared" si="6"/>
        <v>315009917</v>
      </c>
      <c r="P42" s="259">
        <f t="shared" si="6"/>
        <v>309442216</v>
      </c>
      <c r="Q42" s="259">
        <f t="shared" si="6"/>
        <v>309439416</v>
      </c>
      <c r="R42" s="259">
        <f t="shared" si="6"/>
        <v>309439416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309439416</v>
      </c>
      <c r="X42" s="259">
        <f t="shared" si="6"/>
        <v>350062500</v>
      </c>
      <c r="Y42" s="259">
        <f t="shared" si="6"/>
        <v>-40623084</v>
      </c>
      <c r="Z42" s="260">
        <f>+IF(X42&lt;&gt;0,+(Y42/X42)*100,0)</f>
        <v>-11.604523192287092</v>
      </c>
      <c r="AA42" s="261">
        <f>+AA25-AA40</f>
        <v>466750000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272427743</v>
      </c>
      <c r="D45" s="155"/>
      <c r="E45" s="59">
        <v>216504000</v>
      </c>
      <c r="F45" s="60">
        <v>466750000</v>
      </c>
      <c r="G45" s="60">
        <v>196255504</v>
      </c>
      <c r="H45" s="60">
        <v>193154550</v>
      </c>
      <c r="I45" s="60">
        <v>234765834</v>
      </c>
      <c r="J45" s="60">
        <v>234765834</v>
      </c>
      <c r="K45" s="60">
        <v>229330563</v>
      </c>
      <c r="L45" s="60">
        <v>242504415</v>
      </c>
      <c r="M45" s="60">
        <v>240709434</v>
      </c>
      <c r="N45" s="60">
        <v>240709434</v>
      </c>
      <c r="O45" s="60">
        <v>261657911</v>
      </c>
      <c r="P45" s="60">
        <v>256090210</v>
      </c>
      <c r="Q45" s="60">
        <v>256087410</v>
      </c>
      <c r="R45" s="60">
        <v>256087410</v>
      </c>
      <c r="S45" s="60"/>
      <c r="T45" s="60"/>
      <c r="U45" s="60"/>
      <c r="V45" s="60"/>
      <c r="W45" s="60">
        <v>256087410</v>
      </c>
      <c r="X45" s="60">
        <v>350062500</v>
      </c>
      <c r="Y45" s="60">
        <v>-93975090</v>
      </c>
      <c r="Z45" s="139">
        <v>-26.85</v>
      </c>
      <c r="AA45" s="62">
        <v>466750000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53352006</v>
      </c>
      <c r="H46" s="60">
        <v>53352006</v>
      </c>
      <c r="I46" s="60">
        <v>53352006</v>
      </c>
      <c r="J46" s="60">
        <v>53352006</v>
      </c>
      <c r="K46" s="60">
        <v>53352006</v>
      </c>
      <c r="L46" s="60">
        <v>53352006</v>
      </c>
      <c r="M46" s="60">
        <v>53352006</v>
      </c>
      <c r="N46" s="60">
        <v>53352006</v>
      </c>
      <c r="O46" s="60">
        <v>53352006</v>
      </c>
      <c r="P46" s="60">
        <v>53352006</v>
      </c>
      <c r="Q46" s="60">
        <v>53352006</v>
      </c>
      <c r="R46" s="60">
        <v>53352006</v>
      </c>
      <c r="S46" s="60"/>
      <c r="T46" s="60"/>
      <c r="U46" s="60"/>
      <c r="V46" s="60"/>
      <c r="W46" s="60">
        <v>53352006</v>
      </c>
      <c r="X46" s="60"/>
      <c r="Y46" s="60">
        <v>53352006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272427743</v>
      </c>
      <c r="D48" s="217">
        <f>SUM(D45:D47)</f>
        <v>0</v>
      </c>
      <c r="E48" s="264">
        <f t="shared" si="7"/>
        <v>216504000</v>
      </c>
      <c r="F48" s="219">
        <f t="shared" si="7"/>
        <v>466750000</v>
      </c>
      <c r="G48" s="219">
        <f t="shared" si="7"/>
        <v>249607510</v>
      </c>
      <c r="H48" s="219">
        <f t="shared" si="7"/>
        <v>246506556</v>
      </c>
      <c r="I48" s="219">
        <f t="shared" si="7"/>
        <v>288117840</v>
      </c>
      <c r="J48" s="219">
        <f t="shared" si="7"/>
        <v>288117840</v>
      </c>
      <c r="K48" s="219">
        <f t="shared" si="7"/>
        <v>282682569</v>
      </c>
      <c r="L48" s="219">
        <f t="shared" si="7"/>
        <v>295856421</v>
      </c>
      <c r="M48" s="219">
        <f t="shared" si="7"/>
        <v>294061440</v>
      </c>
      <c r="N48" s="219">
        <f t="shared" si="7"/>
        <v>294061440</v>
      </c>
      <c r="O48" s="219">
        <f t="shared" si="7"/>
        <v>315009917</v>
      </c>
      <c r="P48" s="219">
        <f t="shared" si="7"/>
        <v>309442216</v>
      </c>
      <c r="Q48" s="219">
        <f t="shared" si="7"/>
        <v>309439416</v>
      </c>
      <c r="R48" s="219">
        <f t="shared" si="7"/>
        <v>309439416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309439416</v>
      </c>
      <c r="X48" s="219">
        <f t="shared" si="7"/>
        <v>350062500</v>
      </c>
      <c r="Y48" s="219">
        <f t="shared" si="7"/>
        <v>-40623084</v>
      </c>
      <c r="Z48" s="265">
        <f>+IF(X48&lt;&gt;0,+(Y48/X48)*100,0)</f>
        <v>-11.604523192287092</v>
      </c>
      <c r="AA48" s="232">
        <f>SUM(AA45:AA47)</f>
        <v>466750000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2652128</v>
      </c>
      <c r="D6" s="155"/>
      <c r="E6" s="59">
        <v>4297560</v>
      </c>
      <c r="F6" s="60">
        <v>4709000</v>
      </c>
      <c r="G6" s="60">
        <v>506682</v>
      </c>
      <c r="H6" s="60">
        <v>613619</v>
      </c>
      <c r="I6" s="60">
        <v>2426383</v>
      </c>
      <c r="J6" s="60">
        <v>3546684</v>
      </c>
      <c r="K6" s="60">
        <v>1286384</v>
      </c>
      <c r="L6" s="60">
        <v>305304</v>
      </c>
      <c r="M6" s="60">
        <v>1022698</v>
      </c>
      <c r="N6" s="60">
        <v>2614386</v>
      </c>
      <c r="O6" s="60">
        <v>1851614</v>
      </c>
      <c r="P6" s="60">
        <v>320</v>
      </c>
      <c r="Q6" s="60">
        <v>253991</v>
      </c>
      <c r="R6" s="60">
        <v>2105925</v>
      </c>
      <c r="S6" s="60"/>
      <c r="T6" s="60"/>
      <c r="U6" s="60"/>
      <c r="V6" s="60"/>
      <c r="W6" s="60">
        <v>8266995</v>
      </c>
      <c r="X6" s="60">
        <v>3953000</v>
      </c>
      <c r="Y6" s="60">
        <v>4313995</v>
      </c>
      <c r="Z6" s="140">
        <v>109.13</v>
      </c>
      <c r="AA6" s="62">
        <v>4709000</v>
      </c>
    </row>
    <row r="7" spans="1:27" ht="13.5">
      <c r="A7" s="249" t="s">
        <v>178</v>
      </c>
      <c r="B7" s="182"/>
      <c r="C7" s="155">
        <v>102880536</v>
      </c>
      <c r="D7" s="155"/>
      <c r="E7" s="59">
        <v>115169001</v>
      </c>
      <c r="F7" s="60">
        <v>117300000</v>
      </c>
      <c r="G7" s="60">
        <v>43488000</v>
      </c>
      <c r="H7" s="60">
        <v>5992000</v>
      </c>
      <c r="I7" s="60"/>
      <c r="J7" s="60">
        <v>49480000</v>
      </c>
      <c r="K7" s="60">
        <v>3000000</v>
      </c>
      <c r="L7" s="60">
        <v>36230000</v>
      </c>
      <c r="M7" s="60">
        <v>1000000</v>
      </c>
      <c r="N7" s="60">
        <v>40230000</v>
      </c>
      <c r="O7" s="60">
        <v>500000</v>
      </c>
      <c r="P7" s="60">
        <v>306000</v>
      </c>
      <c r="Q7" s="60">
        <v>28708000</v>
      </c>
      <c r="R7" s="60">
        <v>29514000</v>
      </c>
      <c r="S7" s="60"/>
      <c r="T7" s="60"/>
      <c r="U7" s="60"/>
      <c r="V7" s="60"/>
      <c r="W7" s="60">
        <v>119224000</v>
      </c>
      <c r="X7" s="60">
        <v>86930000</v>
      </c>
      <c r="Y7" s="60">
        <v>32294000</v>
      </c>
      <c r="Z7" s="140">
        <v>37.15</v>
      </c>
      <c r="AA7" s="62">
        <v>117300000</v>
      </c>
    </row>
    <row r="8" spans="1:27" ht="13.5">
      <c r="A8" s="249" t="s">
        <v>179</v>
      </c>
      <c r="B8" s="182"/>
      <c r="C8" s="155">
        <v>30939504</v>
      </c>
      <c r="D8" s="155"/>
      <c r="E8" s="59">
        <v>35619999</v>
      </c>
      <c r="F8" s="60">
        <v>62376000</v>
      </c>
      <c r="G8" s="60">
        <v>16055000</v>
      </c>
      <c r="H8" s="60"/>
      <c r="I8" s="60"/>
      <c r="J8" s="60">
        <v>16055000</v>
      </c>
      <c r="K8" s="60"/>
      <c r="L8" s="60">
        <v>525000</v>
      </c>
      <c r="M8" s="60">
        <v>13856000</v>
      </c>
      <c r="N8" s="60">
        <v>14381000</v>
      </c>
      <c r="O8" s="60"/>
      <c r="P8" s="60"/>
      <c r="Q8" s="60">
        <v>29509000</v>
      </c>
      <c r="R8" s="60">
        <v>29509000</v>
      </c>
      <c r="S8" s="60"/>
      <c r="T8" s="60"/>
      <c r="U8" s="60"/>
      <c r="V8" s="60"/>
      <c r="W8" s="60">
        <v>59945000</v>
      </c>
      <c r="X8" s="60">
        <v>46782000</v>
      </c>
      <c r="Y8" s="60">
        <v>13163000</v>
      </c>
      <c r="Z8" s="140">
        <v>28.14</v>
      </c>
      <c r="AA8" s="62">
        <v>62376000</v>
      </c>
    </row>
    <row r="9" spans="1:27" ht="13.5">
      <c r="A9" s="249" t="s">
        <v>180</v>
      </c>
      <c r="B9" s="182"/>
      <c r="C9" s="155">
        <v>4503583</v>
      </c>
      <c r="D9" s="155"/>
      <c r="E9" s="59">
        <v>3200000</v>
      </c>
      <c r="F9" s="60">
        <v>4450000</v>
      </c>
      <c r="G9" s="60">
        <v>329035</v>
      </c>
      <c r="H9" s="60">
        <v>489042</v>
      </c>
      <c r="I9" s="60">
        <v>567193</v>
      </c>
      <c r="J9" s="60">
        <v>1385270</v>
      </c>
      <c r="K9" s="60">
        <v>551521</v>
      </c>
      <c r="L9" s="60">
        <v>506839</v>
      </c>
      <c r="M9" s="60">
        <v>462451</v>
      </c>
      <c r="N9" s="60">
        <v>1520811</v>
      </c>
      <c r="O9" s="60">
        <v>594229</v>
      </c>
      <c r="P9" s="60">
        <v>581024</v>
      </c>
      <c r="Q9" s="60">
        <v>512926</v>
      </c>
      <c r="R9" s="60">
        <v>1688179</v>
      </c>
      <c r="S9" s="60"/>
      <c r="T9" s="60"/>
      <c r="U9" s="60"/>
      <c r="V9" s="60"/>
      <c r="W9" s="60">
        <v>4594260</v>
      </c>
      <c r="X9" s="60">
        <v>3466000</v>
      </c>
      <c r="Y9" s="60">
        <v>1128260</v>
      </c>
      <c r="Z9" s="140">
        <v>32.55</v>
      </c>
      <c r="AA9" s="62">
        <v>4450000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-85034029</v>
      </c>
      <c r="D12" s="155"/>
      <c r="E12" s="59">
        <v>-108715000</v>
      </c>
      <c r="F12" s="60">
        <v>-122352000</v>
      </c>
      <c r="G12" s="60">
        <v>-7597000</v>
      </c>
      <c r="H12" s="60">
        <v>-5518595</v>
      </c>
      <c r="I12" s="60">
        <v>-7619311</v>
      </c>
      <c r="J12" s="60">
        <v>-20734906</v>
      </c>
      <c r="K12" s="60">
        <v>-7948097</v>
      </c>
      <c r="L12" s="60">
        <v>-7534408</v>
      </c>
      <c r="M12" s="60">
        <v>-8149805</v>
      </c>
      <c r="N12" s="60">
        <v>-23632310</v>
      </c>
      <c r="O12" s="60">
        <v>-10348544</v>
      </c>
      <c r="P12" s="60">
        <v>-8261692</v>
      </c>
      <c r="Q12" s="60">
        <v>-6470590</v>
      </c>
      <c r="R12" s="60">
        <v>-25080826</v>
      </c>
      <c r="S12" s="60"/>
      <c r="T12" s="60"/>
      <c r="U12" s="60"/>
      <c r="V12" s="60"/>
      <c r="W12" s="60">
        <v>-69448042</v>
      </c>
      <c r="X12" s="60">
        <v>-91764000</v>
      </c>
      <c r="Y12" s="60">
        <v>22315958</v>
      </c>
      <c r="Z12" s="140">
        <v>-24.32</v>
      </c>
      <c r="AA12" s="62">
        <v>-122352000</v>
      </c>
    </row>
    <row r="13" spans="1:27" ht="13.5">
      <c r="A13" s="249" t="s">
        <v>40</v>
      </c>
      <c r="B13" s="182"/>
      <c r="C13" s="155">
        <v>-37000</v>
      </c>
      <c r="D13" s="155"/>
      <c r="E13" s="59">
        <v>-110000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>
        <v>-10572000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-7929000</v>
      </c>
      <c r="Y14" s="60">
        <v>7929000</v>
      </c>
      <c r="Z14" s="140">
        <v>-100</v>
      </c>
      <c r="AA14" s="62">
        <v>-10572000</v>
      </c>
    </row>
    <row r="15" spans="1:27" ht="13.5">
      <c r="A15" s="250" t="s">
        <v>184</v>
      </c>
      <c r="B15" s="251"/>
      <c r="C15" s="168">
        <f aca="true" t="shared" si="0" ref="C15:Y15">SUM(C6:C14)</f>
        <v>55904722</v>
      </c>
      <c r="D15" s="168">
        <f>SUM(D6:D14)</f>
        <v>0</v>
      </c>
      <c r="E15" s="72">
        <f t="shared" si="0"/>
        <v>49461560</v>
      </c>
      <c r="F15" s="73">
        <f t="shared" si="0"/>
        <v>55911000</v>
      </c>
      <c r="G15" s="73">
        <f t="shared" si="0"/>
        <v>52781717</v>
      </c>
      <c r="H15" s="73">
        <f t="shared" si="0"/>
        <v>1576066</v>
      </c>
      <c r="I15" s="73">
        <f t="shared" si="0"/>
        <v>-4625735</v>
      </c>
      <c r="J15" s="73">
        <f t="shared" si="0"/>
        <v>49732048</v>
      </c>
      <c r="K15" s="73">
        <f t="shared" si="0"/>
        <v>-3110192</v>
      </c>
      <c r="L15" s="73">
        <f t="shared" si="0"/>
        <v>30032735</v>
      </c>
      <c r="M15" s="73">
        <f t="shared" si="0"/>
        <v>8191344</v>
      </c>
      <c r="N15" s="73">
        <f t="shared" si="0"/>
        <v>35113887</v>
      </c>
      <c r="O15" s="73">
        <f t="shared" si="0"/>
        <v>-7402701</v>
      </c>
      <c r="P15" s="73">
        <f t="shared" si="0"/>
        <v>-7374348</v>
      </c>
      <c r="Q15" s="73">
        <f t="shared" si="0"/>
        <v>52513327</v>
      </c>
      <c r="R15" s="73">
        <f t="shared" si="0"/>
        <v>37736278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122582213</v>
      </c>
      <c r="X15" s="73">
        <f t="shared" si="0"/>
        <v>41438000</v>
      </c>
      <c r="Y15" s="73">
        <f t="shared" si="0"/>
        <v>81144213</v>
      </c>
      <c r="Z15" s="170">
        <f>+IF(X15&lt;&gt;0,+(Y15/X15)*100,0)</f>
        <v>195.82077561658383</v>
      </c>
      <c r="AA15" s="74">
        <f>SUM(AA6:AA14)</f>
        <v>55911000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-41676198</v>
      </c>
      <c r="D24" s="155"/>
      <c r="E24" s="59">
        <v>-55527384</v>
      </c>
      <c r="F24" s="60">
        <v>-82608000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-61956000</v>
      </c>
      <c r="Y24" s="60">
        <v>61956000</v>
      </c>
      <c r="Z24" s="140">
        <v>-100</v>
      </c>
      <c r="AA24" s="62">
        <v>-82608000</v>
      </c>
    </row>
    <row r="25" spans="1:27" ht="13.5">
      <c r="A25" s="250" t="s">
        <v>191</v>
      </c>
      <c r="B25" s="251"/>
      <c r="C25" s="168">
        <f aca="true" t="shared" si="1" ref="C25:Y25">SUM(C19:C24)</f>
        <v>-41676198</v>
      </c>
      <c r="D25" s="168">
        <f>SUM(D19:D24)</f>
        <v>0</v>
      </c>
      <c r="E25" s="72">
        <f t="shared" si="1"/>
        <v>-55527384</v>
      </c>
      <c r="F25" s="73">
        <f t="shared" si="1"/>
        <v>-82608000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-61956000</v>
      </c>
      <c r="Y25" s="73">
        <f t="shared" si="1"/>
        <v>61956000</v>
      </c>
      <c r="Z25" s="170">
        <f>+IF(X25&lt;&gt;0,+(Y25/X25)*100,0)</f>
        <v>-100</v>
      </c>
      <c r="AA25" s="74">
        <f>SUM(AA19:AA24)</f>
        <v>-82608000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14228524</v>
      </c>
      <c r="D36" s="153">
        <f>+D15+D25+D34</f>
        <v>0</v>
      </c>
      <c r="E36" s="99">
        <f t="shared" si="3"/>
        <v>-6065824</v>
      </c>
      <c r="F36" s="100">
        <f t="shared" si="3"/>
        <v>-26697000</v>
      </c>
      <c r="G36" s="100">
        <f t="shared" si="3"/>
        <v>52781717</v>
      </c>
      <c r="H36" s="100">
        <f t="shared" si="3"/>
        <v>1576066</v>
      </c>
      <c r="I36" s="100">
        <f t="shared" si="3"/>
        <v>-4625735</v>
      </c>
      <c r="J36" s="100">
        <f t="shared" si="3"/>
        <v>49732048</v>
      </c>
      <c r="K36" s="100">
        <f t="shared" si="3"/>
        <v>-3110192</v>
      </c>
      <c r="L36" s="100">
        <f t="shared" si="3"/>
        <v>30032735</v>
      </c>
      <c r="M36" s="100">
        <f t="shared" si="3"/>
        <v>8191344</v>
      </c>
      <c r="N36" s="100">
        <f t="shared" si="3"/>
        <v>35113887</v>
      </c>
      <c r="O36" s="100">
        <f t="shared" si="3"/>
        <v>-7402701</v>
      </c>
      <c r="P36" s="100">
        <f t="shared" si="3"/>
        <v>-7374348</v>
      </c>
      <c r="Q36" s="100">
        <f t="shared" si="3"/>
        <v>52513327</v>
      </c>
      <c r="R36" s="100">
        <f t="shared" si="3"/>
        <v>37736278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122582213</v>
      </c>
      <c r="X36" s="100">
        <f t="shared" si="3"/>
        <v>-20518000</v>
      </c>
      <c r="Y36" s="100">
        <f t="shared" si="3"/>
        <v>143100213</v>
      </c>
      <c r="Z36" s="137">
        <f>+IF(X36&lt;&gt;0,+(Y36/X36)*100,0)</f>
        <v>-697.4374354225558</v>
      </c>
      <c r="AA36" s="102">
        <f>+AA15+AA25+AA34</f>
        <v>-26697000</v>
      </c>
    </row>
    <row r="37" spans="1:27" ht="13.5">
      <c r="A37" s="249" t="s">
        <v>199</v>
      </c>
      <c r="B37" s="182"/>
      <c r="C37" s="153">
        <v>77557478</v>
      </c>
      <c r="D37" s="153"/>
      <c r="E37" s="99">
        <v>224582000</v>
      </c>
      <c r="F37" s="100">
        <v>118995000</v>
      </c>
      <c r="G37" s="100"/>
      <c r="H37" s="100">
        <v>52781717</v>
      </c>
      <c r="I37" s="100">
        <v>54357783</v>
      </c>
      <c r="J37" s="100"/>
      <c r="K37" s="100">
        <v>49732048</v>
      </c>
      <c r="L37" s="100">
        <v>46621856</v>
      </c>
      <c r="M37" s="100">
        <v>76654591</v>
      </c>
      <c r="N37" s="100">
        <v>49732048</v>
      </c>
      <c r="O37" s="100">
        <v>84845935</v>
      </c>
      <c r="P37" s="100">
        <v>77443234</v>
      </c>
      <c r="Q37" s="100">
        <v>70068886</v>
      </c>
      <c r="R37" s="100">
        <v>84845935</v>
      </c>
      <c r="S37" s="100"/>
      <c r="T37" s="100"/>
      <c r="U37" s="100"/>
      <c r="V37" s="100"/>
      <c r="W37" s="100"/>
      <c r="X37" s="100">
        <v>118995000</v>
      </c>
      <c r="Y37" s="100">
        <v>-118995000</v>
      </c>
      <c r="Z37" s="137">
        <v>-100</v>
      </c>
      <c r="AA37" s="102">
        <v>118995000</v>
      </c>
    </row>
    <row r="38" spans="1:27" ht="13.5">
      <c r="A38" s="269" t="s">
        <v>200</v>
      </c>
      <c r="B38" s="256"/>
      <c r="C38" s="257">
        <v>91786002</v>
      </c>
      <c r="D38" s="257"/>
      <c r="E38" s="258">
        <v>218516176</v>
      </c>
      <c r="F38" s="259">
        <v>92298000</v>
      </c>
      <c r="G38" s="259">
        <v>52781717</v>
      </c>
      <c r="H38" s="259">
        <v>54357783</v>
      </c>
      <c r="I38" s="259">
        <v>49732048</v>
      </c>
      <c r="J38" s="259">
        <v>49732048</v>
      </c>
      <c r="K38" s="259">
        <v>46621856</v>
      </c>
      <c r="L38" s="259">
        <v>76654591</v>
      </c>
      <c r="M38" s="259">
        <v>84845935</v>
      </c>
      <c r="N38" s="259">
        <v>84845935</v>
      </c>
      <c r="O38" s="259">
        <v>77443234</v>
      </c>
      <c r="P38" s="259">
        <v>70068886</v>
      </c>
      <c r="Q38" s="259">
        <v>122582213</v>
      </c>
      <c r="R38" s="259">
        <v>122582213</v>
      </c>
      <c r="S38" s="259"/>
      <c r="T38" s="259"/>
      <c r="U38" s="259"/>
      <c r="V38" s="259"/>
      <c r="W38" s="259">
        <v>122582213</v>
      </c>
      <c r="X38" s="259">
        <v>98477000</v>
      </c>
      <c r="Y38" s="259">
        <v>24105213</v>
      </c>
      <c r="Z38" s="260">
        <v>24.48</v>
      </c>
      <c r="AA38" s="261">
        <v>92298000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47768764</v>
      </c>
      <c r="D5" s="200">
        <f t="shared" si="0"/>
        <v>0</v>
      </c>
      <c r="E5" s="106">
        <f t="shared" si="0"/>
        <v>55527384</v>
      </c>
      <c r="F5" s="106">
        <f t="shared" si="0"/>
        <v>92712854</v>
      </c>
      <c r="G5" s="106">
        <f t="shared" si="0"/>
        <v>1083133</v>
      </c>
      <c r="H5" s="106">
        <f t="shared" si="0"/>
        <v>1051800</v>
      </c>
      <c r="I5" s="106">
        <f t="shared" si="0"/>
        <v>6802471</v>
      </c>
      <c r="J5" s="106">
        <f t="shared" si="0"/>
        <v>8937404</v>
      </c>
      <c r="K5" s="106">
        <f t="shared" si="0"/>
        <v>7610321</v>
      </c>
      <c r="L5" s="106">
        <f t="shared" si="0"/>
        <v>7501456</v>
      </c>
      <c r="M5" s="106">
        <f t="shared" si="0"/>
        <v>6382424</v>
      </c>
      <c r="N5" s="106">
        <f t="shared" si="0"/>
        <v>21494201</v>
      </c>
      <c r="O5" s="106">
        <f t="shared" si="0"/>
        <v>0</v>
      </c>
      <c r="P5" s="106">
        <f t="shared" si="0"/>
        <v>4902647</v>
      </c>
      <c r="Q5" s="106">
        <f t="shared" si="0"/>
        <v>5561350</v>
      </c>
      <c r="R5" s="106">
        <f t="shared" si="0"/>
        <v>10463997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40895602</v>
      </c>
      <c r="X5" s="106">
        <f t="shared" si="0"/>
        <v>69534641</v>
      </c>
      <c r="Y5" s="106">
        <f t="shared" si="0"/>
        <v>-28639039</v>
      </c>
      <c r="Z5" s="201">
        <f>+IF(X5&lt;&gt;0,+(Y5/X5)*100,0)</f>
        <v>-41.18672159391748</v>
      </c>
      <c r="AA5" s="199">
        <f>SUM(AA11:AA18)</f>
        <v>92712854</v>
      </c>
    </row>
    <row r="6" spans="1:27" ht="13.5">
      <c r="A6" s="291" t="s">
        <v>204</v>
      </c>
      <c r="B6" s="142"/>
      <c r="C6" s="62">
        <v>34133973</v>
      </c>
      <c r="D6" s="156"/>
      <c r="E6" s="60">
        <v>20478067</v>
      </c>
      <c r="F6" s="60">
        <v>48721934</v>
      </c>
      <c r="G6" s="60">
        <v>852514</v>
      </c>
      <c r="H6" s="60">
        <v>1019552</v>
      </c>
      <c r="I6" s="60">
        <v>5079049</v>
      </c>
      <c r="J6" s="60">
        <v>6951115</v>
      </c>
      <c r="K6" s="60">
        <v>7610321</v>
      </c>
      <c r="L6" s="60">
        <v>2799192</v>
      </c>
      <c r="M6" s="60">
        <v>2708680</v>
      </c>
      <c r="N6" s="60">
        <v>13118193</v>
      </c>
      <c r="O6" s="60"/>
      <c r="P6" s="60">
        <v>1420694</v>
      </c>
      <c r="Q6" s="60">
        <v>5382533</v>
      </c>
      <c r="R6" s="60">
        <v>6803227</v>
      </c>
      <c r="S6" s="60"/>
      <c r="T6" s="60"/>
      <c r="U6" s="60"/>
      <c r="V6" s="60"/>
      <c r="W6" s="60">
        <v>26872535</v>
      </c>
      <c r="X6" s="60">
        <v>36541451</v>
      </c>
      <c r="Y6" s="60">
        <v>-9668916</v>
      </c>
      <c r="Z6" s="140">
        <v>-26.46</v>
      </c>
      <c r="AA6" s="155">
        <v>48721934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34133973</v>
      </c>
      <c r="D11" s="294">
        <f t="shared" si="1"/>
        <v>0</v>
      </c>
      <c r="E11" s="295">
        <f t="shared" si="1"/>
        <v>20478067</v>
      </c>
      <c r="F11" s="295">
        <f t="shared" si="1"/>
        <v>48721934</v>
      </c>
      <c r="G11" s="295">
        <f t="shared" si="1"/>
        <v>852514</v>
      </c>
      <c r="H11" s="295">
        <f t="shared" si="1"/>
        <v>1019552</v>
      </c>
      <c r="I11" s="295">
        <f t="shared" si="1"/>
        <v>5079049</v>
      </c>
      <c r="J11" s="295">
        <f t="shared" si="1"/>
        <v>6951115</v>
      </c>
      <c r="K11" s="295">
        <f t="shared" si="1"/>
        <v>7610321</v>
      </c>
      <c r="L11" s="295">
        <f t="shared" si="1"/>
        <v>2799192</v>
      </c>
      <c r="M11" s="295">
        <f t="shared" si="1"/>
        <v>2708680</v>
      </c>
      <c r="N11" s="295">
        <f t="shared" si="1"/>
        <v>13118193</v>
      </c>
      <c r="O11" s="295">
        <f t="shared" si="1"/>
        <v>0</v>
      </c>
      <c r="P11" s="295">
        <f t="shared" si="1"/>
        <v>1420694</v>
      </c>
      <c r="Q11" s="295">
        <f t="shared" si="1"/>
        <v>5382533</v>
      </c>
      <c r="R11" s="295">
        <f t="shared" si="1"/>
        <v>6803227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26872535</v>
      </c>
      <c r="X11" s="295">
        <f t="shared" si="1"/>
        <v>36541451</v>
      </c>
      <c r="Y11" s="295">
        <f t="shared" si="1"/>
        <v>-9668916</v>
      </c>
      <c r="Z11" s="296">
        <f>+IF(X11&lt;&gt;0,+(Y11/X11)*100,0)</f>
        <v>-26.46013153664861</v>
      </c>
      <c r="AA11" s="297">
        <f>SUM(AA6:AA10)</f>
        <v>48721934</v>
      </c>
    </row>
    <row r="12" spans="1:27" ht="13.5">
      <c r="A12" s="298" t="s">
        <v>210</v>
      </c>
      <c r="B12" s="136"/>
      <c r="C12" s="62">
        <v>7565926</v>
      </c>
      <c r="D12" s="156"/>
      <c r="E12" s="60">
        <v>24673824</v>
      </c>
      <c r="F12" s="60">
        <v>16148824</v>
      </c>
      <c r="G12" s="60"/>
      <c r="H12" s="60"/>
      <c r="I12" s="60"/>
      <c r="J12" s="60"/>
      <c r="K12" s="60"/>
      <c r="L12" s="60">
        <v>2747721</v>
      </c>
      <c r="M12" s="60">
        <v>2715029</v>
      </c>
      <c r="N12" s="60">
        <v>5462750</v>
      </c>
      <c r="O12" s="60"/>
      <c r="P12" s="60">
        <v>3277756</v>
      </c>
      <c r="Q12" s="60">
        <v>164417</v>
      </c>
      <c r="R12" s="60">
        <v>3442173</v>
      </c>
      <c r="S12" s="60"/>
      <c r="T12" s="60"/>
      <c r="U12" s="60"/>
      <c r="V12" s="60"/>
      <c r="W12" s="60">
        <v>8904923</v>
      </c>
      <c r="X12" s="60">
        <v>12111618</v>
      </c>
      <c r="Y12" s="60">
        <v>-3206695</v>
      </c>
      <c r="Z12" s="140">
        <v>-26.48</v>
      </c>
      <c r="AA12" s="155">
        <v>16148824</v>
      </c>
    </row>
    <row r="13" spans="1:27" ht="13.5">
      <c r="A13" s="298" t="s">
        <v>211</v>
      </c>
      <c r="B13" s="136"/>
      <c r="C13" s="273"/>
      <c r="D13" s="274"/>
      <c r="E13" s="275"/>
      <c r="F13" s="275">
        <v>8578620</v>
      </c>
      <c r="G13" s="275"/>
      <c r="H13" s="275"/>
      <c r="I13" s="275"/>
      <c r="J13" s="275"/>
      <c r="K13" s="275"/>
      <c r="L13" s="275"/>
      <c r="M13" s="275">
        <v>378688</v>
      </c>
      <c r="N13" s="275">
        <v>378688</v>
      </c>
      <c r="O13" s="275"/>
      <c r="P13" s="275"/>
      <c r="Q13" s="275"/>
      <c r="R13" s="275"/>
      <c r="S13" s="275"/>
      <c r="T13" s="275"/>
      <c r="U13" s="275"/>
      <c r="V13" s="275"/>
      <c r="W13" s="275">
        <v>378688</v>
      </c>
      <c r="X13" s="275">
        <v>6433965</v>
      </c>
      <c r="Y13" s="275">
        <v>-6055277</v>
      </c>
      <c r="Z13" s="140">
        <v>-94.11</v>
      </c>
      <c r="AA13" s="277">
        <v>8578620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6068865</v>
      </c>
      <c r="D15" s="156"/>
      <c r="E15" s="60">
        <v>10375493</v>
      </c>
      <c r="F15" s="60">
        <v>19263476</v>
      </c>
      <c r="G15" s="60">
        <v>230619</v>
      </c>
      <c r="H15" s="60">
        <v>32248</v>
      </c>
      <c r="I15" s="60">
        <v>1723422</v>
      </c>
      <c r="J15" s="60">
        <v>1986289</v>
      </c>
      <c r="K15" s="60"/>
      <c r="L15" s="60">
        <v>1954543</v>
      </c>
      <c r="M15" s="60">
        <v>580027</v>
      </c>
      <c r="N15" s="60">
        <v>2534570</v>
      </c>
      <c r="O15" s="60"/>
      <c r="P15" s="60">
        <v>204197</v>
      </c>
      <c r="Q15" s="60">
        <v>14400</v>
      </c>
      <c r="R15" s="60">
        <v>218597</v>
      </c>
      <c r="S15" s="60"/>
      <c r="T15" s="60"/>
      <c r="U15" s="60"/>
      <c r="V15" s="60"/>
      <c r="W15" s="60">
        <v>4739456</v>
      </c>
      <c r="X15" s="60">
        <v>14447607</v>
      </c>
      <c r="Y15" s="60">
        <v>-9708151</v>
      </c>
      <c r="Z15" s="140">
        <v>-67.2</v>
      </c>
      <c r="AA15" s="155">
        <v>19263476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34133973</v>
      </c>
      <c r="D36" s="156">
        <f t="shared" si="4"/>
        <v>0</v>
      </c>
      <c r="E36" s="60">
        <f t="shared" si="4"/>
        <v>20478067</v>
      </c>
      <c r="F36" s="60">
        <f t="shared" si="4"/>
        <v>48721934</v>
      </c>
      <c r="G36" s="60">
        <f t="shared" si="4"/>
        <v>852514</v>
      </c>
      <c r="H36" s="60">
        <f t="shared" si="4"/>
        <v>1019552</v>
      </c>
      <c r="I36" s="60">
        <f t="shared" si="4"/>
        <v>5079049</v>
      </c>
      <c r="J36" s="60">
        <f t="shared" si="4"/>
        <v>6951115</v>
      </c>
      <c r="K36" s="60">
        <f t="shared" si="4"/>
        <v>7610321</v>
      </c>
      <c r="L36" s="60">
        <f t="shared" si="4"/>
        <v>2799192</v>
      </c>
      <c r="M36" s="60">
        <f t="shared" si="4"/>
        <v>2708680</v>
      </c>
      <c r="N36" s="60">
        <f t="shared" si="4"/>
        <v>13118193</v>
      </c>
      <c r="O36" s="60">
        <f t="shared" si="4"/>
        <v>0</v>
      </c>
      <c r="P36" s="60">
        <f t="shared" si="4"/>
        <v>1420694</v>
      </c>
      <c r="Q36" s="60">
        <f t="shared" si="4"/>
        <v>5382533</v>
      </c>
      <c r="R36" s="60">
        <f t="shared" si="4"/>
        <v>6803227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26872535</v>
      </c>
      <c r="X36" s="60">
        <f t="shared" si="4"/>
        <v>36541451</v>
      </c>
      <c r="Y36" s="60">
        <f t="shared" si="4"/>
        <v>-9668916</v>
      </c>
      <c r="Z36" s="140">
        <f aca="true" t="shared" si="5" ref="Z36:Z49">+IF(X36&lt;&gt;0,+(Y36/X36)*100,0)</f>
        <v>-26.46013153664861</v>
      </c>
      <c r="AA36" s="155">
        <f>AA6+AA21</f>
        <v>48721934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34133973</v>
      </c>
      <c r="D41" s="294">
        <f t="shared" si="6"/>
        <v>0</v>
      </c>
      <c r="E41" s="295">
        <f t="shared" si="6"/>
        <v>20478067</v>
      </c>
      <c r="F41" s="295">
        <f t="shared" si="6"/>
        <v>48721934</v>
      </c>
      <c r="G41" s="295">
        <f t="shared" si="6"/>
        <v>852514</v>
      </c>
      <c r="H41" s="295">
        <f t="shared" si="6"/>
        <v>1019552</v>
      </c>
      <c r="I41" s="295">
        <f t="shared" si="6"/>
        <v>5079049</v>
      </c>
      <c r="J41" s="295">
        <f t="shared" si="6"/>
        <v>6951115</v>
      </c>
      <c r="K41" s="295">
        <f t="shared" si="6"/>
        <v>7610321</v>
      </c>
      <c r="L41" s="295">
        <f t="shared" si="6"/>
        <v>2799192</v>
      </c>
      <c r="M41" s="295">
        <f t="shared" si="6"/>
        <v>2708680</v>
      </c>
      <c r="N41" s="295">
        <f t="shared" si="6"/>
        <v>13118193</v>
      </c>
      <c r="O41" s="295">
        <f t="shared" si="6"/>
        <v>0</v>
      </c>
      <c r="P41" s="295">
        <f t="shared" si="6"/>
        <v>1420694</v>
      </c>
      <c r="Q41" s="295">
        <f t="shared" si="6"/>
        <v>5382533</v>
      </c>
      <c r="R41" s="295">
        <f t="shared" si="6"/>
        <v>6803227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26872535</v>
      </c>
      <c r="X41" s="295">
        <f t="shared" si="6"/>
        <v>36541451</v>
      </c>
      <c r="Y41" s="295">
        <f t="shared" si="6"/>
        <v>-9668916</v>
      </c>
      <c r="Z41" s="296">
        <f t="shared" si="5"/>
        <v>-26.46013153664861</v>
      </c>
      <c r="AA41" s="297">
        <f>SUM(AA36:AA40)</f>
        <v>48721934</v>
      </c>
    </row>
    <row r="42" spans="1:27" ht="13.5">
      <c r="A42" s="298" t="s">
        <v>210</v>
      </c>
      <c r="B42" s="136"/>
      <c r="C42" s="95">
        <f aca="true" t="shared" si="7" ref="C42:Y48">C12+C27</f>
        <v>7565926</v>
      </c>
      <c r="D42" s="129">
        <f t="shared" si="7"/>
        <v>0</v>
      </c>
      <c r="E42" s="54">
        <f t="shared" si="7"/>
        <v>24673824</v>
      </c>
      <c r="F42" s="54">
        <f t="shared" si="7"/>
        <v>16148824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2747721</v>
      </c>
      <c r="M42" s="54">
        <f t="shared" si="7"/>
        <v>2715029</v>
      </c>
      <c r="N42" s="54">
        <f t="shared" si="7"/>
        <v>5462750</v>
      </c>
      <c r="O42" s="54">
        <f t="shared" si="7"/>
        <v>0</v>
      </c>
      <c r="P42" s="54">
        <f t="shared" si="7"/>
        <v>3277756</v>
      </c>
      <c r="Q42" s="54">
        <f t="shared" si="7"/>
        <v>164417</v>
      </c>
      <c r="R42" s="54">
        <f t="shared" si="7"/>
        <v>3442173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8904923</v>
      </c>
      <c r="X42" s="54">
        <f t="shared" si="7"/>
        <v>12111618</v>
      </c>
      <c r="Y42" s="54">
        <f t="shared" si="7"/>
        <v>-3206695</v>
      </c>
      <c r="Z42" s="184">
        <f t="shared" si="5"/>
        <v>-26.476190051568665</v>
      </c>
      <c r="AA42" s="130">
        <f aca="true" t="shared" si="8" ref="AA42:AA48">AA12+AA27</f>
        <v>16148824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8578620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378688</v>
      </c>
      <c r="N43" s="305">
        <f t="shared" si="7"/>
        <v>378688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378688</v>
      </c>
      <c r="X43" s="305">
        <f t="shared" si="7"/>
        <v>6433965</v>
      </c>
      <c r="Y43" s="305">
        <f t="shared" si="7"/>
        <v>-6055277</v>
      </c>
      <c r="Z43" s="306">
        <f t="shared" si="5"/>
        <v>-94.11423593382929</v>
      </c>
      <c r="AA43" s="307">
        <f t="shared" si="8"/>
        <v>8578620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6068865</v>
      </c>
      <c r="D45" s="129">
        <f t="shared" si="7"/>
        <v>0</v>
      </c>
      <c r="E45" s="54">
        <f t="shared" si="7"/>
        <v>10375493</v>
      </c>
      <c r="F45" s="54">
        <f t="shared" si="7"/>
        <v>19263476</v>
      </c>
      <c r="G45" s="54">
        <f t="shared" si="7"/>
        <v>230619</v>
      </c>
      <c r="H45" s="54">
        <f t="shared" si="7"/>
        <v>32248</v>
      </c>
      <c r="I45" s="54">
        <f t="shared" si="7"/>
        <v>1723422</v>
      </c>
      <c r="J45" s="54">
        <f t="shared" si="7"/>
        <v>1986289</v>
      </c>
      <c r="K45" s="54">
        <f t="shared" si="7"/>
        <v>0</v>
      </c>
      <c r="L45" s="54">
        <f t="shared" si="7"/>
        <v>1954543</v>
      </c>
      <c r="M45" s="54">
        <f t="shared" si="7"/>
        <v>580027</v>
      </c>
      <c r="N45" s="54">
        <f t="shared" si="7"/>
        <v>2534570</v>
      </c>
      <c r="O45" s="54">
        <f t="shared" si="7"/>
        <v>0</v>
      </c>
      <c r="P45" s="54">
        <f t="shared" si="7"/>
        <v>204197</v>
      </c>
      <c r="Q45" s="54">
        <f t="shared" si="7"/>
        <v>14400</v>
      </c>
      <c r="R45" s="54">
        <f t="shared" si="7"/>
        <v>218597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4739456</v>
      </c>
      <c r="X45" s="54">
        <f t="shared" si="7"/>
        <v>14447607</v>
      </c>
      <c r="Y45" s="54">
        <f t="shared" si="7"/>
        <v>-9708151</v>
      </c>
      <c r="Z45" s="184">
        <f t="shared" si="5"/>
        <v>-67.19556394356519</v>
      </c>
      <c r="AA45" s="130">
        <f t="shared" si="8"/>
        <v>19263476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47768764</v>
      </c>
      <c r="D49" s="218">
        <f t="shared" si="9"/>
        <v>0</v>
      </c>
      <c r="E49" s="220">
        <f t="shared" si="9"/>
        <v>55527384</v>
      </c>
      <c r="F49" s="220">
        <f t="shared" si="9"/>
        <v>92712854</v>
      </c>
      <c r="G49" s="220">
        <f t="shared" si="9"/>
        <v>1083133</v>
      </c>
      <c r="H49" s="220">
        <f t="shared" si="9"/>
        <v>1051800</v>
      </c>
      <c r="I49" s="220">
        <f t="shared" si="9"/>
        <v>6802471</v>
      </c>
      <c r="J49" s="220">
        <f t="shared" si="9"/>
        <v>8937404</v>
      </c>
      <c r="K49" s="220">
        <f t="shared" si="9"/>
        <v>7610321</v>
      </c>
      <c r="L49" s="220">
        <f t="shared" si="9"/>
        <v>7501456</v>
      </c>
      <c r="M49" s="220">
        <f t="shared" si="9"/>
        <v>6382424</v>
      </c>
      <c r="N49" s="220">
        <f t="shared" si="9"/>
        <v>21494201</v>
      </c>
      <c r="O49" s="220">
        <f t="shared" si="9"/>
        <v>0</v>
      </c>
      <c r="P49" s="220">
        <f t="shared" si="9"/>
        <v>4902647</v>
      </c>
      <c r="Q49" s="220">
        <f t="shared" si="9"/>
        <v>5561350</v>
      </c>
      <c r="R49" s="220">
        <f t="shared" si="9"/>
        <v>10463997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40895602</v>
      </c>
      <c r="X49" s="220">
        <f t="shared" si="9"/>
        <v>69534641</v>
      </c>
      <c r="Y49" s="220">
        <f t="shared" si="9"/>
        <v>-28639039</v>
      </c>
      <c r="Z49" s="221">
        <f t="shared" si="5"/>
        <v>-41.18672159391748</v>
      </c>
      <c r="AA49" s="222">
        <f>SUM(AA41:AA48)</f>
        <v>92712854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8884000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8884000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8884000</v>
      </c>
      <c r="F68" s="60"/>
      <c r="G68" s="60">
        <v>26438</v>
      </c>
      <c r="H68" s="60">
        <v>62252</v>
      </c>
      <c r="I68" s="60">
        <v>260358</v>
      </c>
      <c r="J68" s="60">
        <v>349048</v>
      </c>
      <c r="K68" s="60">
        <v>282821</v>
      </c>
      <c r="L68" s="60">
        <v>47964</v>
      </c>
      <c r="M68" s="60">
        <v>621027</v>
      </c>
      <c r="N68" s="60">
        <v>951812</v>
      </c>
      <c r="O68" s="60">
        <v>39636</v>
      </c>
      <c r="P68" s="60">
        <v>78540</v>
      </c>
      <c r="Q68" s="60">
        <v>912137</v>
      </c>
      <c r="R68" s="60">
        <v>1030313</v>
      </c>
      <c r="S68" s="60"/>
      <c r="T68" s="60"/>
      <c r="U68" s="60"/>
      <c r="V68" s="60"/>
      <c r="W68" s="60">
        <v>2331173</v>
      </c>
      <c r="X68" s="60"/>
      <c r="Y68" s="60">
        <v>2331173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8884000</v>
      </c>
      <c r="F69" s="220">
        <f t="shared" si="12"/>
        <v>0</v>
      </c>
      <c r="G69" s="220">
        <f t="shared" si="12"/>
        <v>26438</v>
      </c>
      <c r="H69" s="220">
        <f t="shared" si="12"/>
        <v>62252</v>
      </c>
      <c r="I69" s="220">
        <f t="shared" si="12"/>
        <v>260358</v>
      </c>
      <c r="J69" s="220">
        <f t="shared" si="12"/>
        <v>349048</v>
      </c>
      <c r="K69" s="220">
        <f t="shared" si="12"/>
        <v>282821</v>
      </c>
      <c r="L69" s="220">
        <f t="shared" si="12"/>
        <v>47964</v>
      </c>
      <c r="M69" s="220">
        <f t="shared" si="12"/>
        <v>621027</v>
      </c>
      <c r="N69" s="220">
        <f t="shared" si="12"/>
        <v>951812</v>
      </c>
      <c r="O69" s="220">
        <f t="shared" si="12"/>
        <v>39636</v>
      </c>
      <c r="P69" s="220">
        <f t="shared" si="12"/>
        <v>78540</v>
      </c>
      <c r="Q69" s="220">
        <f t="shared" si="12"/>
        <v>912137</v>
      </c>
      <c r="R69" s="220">
        <f t="shared" si="12"/>
        <v>1030313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2331173</v>
      </c>
      <c r="X69" s="220">
        <f t="shared" si="12"/>
        <v>0</v>
      </c>
      <c r="Y69" s="220">
        <f t="shared" si="12"/>
        <v>2331173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34133973</v>
      </c>
      <c r="D5" s="357">
        <f t="shared" si="0"/>
        <v>0</v>
      </c>
      <c r="E5" s="356">
        <f t="shared" si="0"/>
        <v>20478067</v>
      </c>
      <c r="F5" s="358">
        <f t="shared" si="0"/>
        <v>48721934</v>
      </c>
      <c r="G5" s="358">
        <f t="shared" si="0"/>
        <v>852514</v>
      </c>
      <c r="H5" s="356">
        <f t="shared" si="0"/>
        <v>1019552</v>
      </c>
      <c r="I5" s="356">
        <f t="shared" si="0"/>
        <v>5079049</v>
      </c>
      <c r="J5" s="358">
        <f t="shared" si="0"/>
        <v>6951115</v>
      </c>
      <c r="K5" s="358">
        <f t="shared" si="0"/>
        <v>7610321</v>
      </c>
      <c r="L5" s="356">
        <f t="shared" si="0"/>
        <v>2799192</v>
      </c>
      <c r="M5" s="356">
        <f t="shared" si="0"/>
        <v>2708680</v>
      </c>
      <c r="N5" s="358">
        <f t="shared" si="0"/>
        <v>13118193</v>
      </c>
      <c r="O5" s="358">
        <f t="shared" si="0"/>
        <v>0</v>
      </c>
      <c r="P5" s="356">
        <f t="shared" si="0"/>
        <v>1420694</v>
      </c>
      <c r="Q5" s="356">
        <f t="shared" si="0"/>
        <v>5382533</v>
      </c>
      <c r="R5" s="358">
        <f t="shared" si="0"/>
        <v>6803227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26872535</v>
      </c>
      <c r="X5" s="356">
        <f t="shared" si="0"/>
        <v>36541451</v>
      </c>
      <c r="Y5" s="358">
        <f t="shared" si="0"/>
        <v>-9668916</v>
      </c>
      <c r="Z5" s="359">
        <f>+IF(X5&lt;&gt;0,+(Y5/X5)*100,0)</f>
        <v>-26.46013153664861</v>
      </c>
      <c r="AA5" s="360">
        <f>+AA6+AA8+AA11+AA13+AA15</f>
        <v>48721934</v>
      </c>
    </row>
    <row r="6" spans="1:27" ht="13.5">
      <c r="A6" s="361" t="s">
        <v>204</v>
      </c>
      <c r="B6" s="142"/>
      <c r="C6" s="60">
        <f>+C7</f>
        <v>34133973</v>
      </c>
      <c r="D6" s="340">
        <f aca="true" t="shared" si="1" ref="D6:AA6">+D7</f>
        <v>0</v>
      </c>
      <c r="E6" s="60">
        <f t="shared" si="1"/>
        <v>20478067</v>
      </c>
      <c r="F6" s="59">
        <f t="shared" si="1"/>
        <v>48721934</v>
      </c>
      <c r="G6" s="59">
        <f t="shared" si="1"/>
        <v>852514</v>
      </c>
      <c r="H6" s="60">
        <f t="shared" si="1"/>
        <v>1019552</v>
      </c>
      <c r="I6" s="60">
        <f t="shared" si="1"/>
        <v>5079049</v>
      </c>
      <c r="J6" s="59">
        <f t="shared" si="1"/>
        <v>6951115</v>
      </c>
      <c r="K6" s="59">
        <f t="shared" si="1"/>
        <v>7610321</v>
      </c>
      <c r="L6" s="60">
        <f t="shared" si="1"/>
        <v>2799192</v>
      </c>
      <c r="M6" s="60">
        <f t="shared" si="1"/>
        <v>2708680</v>
      </c>
      <c r="N6" s="59">
        <f t="shared" si="1"/>
        <v>13118193</v>
      </c>
      <c r="O6" s="59">
        <f t="shared" si="1"/>
        <v>0</v>
      </c>
      <c r="P6" s="60">
        <f t="shared" si="1"/>
        <v>1420694</v>
      </c>
      <c r="Q6" s="60">
        <f t="shared" si="1"/>
        <v>5382533</v>
      </c>
      <c r="R6" s="59">
        <f t="shared" si="1"/>
        <v>6803227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26872535</v>
      </c>
      <c r="X6" s="60">
        <f t="shared" si="1"/>
        <v>36541451</v>
      </c>
      <c r="Y6" s="59">
        <f t="shared" si="1"/>
        <v>-9668916</v>
      </c>
      <c r="Z6" s="61">
        <f>+IF(X6&lt;&gt;0,+(Y6/X6)*100,0)</f>
        <v>-26.46013153664861</v>
      </c>
      <c r="AA6" s="62">
        <f t="shared" si="1"/>
        <v>48721934</v>
      </c>
    </row>
    <row r="7" spans="1:27" ht="13.5">
      <c r="A7" s="291" t="s">
        <v>228</v>
      </c>
      <c r="B7" s="142"/>
      <c r="C7" s="60">
        <v>34133973</v>
      </c>
      <c r="D7" s="340"/>
      <c r="E7" s="60">
        <v>20478067</v>
      </c>
      <c r="F7" s="59">
        <v>48721934</v>
      </c>
      <c r="G7" s="59">
        <v>852514</v>
      </c>
      <c r="H7" s="60">
        <v>1019552</v>
      </c>
      <c r="I7" s="60">
        <v>5079049</v>
      </c>
      <c r="J7" s="59">
        <v>6951115</v>
      </c>
      <c r="K7" s="59">
        <v>7610321</v>
      </c>
      <c r="L7" s="60">
        <v>2799192</v>
      </c>
      <c r="M7" s="60">
        <v>2708680</v>
      </c>
      <c r="N7" s="59">
        <v>13118193</v>
      </c>
      <c r="O7" s="59"/>
      <c r="P7" s="60">
        <v>1420694</v>
      </c>
      <c r="Q7" s="60">
        <v>5382533</v>
      </c>
      <c r="R7" s="59">
        <v>6803227</v>
      </c>
      <c r="S7" s="59"/>
      <c r="T7" s="60"/>
      <c r="U7" s="60"/>
      <c r="V7" s="59"/>
      <c r="W7" s="59">
        <v>26872535</v>
      </c>
      <c r="X7" s="60">
        <v>36541451</v>
      </c>
      <c r="Y7" s="59">
        <v>-9668916</v>
      </c>
      <c r="Z7" s="61">
        <v>-26.46</v>
      </c>
      <c r="AA7" s="62">
        <v>48721934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7565926</v>
      </c>
      <c r="D22" s="344">
        <f t="shared" si="6"/>
        <v>0</v>
      </c>
      <c r="E22" s="343">
        <f t="shared" si="6"/>
        <v>24673824</v>
      </c>
      <c r="F22" s="345">
        <f t="shared" si="6"/>
        <v>16148824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2747721</v>
      </c>
      <c r="M22" s="343">
        <f t="shared" si="6"/>
        <v>2715029</v>
      </c>
      <c r="N22" s="345">
        <f t="shared" si="6"/>
        <v>5462750</v>
      </c>
      <c r="O22" s="345">
        <f t="shared" si="6"/>
        <v>0</v>
      </c>
      <c r="P22" s="343">
        <f t="shared" si="6"/>
        <v>3277756</v>
      </c>
      <c r="Q22" s="343">
        <f t="shared" si="6"/>
        <v>164417</v>
      </c>
      <c r="R22" s="345">
        <f t="shared" si="6"/>
        <v>3442173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8904923</v>
      </c>
      <c r="X22" s="343">
        <f t="shared" si="6"/>
        <v>12111618</v>
      </c>
      <c r="Y22" s="345">
        <f t="shared" si="6"/>
        <v>-3206695</v>
      </c>
      <c r="Z22" s="336">
        <f>+IF(X22&lt;&gt;0,+(Y22/X22)*100,0)</f>
        <v>-26.476190051568665</v>
      </c>
      <c r="AA22" s="350">
        <f>SUM(AA23:AA32)</f>
        <v>16148824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16673824</v>
      </c>
      <c r="F24" s="59">
        <v>16148824</v>
      </c>
      <c r="G24" s="59"/>
      <c r="H24" s="60"/>
      <c r="I24" s="60"/>
      <c r="J24" s="59"/>
      <c r="K24" s="59"/>
      <c r="L24" s="60">
        <v>2747721</v>
      </c>
      <c r="M24" s="60">
        <v>2715029</v>
      </c>
      <c r="N24" s="59">
        <v>5462750</v>
      </c>
      <c r="O24" s="59"/>
      <c r="P24" s="60">
        <v>3277756</v>
      </c>
      <c r="Q24" s="60">
        <v>164417</v>
      </c>
      <c r="R24" s="59">
        <v>3442173</v>
      </c>
      <c r="S24" s="59"/>
      <c r="T24" s="60"/>
      <c r="U24" s="60"/>
      <c r="V24" s="59"/>
      <c r="W24" s="59">
        <v>8904923</v>
      </c>
      <c r="X24" s="60">
        <v>12111618</v>
      </c>
      <c r="Y24" s="59">
        <v>-3206695</v>
      </c>
      <c r="Z24" s="61">
        <v>-26.48</v>
      </c>
      <c r="AA24" s="62">
        <v>16148824</v>
      </c>
    </row>
    <row r="25" spans="1:27" ht="13.5">
      <c r="A25" s="361" t="s">
        <v>238</v>
      </c>
      <c r="B25" s="142"/>
      <c r="C25" s="60">
        <v>7565926</v>
      </c>
      <c r="D25" s="340"/>
      <c r="E25" s="60">
        <v>8000000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8578620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378688</v>
      </c>
      <c r="N34" s="345">
        <f t="shared" si="7"/>
        <v>378688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378688</v>
      </c>
      <c r="X34" s="343">
        <f t="shared" si="7"/>
        <v>6433965</v>
      </c>
      <c r="Y34" s="345">
        <f t="shared" si="7"/>
        <v>-6055277</v>
      </c>
      <c r="Z34" s="336">
        <f>+IF(X34&lt;&gt;0,+(Y34/X34)*100,0)</f>
        <v>-94.11423593382929</v>
      </c>
      <c r="AA34" s="350">
        <f t="shared" si="7"/>
        <v>8578620</v>
      </c>
    </row>
    <row r="35" spans="1:27" ht="13.5">
      <c r="A35" s="361" t="s">
        <v>245</v>
      </c>
      <c r="B35" s="136"/>
      <c r="C35" s="54"/>
      <c r="D35" s="368"/>
      <c r="E35" s="54"/>
      <c r="F35" s="53">
        <v>8578620</v>
      </c>
      <c r="G35" s="53"/>
      <c r="H35" s="54"/>
      <c r="I35" s="54"/>
      <c r="J35" s="53"/>
      <c r="K35" s="53"/>
      <c r="L35" s="54"/>
      <c r="M35" s="54">
        <v>378688</v>
      </c>
      <c r="N35" s="53">
        <v>378688</v>
      </c>
      <c r="O35" s="53"/>
      <c r="P35" s="54"/>
      <c r="Q35" s="54"/>
      <c r="R35" s="53"/>
      <c r="S35" s="53"/>
      <c r="T35" s="54"/>
      <c r="U35" s="54"/>
      <c r="V35" s="53"/>
      <c r="W35" s="53">
        <v>378688</v>
      </c>
      <c r="X35" s="54">
        <v>6433965</v>
      </c>
      <c r="Y35" s="53">
        <v>-6055277</v>
      </c>
      <c r="Z35" s="94">
        <v>-94.11</v>
      </c>
      <c r="AA35" s="95">
        <v>8578620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6068865</v>
      </c>
      <c r="D40" s="344">
        <f t="shared" si="9"/>
        <v>0</v>
      </c>
      <c r="E40" s="343">
        <f t="shared" si="9"/>
        <v>10375493</v>
      </c>
      <c r="F40" s="345">
        <f t="shared" si="9"/>
        <v>19263476</v>
      </c>
      <c r="G40" s="345">
        <f t="shared" si="9"/>
        <v>230619</v>
      </c>
      <c r="H40" s="343">
        <f t="shared" si="9"/>
        <v>32248</v>
      </c>
      <c r="I40" s="343">
        <f t="shared" si="9"/>
        <v>1723422</v>
      </c>
      <c r="J40" s="345">
        <f t="shared" si="9"/>
        <v>1986289</v>
      </c>
      <c r="K40" s="345">
        <f t="shared" si="9"/>
        <v>0</v>
      </c>
      <c r="L40" s="343">
        <f t="shared" si="9"/>
        <v>1954543</v>
      </c>
      <c r="M40" s="343">
        <f t="shared" si="9"/>
        <v>580027</v>
      </c>
      <c r="N40" s="345">
        <f t="shared" si="9"/>
        <v>2534570</v>
      </c>
      <c r="O40" s="345">
        <f t="shared" si="9"/>
        <v>0</v>
      </c>
      <c r="P40" s="343">
        <f t="shared" si="9"/>
        <v>204197</v>
      </c>
      <c r="Q40" s="343">
        <f t="shared" si="9"/>
        <v>14400</v>
      </c>
      <c r="R40" s="345">
        <f t="shared" si="9"/>
        <v>218597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4739456</v>
      </c>
      <c r="X40" s="343">
        <f t="shared" si="9"/>
        <v>14447607</v>
      </c>
      <c r="Y40" s="345">
        <f t="shared" si="9"/>
        <v>-9708151</v>
      </c>
      <c r="Z40" s="336">
        <f>+IF(X40&lt;&gt;0,+(Y40/X40)*100,0)</f>
        <v>-67.19556394356519</v>
      </c>
      <c r="AA40" s="350">
        <f>SUM(AA41:AA49)</f>
        <v>19263476</v>
      </c>
    </row>
    <row r="41" spans="1:27" ht="13.5">
      <c r="A41" s="361" t="s">
        <v>247</v>
      </c>
      <c r="B41" s="142"/>
      <c r="C41" s="362">
        <v>348498</v>
      </c>
      <c r="D41" s="363"/>
      <c r="E41" s="362">
        <v>2675493</v>
      </c>
      <c r="F41" s="364">
        <v>2675492</v>
      </c>
      <c r="G41" s="364"/>
      <c r="H41" s="362"/>
      <c r="I41" s="362"/>
      <c r="J41" s="364"/>
      <c r="K41" s="364"/>
      <c r="L41" s="362">
        <v>1489731</v>
      </c>
      <c r="M41" s="362"/>
      <c r="N41" s="364">
        <v>1489731</v>
      </c>
      <c r="O41" s="364"/>
      <c r="P41" s="362"/>
      <c r="Q41" s="362"/>
      <c r="R41" s="364"/>
      <c r="S41" s="364"/>
      <c r="T41" s="362"/>
      <c r="U41" s="362"/>
      <c r="V41" s="364"/>
      <c r="W41" s="364">
        <v>1489731</v>
      </c>
      <c r="X41" s="362">
        <v>2006619</v>
      </c>
      <c r="Y41" s="364">
        <v>-516888</v>
      </c>
      <c r="Z41" s="365">
        <v>-25.76</v>
      </c>
      <c r="AA41" s="366">
        <v>2675492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6500000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4778129</v>
      </c>
      <c r="D43" s="369"/>
      <c r="E43" s="305"/>
      <c r="F43" s="370">
        <v>6500000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4875000</v>
      </c>
      <c r="Y43" s="370">
        <v>-4875000</v>
      </c>
      <c r="Z43" s="371">
        <v>-100</v>
      </c>
      <c r="AA43" s="303">
        <v>6500000</v>
      </c>
    </row>
    <row r="44" spans="1:27" ht="13.5">
      <c r="A44" s="361" t="s">
        <v>250</v>
      </c>
      <c r="B44" s="136"/>
      <c r="C44" s="60">
        <v>456966</v>
      </c>
      <c r="D44" s="368"/>
      <c r="E44" s="54">
        <v>300000</v>
      </c>
      <c r="F44" s="53">
        <v>1687984</v>
      </c>
      <c r="G44" s="53">
        <v>63630</v>
      </c>
      <c r="H44" s="54">
        <v>18400</v>
      </c>
      <c r="I44" s="54"/>
      <c r="J44" s="53">
        <v>82030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82030</v>
      </c>
      <c r="X44" s="54">
        <v>1265988</v>
      </c>
      <c r="Y44" s="53">
        <v>-1183958</v>
      </c>
      <c r="Z44" s="94">
        <v>-93.52</v>
      </c>
      <c r="AA44" s="95">
        <v>1687984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135900</v>
      </c>
      <c r="D48" s="368"/>
      <c r="E48" s="54"/>
      <c r="F48" s="53">
        <v>8400000</v>
      </c>
      <c r="G48" s="53"/>
      <c r="H48" s="54"/>
      <c r="I48" s="54">
        <v>1677219</v>
      </c>
      <c r="J48" s="53">
        <v>1677219</v>
      </c>
      <c r="K48" s="53"/>
      <c r="L48" s="54"/>
      <c r="M48" s="54"/>
      <c r="N48" s="53"/>
      <c r="O48" s="53"/>
      <c r="P48" s="54">
        <v>182400</v>
      </c>
      <c r="Q48" s="54"/>
      <c r="R48" s="53">
        <v>182400</v>
      </c>
      <c r="S48" s="53"/>
      <c r="T48" s="54"/>
      <c r="U48" s="54"/>
      <c r="V48" s="53"/>
      <c r="W48" s="53">
        <v>1859619</v>
      </c>
      <c r="X48" s="54">
        <v>6300000</v>
      </c>
      <c r="Y48" s="53">
        <v>-4440381</v>
      </c>
      <c r="Z48" s="94">
        <v>-70.48</v>
      </c>
      <c r="AA48" s="95">
        <v>8400000</v>
      </c>
    </row>
    <row r="49" spans="1:27" ht="13.5">
      <c r="A49" s="361" t="s">
        <v>93</v>
      </c>
      <c r="B49" s="136"/>
      <c r="C49" s="54">
        <v>349372</v>
      </c>
      <c r="D49" s="368"/>
      <c r="E49" s="54">
        <v>900000</v>
      </c>
      <c r="F49" s="53"/>
      <c r="G49" s="53">
        <v>166989</v>
      </c>
      <c r="H49" s="54">
        <v>13848</v>
      </c>
      <c r="I49" s="54">
        <v>46203</v>
      </c>
      <c r="J49" s="53">
        <v>227040</v>
      </c>
      <c r="K49" s="53"/>
      <c r="L49" s="54">
        <v>464812</v>
      </c>
      <c r="M49" s="54">
        <v>580027</v>
      </c>
      <c r="N49" s="53">
        <v>1044839</v>
      </c>
      <c r="O49" s="53"/>
      <c r="P49" s="54">
        <v>21797</v>
      </c>
      <c r="Q49" s="54">
        <v>14400</v>
      </c>
      <c r="R49" s="53">
        <v>36197</v>
      </c>
      <c r="S49" s="53"/>
      <c r="T49" s="54"/>
      <c r="U49" s="54"/>
      <c r="V49" s="53"/>
      <c r="W49" s="53">
        <v>1308076</v>
      </c>
      <c r="X49" s="54"/>
      <c r="Y49" s="53">
        <v>1308076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47768764</v>
      </c>
      <c r="D60" s="346">
        <f t="shared" si="14"/>
        <v>0</v>
      </c>
      <c r="E60" s="219">
        <f t="shared" si="14"/>
        <v>55527384</v>
      </c>
      <c r="F60" s="264">
        <f t="shared" si="14"/>
        <v>92712854</v>
      </c>
      <c r="G60" s="264">
        <f t="shared" si="14"/>
        <v>1083133</v>
      </c>
      <c r="H60" s="219">
        <f t="shared" si="14"/>
        <v>1051800</v>
      </c>
      <c r="I60" s="219">
        <f t="shared" si="14"/>
        <v>6802471</v>
      </c>
      <c r="J60" s="264">
        <f t="shared" si="14"/>
        <v>8937404</v>
      </c>
      <c r="K60" s="264">
        <f t="shared" si="14"/>
        <v>7610321</v>
      </c>
      <c r="L60" s="219">
        <f t="shared" si="14"/>
        <v>7501456</v>
      </c>
      <c r="M60" s="219">
        <f t="shared" si="14"/>
        <v>6382424</v>
      </c>
      <c r="N60" s="264">
        <f t="shared" si="14"/>
        <v>21494201</v>
      </c>
      <c r="O60" s="264">
        <f t="shared" si="14"/>
        <v>0</v>
      </c>
      <c r="P60" s="219">
        <f t="shared" si="14"/>
        <v>4902647</v>
      </c>
      <c r="Q60" s="219">
        <f t="shared" si="14"/>
        <v>5561350</v>
      </c>
      <c r="R60" s="264">
        <f t="shared" si="14"/>
        <v>10463997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40895602</v>
      </c>
      <c r="X60" s="219">
        <f t="shared" si="14"/>
        <v>69534641</v>
      </c>
      <c r="Y60" s="264">
        <f t="shared" si="14"/>
        <v>-28639039</v>
      </c>
      <c r="Z60" s="337">
        <f>+IF(X60&lt;&gt;0,+(Y60/X60)*100,0)</f>
        <v>-41.18672159391748</v>
      </c>
      <c r="AA60" s="232">
        <f>+AA57+AA54+AA51+AA40+AA37+AA34+AA22+AA5</f>
        <v>92712854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6500000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>
        <v>6500000</v>
      </c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2015-05-07T13:38:24Z</dcterms:created>
  <dcterms:modified xsi:type="dcterms:W3CDTF">2015-05-07T13:38:27Z</dcterms:modified>
  <cp:category/>
  <cp:version/>
  <cp:contentType/>
  <cp:contentStatus/>
</cp:coreProperties>
</file>