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<sst xmlns="http://schemas.openxmlformats.org/spreadsheetml/2006/main" count="855" uniqueCount="302">
  <si>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uMshwathi(KZN221)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</si>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</sst>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25224945</v>
      </c>
      <c r="C5" s="19">
        <v>0</v>
      </c>
      <c r="D5" s="59">
        <v>22500000</v>
      </c>
      <c r="E5" s="60">
        <v>27100000</v>
      </c>
      <c r="F5" s="60">
        <v>2138694</v>
      </c>
      <c r="G5" s="60">
        <v>2276090</v>
      </c>
      <c r="H5" s="60">
        <v>2618467</v>
      </c>
      <c r="I5" s="60">
        <v>7033251</v>
      </c>
      <c r="J5" s="60">
        <v>2395987</v>
      </c>
      <c r="K5" s="60">
        <v>2295783</v>
      </c>
      <c r="L5" s="60">
        <v>2292226</v>
      </c>
      <c r="M5" s="60">
        <v>6983996</v>
      </c>
      <c r="N5" s="60">
        <v>2293463</v>
      </c>
      <c r="O5" s="60">
        <v>2315233</v>
      </c>
      <c r="P5" s="60">
        <v>2532189</v>
      </c>
      <c r="Q5" s="60">
        <v>7140885</v>
      </c>
      <c r="R5" s="60">
        <v>0</v>
      </c>
      <c r="S5" s="60">
        <v>0</v>
      </c>
      <c r="T5" s="60">
        <v>0</v>
      </c>
      <c r="U5" s="60">
        <v>0</v>
      </c>
      <c r="V5" s="60">
        <v>21158132</v>
      </c>
      <c r="W5" s="60">
        <v>16874991</v>
      </c>
      <c r="X5" s="60">
        <v>4283141</v>
      </c>
      <c r="Y5" s="61">
        <v>25.38</v>
      </c>
      <c r="Z5" s="62">
        <v>27100000</v>
      </c>
    </row>
    <row r="6" spans="1:26" ht="13.5">
      <c r="A6" s="58" t="s">
        <v>32</v>
      </c>
      <c r="B6" s="19">
        <v>1801290</v>
      </c>
      <c r="C6" s="19">
        <v>0</v>
      </c>
      <c r="D6" s="59">
        <v>1950000</v>
      </c>
      <c r="E6" s="60">
        <v>1850000</v>
      </c>
      <c r="F6" s="60">
        <v>149370</v>
      </c>
      <c r="G6" s="60">
        <v>149370</v>
      </c>
      <c r="H6" s="60">
        <v>175524</v>
      </c>
      <c r="I6" s="60">
        <v>474264</v>
      </c>
      <c r="J6" s="60">
        <v>149501</v>
      </c>
      <c r="K6" s="60">
        <v>149459</v>
      </c>
      <c r="L6" s="60">
        <v>151521</v>
      </c>
      <c r="M6" s="60">
        <v>450481</v>
      </c>
      <c r="N6" s="60">
        <v>151632</v>
      </c>
      <c r="O6" s="60">
        <v>152587</v>
      </c>
      <c r="P6" s="60">
        <v>151451</v>
      </c>
      <c r="Q6" s="60">
        <v>455670</v>
      </c>
      <c r="R6" s="60">
        <v>0</v>
      </c>
      <c r="S6" s="60">
        <v>0</v>
      </c>
      <c r="T6" s="60">
        <v>0</v>
      </c>
      <c r="U6" s="60">
        <v>0</v>
      </c>
      <c r="V6" s="60">
        <v>1380415</v>
      </c>
      <c r="W6" s="60">
        <v>1462500</v>
      </c>
      <c r="X6" s="60">
        <v>-82085</v>
      </c>
      <c r="Y6" s="61">
        <v>-5.61</v>
      </c>
      <c r="Z6" s="62">
        <v>1850000</v>
      </c>
    </row>
    <row r="7" spans="1:26" ht="13.5">
      <c r="A7" s="58" t="s">
        <v>33</v>
      </c>
      <c r="B7" s="19">
        <v>846781</v>
      </c>
      <c r="C7" s="19">
        <v>0</v>
      </c>
      <c r="D7" s="59">
        <v>800000</v>
      </c>
      <c r="E7" s="60">
        <v>750000</v>
      </c>
      <c r="F7" s="60">
        <v>0</v>
      </c>
      <c r="G7" s="60">
        <v>0</v>
      </c>
      <c r="H7" s="60">
        <v>167496</v>
      </c>
      <c r="I7" s="60">
        <v>167496</v>
      </c>
      <c r="J7" s="60">
        <v>0</v>
      </c>
      <c r="K7" s="60">
        <v>152011</v>
      </c>
      <c r="L7" s="60">
        <v>54751</v>
      </c>
      <c r="M7" s="60">
        <v>206762</v>
      </c>
      <c r="N7" s="60">
        <v>177466</v>
      </c>
      <c r="O7" s="60">
        <v>64463</v>
      </c>
      <c r="P7" s="60">
        <v>42368</v>
      </c>
      <c r="Q7" s="60">
        <v>284297</v>
      </c>
      <c r="R7" s="60">
        <v>0</v>
      </c>
      <c r="S7" s="60">
        <v>0</v>
      </c>
      <c r="T7" s="60">
        <v>0</v>
      </c>
      <c r="U7" s="60">
        <v>0</v>
      </c>
      <c r="V7" s="60">
        <v>658555</v>
      </c>
      <c r="W7" s="60">
        <v>599994</v>
      </c>
      <c r="X7" s="60">
        <v>58561</v>
      </c>
      <c r="Y7" s="61">
        <v>9.76</v>
      </c>
      <c r="Z7" s="62">
        <v>750000</v>
      </c>
    </row>
    <row r="8" spans="1:26" ht="13.5">
      <c r="A8" s="58" t="s">
        <v>34</v>
      </c>
      <c r="B8" s="19">
        <v>65775000</v>
      </c>
      <c r="C8" s="19">
        <v>0</v>
      </c>
      <c r="D8" s="59">
        <v>73922000</v>
      </c>
      <c r="E8" s="60">
        <v>76922000</v>
      </c>
      <c r="F8" s="60">
        <v>29261000</v>
      </c>
      <c r="G8" s="60">
        <v>2145000</v>
      </c>
      <c r="H8" s="60">
        <v>0</v>
      </c>
      <c r="I8" s="60">
        <v>31406000</v>
      </c>
      <c r="J8" s="60">
        <v>0</v>
      </c>
      <c r="K8" s="60">
        <v>23426000</v>
      </c>
      <c r="L8" s="60">
        <v>0</v>
      </c>
      <c r="M8" s="60">
        <v>23426000</v>
      </c>
      <c r="N8" s="60">
        <v>0</v>
      </c>
      <c r="O8" s="60">
        <v>300000</v>
      </c>
      <c r="P8" s="60">
        <v>18790000</v>
      </c>
      <c r="Q8" s="60">
        <v>19090000</v>
      </c>
      <c r="R8" s="60">
        <v>0</v>
      </c>
      <c r="S8" s="60">
        <v>0</v>
      </c>
      <c r="T8" s="60">
        <v>0</v>
      </c>
      <c r="U8" s="60">
        <v>0</v>
      </c>
      <c r="V8" s="60">
        <v>73922000</v>
      </c>
      <c r="W8" s="60">
        <v>73921999</v>
      </c>
      <c r="X8" s="60">
        <v>1</v>
      </c>
      <c r="Y8" s="61">
        <v>0</v>
      </c>
      <c r="Z8" s="62">
        <v>76922000</v>
      </c>
    </row>
    <row r="9" spans="1:26" ht="13.5">
      <c r="A9" s="58" t="s">
        <v>35</v>
      </c>
      <c r="B9" s="19">
        <v>11168630</v>
      </c>
      <c r="C9" s="19">
        <v>0</v>
      </c>
      <c r="D9" s="59">
        <v>10107000</v>
      </c>
      <c r="E9" s="60">
        <v>13737000</v>
      </c>
      <c r="F9" s="60">
        <v>1041240</v>
      </c>
      <c r="G9" s="60">
        <v>1097120</v>
      </c>
      <c r="H9" s="60">
        <v>1378060</v>
      </c>
      <c r="I9" s="60">
        <v>3516420</v>
      </c>
      <c r="J9" s="60">
        <v>1230350</v>
      </c>
      <c r="K9" s="60">
        <v>1268803</v>
      </c>
      <c r="L9" s="60">
        <v>1423548</v>
      </c>
      <c r="M9" s="60">
        <v>3922701</v>
      </c>
      <c r="N9" s="60">
        <v>1515651</v>
      </c>
      <c r="O9" s="60">
        <v>1449328</v>
      </c>
      <c r="P9" s="60">
        <v>1600317</v>
      </c>
      <c r="Q9" s="60">
        <v>4565296</v>
      </c>
      <c r="R9" s="60">
        <v>0</v>
      </c>
      <c r="S9" s="60">
        <v>0</v>
      </c>
      <c r="T9" s="60">
        <v>0</v>
      </c>
      <c r="U9" s="60">
        <v>0</v>
      </c>
      <c r="V9" s="60">
        <v>12004417</v>
      </c>
      <c r="W9" s="60">
        <v>7580232</v>
      </c>
      <c r="X9" s="60">
        <v>4424185</v>
      </c>
      <c r="Y9" s="61">
        <v>58.36</v>
      </c>
      <c r="Z9" s="62">
        <v>13737000</v>
      </c>
    </row>
    <row r="10" spans="1:26" ht="25.5">
      <c r="A10" s="63" t="s">
        <v>277</v>
      </c>
      <c r="B10" s="64">
        <f>SUM(B5:B9)</f>
        <v>104816646</v>
      </c>
      <c r="C10" s="64">
        <f>SUM(C5:C9)</f>
        <v>0</v>
      </c>
      <c r="D10" s="65">
        <f aca="true" t="shared" si="0" ref="D10:Z10">SUM(D5:D9)</f>
        <v>109279000</v>
      </c>
      <c r="E10" s="66">
        <f t="shared" si="0"/>
        <v>120359000</v>
      </c>
      <c r="F10" s="66">
        <f t="shared" si="0"/>
        <v>32590304</v>
      </c>
      <c r="G10" s="66">
        <f t="shared" si="0"/>
        <v>5667580</v>
      </c>
      <c r="H10" s="66">
        <f t="shared" si="0"/>
        <v>4339547</v>
      </c>
      <c r="I10" s="66">
        <f t="shared" si="0"/>
        <v>42597431</v>
      </c>
      <c r="J10" s="66">
        <f t="shared" si="0"/>
        <v>3775838</v>
      </c>
      <c r="K10" s="66">
        <f t="shared" si="0"/>
        <v>27292056</v>
      </c>
      <c r="L10" s="66">
        <f t="shared" si="0"/>
        <v>3922046</v>
      </c>
      <c r="M10" s="66">
        <f t="shared" si="0"/>
        <v>34989940</v>
      </c>
      <c r="N10" s="66">
        <f t="shared" si="0"/>
        <v>4138212</v>
      </c>
      <c r="O10" s="66">
        <f t="shared" si="0"/>
        <v>4281611</v>
      </c>
      <c r="P10" s="66">
        <f t="shared" si="0"/>
        <v>23116325</v>
      </c>
      <c r="Q10" s="66">
        <f t="shared" si="0"/>
        <v>31536148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109123519</v>
      </c>
      <c r="W10" s="66">
        <f t="shared" si="0"/>
        <v>100439716</v>
      </c>
      <c r="X10" s="66">
        <f t="shared" si="0"/>
        <v>8683803</v>
      </c>
      <c r="Y10" s="67">
        <f>+IF(W10&lt;&gt;0,(X10/W10)*100,0)</f>
        <v>8.64578609521357</v>
      </c>
      <c r="Z10" s="68">
        <f t="shared" si="0"/>
        <v>120359000</v>
      </c>
    </row>
    <row r="11" spans="1:26" ht="13.5">
      <c r="A11" s="58" t="s">
        <v>37</v>
      </c>
      <c r="B11" s="19">
        <v>37642745</v>
      </c>
      <c r="C11" s="19">
        <v>0</v>
      </c>
      <c r="D11" s="59">
        <v>43076000</v>
      </c>
      <c r="E11" s="60">
        <v>48866000</v>
      </c>
      <c r="F11" s="60">
        <v>3393228</v>
      </c>
      <c r="G11" s="60">
        <v>3406166</v>
      </c>
      <c r="H11" s="60">
        <v>3349361</v>
      </c>
      <c r="I11" s="60">
        <v>10148755</v>
      </c>
      <c r="J11" s="60">
        <v>3621848</v>
      </c>
      <c r="K11" s="60">
        <v>3761555</v>
      </c>
      <c r="L11" s="60">
        <v>5622430</v>
      </c>
      <c r="M11" s="60">
        <v>13005833</v>
      </c>
      <c r="N11" s="60">
        <v>3569823</v>
      </c>
      <c r="O11" s="60">
        <v>3959381</v>
      </c>
      <c r="P11" s="60">
        <v>3726179</v>
      </c>
      <c r="Q11" s="60">
        <v>11255383</v>
      </c>
      <c r="R11" s="60">
        <v>0</v>
      </c>
      <c r="S11" s="60">
        <v>0</v>
      </c>
      <c r="T11" s="60">
        <v>0</v>
      </c>
      <c r="U11" s="60">
        <v>0</v>
      </c>
      <c r="V11" s="60">
        <v>34409971</v>
      </c>
      <c r="W11" s="60">
        <v>32306994</v>
      </c>
      <c r="X11" s="60">
        <v>2102977</v>
      </c>
      <c r="Y11" s="61">
        <v>6.51</v>
      </c>
      <c r="Z11" s="62">
        <v>48866000</v>
      </c>
    </row>
    <row r="12" spans="1:26" ht="13.5">
      <c r="A12" s="58" t="s">
        <v>38</v>
      </c>
      <c r="B12" s="19">
        <v>7366082</v>
      </c>
      <c r="C12" s="19">
        <v>0</v>
      </c>
      <c r="D12" s="59">
        <v>8020000</v>
      </c>
      <c r="E12" s="60">
        <v>8020000</v>
      </c>
      <c r="F12" s="60">
        <v>612136</v>
      </c>
      <c r="G12" s="60">
        <v>620148</v>
      </c>
      <c r="H12" s="60">
        <v>606515</v>
      </c>
      <c r="I12" s="60">
        <v>1838799</v>
      </c>
      <c r="J12" s="60">
        <v>606451</v>
      </c>
      <c r="K12" s="60">
        <v>606450</v>
      </c>
      <c r="L12" s="60">
        <v>606451</v>
      </c>
      <c r="M12" s="60">
        <v>1819352</v>
      </c>
      <c r="N12" s="60">
        <v>606451</v>
      </c>
      <c r="O12" s="60">
        <v>606451</v>
      </c>
      <c r="P12" s="60">
        <v>606451</v>
      </c>
      <c r="Q12" s="60">
        <v>1819353</v>
      </c>
      <c r="R12" s="60">
        <v>0</v>
      </c>
      <c r="S12" s="60">
        <v>0</v>
      </c>
      <c r="T12" s="60">
        <v>0</v>
      </c>
      <c r="U12" s="60">
        <v>0</v>
      </c>
      <c r="V12" s="60">
        <v>5477504</v>
      </c>
      <c r="W12" s="60">
        <v>6014997</v>
      </c>
      <c r="X12" s="60">
        <v>-537493</v>
      </c>
      <c r="Y12" s="61">
        <v>-8.94</v>
      </c>
      <c r="Z12" s="62">
        <v>8020000</v>
      </c>
    </row>
    <row r="13" spans="1:26" ht="13.5">
      <c r="A13" s="58" t="s">
        <v>278</v>
      </c>
      <c r="B13" s="19">
        <v>6715960</v>
      </c>
      <c r="C13" s="19">
        <v>0</v>
      </c>
      <c r="D13" s="59">
        <v>9000000</v>
      </c>
      <c r="E13" s="60">
        <v>8500000</v>
      </c>
      <c r="F13" s="60">
        <v>1055485</v>
      </c>
      <c r="G13" s="60">
        <v>1082900</v>
      </c>
      <c r="H13" s="60">
        <v>1018256</v>
      </c>
      <c r="I13" s="60">
        <v>3156641</v>
      </c>
      <c r="J13" s="60">
        <v>1118997</v>
      </c>
      <c r="K13" s="60">
        <v>1137431</v>
      </c>
      <c r="L13" s="60">
        <v>1156046</v>
      </c>
      <c r="M13" s="60">
        <v>3412474</v>
      </c>
      <c r="N13" s="60">
        <v>1147163</v>
      </c>
      <c r="O13" s="60">
        <v>1158256</v>
      </c>
      <c r="P13" s="60">
        <v>1184977</v>
      </c>
      <c r="Q13" s="60">
        <v>3490396</v>
      </c>
      <c r="R13" s="60">
        <v>0</v>
      </c>
      <c r="S13" s="60">
        <v>0</v>
      </c>
      <c r="T13" s="60">
        <v>0</v>
      </c>
      <c r="U13" s="60">
        <v>0</v>
      </c>
      <c r="V13" s="60">
        <v>10059511</v>
      </c>
      <c r="W13" s="60">
        <v>6750000</v>
      </c>
      <c r="X13" s="60">
        <v>3309511</v>
      </c>
      <c r="Y13" s="61">
        <v>49.03</v>
      </c>
      <c r="Z13" s="62">
        <v>8500000</v>
      </c>
    </row>
    <row r="14" spans="1:26" ht="13.5">
      <c r="A14" s="58" t="s">
        <v>40</v>
      </c>
      <c r="B14" s="19">
        <v>0</v>
      </c>
      <c r="C14" s="19">
        <v>0</v>
      </c>
      <c r="D14" s="59">
        <v>2750000</v>
      </c>
      <c r="E14" s="60">
        <v>2750000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2750000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35260429</v>
      </c>
      <c r="C17" s="19">
        <v>0</v>
      </c>
      <c r="D17" s="59">
        <v>42433000</v>
      </c>
      <c r="E17" s="60">
        <v>45223000</v>
      </c>
      <c r="F17" s="60">
        <v>1514304</v>
      </c>
      <c r="G17" s="60">
        <v>2369982</v>
      </c>
      <c r="H17" s="60">
        <v>4587772</v>
      </c>
      <c r="I17" s="60">
        <v>8472058</v>
      </c>
      <c r="J17" s="60">
        <v>2411815</v>
      </c>
      <c r="K17" s="60">
        <v>2757527</v>
      </c>
      <c r="L17" s="60">
        <v>3207999</v>
      </c>
      <c r="M17" s="60">
        <v>8377341</v>
      </c>
      <c r="N17" s="60">
        <v>2950001</v>
      </c>
      <c r="O17" s="60">
        <v>1984327</v>
      </c>
      <c r="P17" s="60">
        <v>2072707</v>
      </c>
      <c r="Q17" s="60">
        <v>7007035</v>
      </c>
      <c r="R17" s="60">
        <v>0</v>
      </c>
      <c r="S17" s="60">
        <v>0</v>
      </c>
      <c r="T17" s="60">
        <v>0</v>
      </c>
      <c r="U17" s="60">
        <v>0</v>
      </c>
      <c r="V17" s="60">
        <v>23856434</v>
      </c>
      <c r="W17" s="60">
        <v>33887250</v>
      </c>
      <c r="X17" s="60">
        <v>-10030816</v>
      </c>
      <c r="Y17" s="61">
        <v>-29.6</v>
      </c>
      <c r="Z17" s="62">
        <v>45223000</v>
      </c>
    </row>
    <row r="18" spans="1:26" ht="13.5">
      <c r="A18" s="70" t="s">
        <v>44</v>
      </c>
      <c r="B18" s="71">
        <f>SUM(B11:B17)</f>
        <v>86985216</v>
      </c>
      <c r="C18" s="71">
        <f>SUM(C11:C17)</f>
        <v>0</v>
      </c>
      <c r="D18" s="72">
        <f aca="true" t="shared" si="1" ref="D18:Z18">SUM(D11:D17)</f>
        <v>105279000</v>
      </c>
      <c r="E18" s="73">
        <f t="shared" si="1"/>
        <v>113359000</v>
      </c>
      <c r="F18" s="73">
        <f t="shared" si="1"/>
        <v>6575153</v>
      </c>
      <c r="G18" s="73">
        <f t="shared" si="1"/>
        <v>7479196</v>
      </c>
      <c r="H18" s="73">
        <f t="shared" si="1"/>
        <v>9561904</v>
      </c>
      <c r="I18" s="73">
        <f t="shared" si="1"/>
        <v>23616253</v>
      </c>
      <c r="J18" s="73">
        <f t="shared" si="1"/>
        <v>7759111</v>
      </c>
      <c r="K18" s="73">
        <f t="shared" si="1"/>
        <v>8262963</v>
      </c>
      <c r="L18" s="73">
        <f t="shared" si="1"/>
        <v>10592926</v>
      </c>
      <c r="M18" s="73">
        <f t="shared" si="1"/>
        <v>26615000</v>
      </c>
      <c r="N18" s="73">
        <f t="shared" si="1"/>
        <v>8273438</v>
      </c>
      <c r="O18" s="73">
        <f t="shared" si="1"/>
        <v>7708415</v>
      </c>
      <c r="P18" s="73">
        <f t="shared" si="1"/>
        <v>7590314</v>
      </c>
      <c r="Q18" s="73">
        <f t="shared" si="1"/>
        <v>23572167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73803420</v>
      </c>
      <c r="W18" s="73">
        <f t="shared" si="1"/>
        <v>78959241</v>
      </c>
      <c r="X18" s="73">
        <f t="shared" si="1"/>
        <v>-5155821</v>
      </c>
      <c r="Y18" s="67">
        <f>+IF(W18&lt;&gt;0,(X18/W18)*100,0)</f>
        <v>-6.529724620833171</v>
      </c>
      <c r="Z18" s="74">
        <f t="shared" si="1"/>
        <v>113359000</v>
      </c>
    </row>
    <row r="19" spans="1:26" ht="13.5">
      <c r="A19" s="70" t="s">
        <v>45</v>
      </c>
      <c r="B19" s="75">
        <f>+B10-B18</f>
        <v>17831430</v>
      </c>
      <c r="C19" s="75">
        <f>+C10-C18</f>
        <v>0</v>
      </c>
      <c r="D19" s="76">
        <f aca="true" t="shared" si="2" ref="D19:Z19">+D10-D18</f>
        <v>4000000</v>
      </c>
      <c r="E19" s="77">
        <f t="shared" si="2"/>
        <v>7000000</v>
      </c>
      <c r="F19" s="77">
        <f t="shared" si="2"/>
        <v>26015151</v>
      </c>
      <c r="G19" s="77">
        <f t="shared" si="2"/>
        <v>-1811616</v>
      </c>
      <c r="H19" s="77">
        <f t="shared" si="2"/>
        <v>-5222357</v>
      </c>
      <c r="I19" s="77">
        <f t="shared" si="2"/>
        <v>18981178</v>
      </c>
      <c r="J19" s="77">
        <f t="shared" si="2"/>
        <v>-3983273</v>
      </c>
      <c r="K19" s="77">
        <f t="shared" si="2"/>
        <v>19029093</v>
      </c>
      <c r="L19" s="77">
        <f t="shared" si="2"/>
        <v>-6670880</v>
      </c>
      <c r="M19" s="77">
        <f t="shared" si="2"/>
        <v>8374940</v>
      </c>
      <c r="N19" s="77">
        <f t="shared" si="2"/>
        <v>-4135226</v>
      </c>
      <c r="O19" s="77">
        <f t="shared" si="2"/>
        <v>-3426804</v>
      </c>
      <c r="P19" s="77">
        <f t="shared" si="2"/>
        <v>15526011</v>
      </c>
      <c r="Q19" s="77">
        <f t="shared" si="2"/>
        <v>7963981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35320099</v>
      </c>
      <c r="W19" s="77">
        <f>IF(E10=E18,0,W10-W18)</f>
        <v>21480475</v>
      </c>
      <c r="X19" s="77">
        <f t="shared" si="2"/>
        <v>13839624</v>
      </c>
      <c r="Y19" s="78">
        <f>+IF(W19&lt;&gt;0,(X19/W19)*100,0)</f>
        <v>64.42885457607433</v>
      </c>
      <c r="Z19" s="79">
        <f t="shared" si="2"/>
        <v>7000000</v>
      </c>
    </row>
    <row r="20" spans="1:26" ht="13.5">
      <c r="A20" s="58" t="s">
        <v>46</v>
      </c>
      <c r="B20" s="19">
        <v>18888000</v>
      </c>
      <c r="C20" s="19">
        <v>0</v>
      </c>
      <c r="D20" s="59">
        <v>28698000</v>
      </c>
      <c r="E20" s="60">
        <v>31129000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28698000</v>
      </c>
      <c r="X20" s="60">
        <v>-28698000</v>
      </c>
      <c r="Y20" s="61">
        <v>-100</v>
      </c>
      <c r="Z20" s="62">
        <v>31129000</v>
      </c>
    </row>
    <row r="21" spans="1:26" ht="13.5">
      <c r="A21" s="58" t="s">
        <v>279</v>
      </c>
      <c r="B21" s="80">
        <v>0</v>
      </c>
      <c r="C21" s="80">
        <v>0</v>
      </c>
      <c r="D21" s="81">
        <v>32698000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-22888600</v>
      </c>
      <c r="X21" s="82">
        <v>22888600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36719430</v>
      </c>
      <c r="C22" s="86">
        <f>SUM(C19:C21)</f>
        <v>0</v>
      </c>
      <c r="D22" s="87">
        <f aca="true" t="shared" si="3" ref="D22:Z22">SUM(D19:D21)</f>
        <v>65396000</v>
      </c>
      <c r="E22" s="88">
        <f t="shared" si="3"/>
        <v>38129000</v>
      </c>
      <c r="F22" s="88">
        <f t="shared" si="3"/>
        <v>26015151</v>
      </c>
      <c r="G22" s="88">
        <f t="shared" si="3"/>
        <v>-1811616</v>
      </c>
      <c r="H22" s="88">
        <f t="shared" si="3"/>
        <v>-5222357</v>
      </c>
      <c r="I22" s="88">
        <f t="shared" si="3"/>
        <v>18981178</v>
      </c>
      <c r="J22" s="88">
        <f t="shared" si="3"/>
        <v>-3983273</v>
      </c>
      <c r="K22" s="88">
        <f t="shared" si="3"/>
        <v>19029093</v>
      </c>
      <c r="L22" s="88">
        <f t="shared" si="3"/>
        <v>-6670880</v>
      </c>
      <c r="M22" s="88">
        <f t="shared" si="3"/>
        <v>8374940</v>
      </c>
      <c r="N22" s="88">
        <f t="shared" si="3"/>
        <v>-4135226</v>
      </c>
      <c r="O22" s="88">
        <f t="shared" si="3"/>
        <v>-3426804</v>
      </c>
      <c r="P22" s="88">
        <f t="shared" si="3"/>
        <v>15526011</v>
      </c>
      <c r="Q22" s="88">
        <f t="shared" si="3"/>
        <v>7963981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35320099</v>
      </c>
      <c r="W22" s="88">
        <f t="shared" si="3"/>
        <v>27289875</v>
      </c>
      <c r="X22" s="88">
        <f t="shared" si="3"/>
        <v>8030224</v>
      </c>
      <c r="Y22" s="89">
        <f>+IF(W22&lt;&gt;0,(X22/W22)*100,0)</f>
        <v>29.425653287162362</v>
      </c>
      <c r="Z22" s="90">
        <f t="shared" si="3"/>
        <v>38129000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36719430</v>
      </c>
      <c r="C24" s="75">
        <f>SUM(C22:C23)</f>
        <v>0</v>
      </c>
      <c r="D24" s="76">
        <f aca="true" t="shared" si="4" ref="D24:Z24">SUM(D22:D23)</f>
        <v>65396000</v>
      </c>
      <c r="E24" s="77">
        <f t="shared" si="4"/>
        <v>38129000</v>
      </c>
      <c r="F24" s="77">
        <f t="shared" si="4"/>
        <v>26015151</v>
      </c>
      <c r="G24" s="77">
        <f t="shared" si="4"/>
        <v>-1811616</v>
      </c>
      <c r="H24" s="77">
        <f t="shared" si="4"/>
        <v>-5222357</v>
      </c>
      <c r="I24" s="77">
        <f t="shared" si="4"/>
        <v>18981178</v>
      </c>
      <c r="J24" s="77">
        <f t="shared" si="4"/>
        <v>-3983273</v>
      </c>
      <c r="K24" s="77">
        <f t="shared" si="4"/>
        <v>19029093</v>
      </c>
      <c r="L24" s="77">
        <f t="shared" si="4"/>
        <v>-6670880</v>
      </c>
      <c r="M24" s="77">
        <f t="shared" si="4"/>
        <v>8374940</v>
      </c>
      <c r="N24" s="77">
        <f t="shared" si="4"/>
        <v>-4135226</v>
      </c>
      <c r="O24" s="77">
        <f t="shared" si="4"/>
        <v>-3426804</v>
      </c>
      <c r="P24" s="77">
        <f t="shared" si="4"/>
        <v>15526011</v>
      </c>
      <c r="Q24" s="77">
        <f t="shared" si="4"/>
        <v>7963981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35320099</v>
      </c>
      <c r="W24" s="77">
        <f t="shared" si="4"/>
        <v>27289875</v>
      </c>
      <c r="X24" s="77">
        <f t="shared" si="4"/>
        <v>8030224</v>
      </c>
      <c r="Y24" s="78">
        <f>+IF(W24&lt;&gt;0,(X24/W24)*100,0)</f>
        <v>29.425653287162362</v>
      </c>
      <c r="Z24" s="79">
        <f t="shared" si="4"/>
        <v>38129000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24544845</v>
      </c>
      <c r="C27" s="22">
        <v>0</v>
      </c>
      <c r="D27" s="99">
        <v>32700000</v>
      </c>
      <c r="E27" s="100">
        <v>39490000</v>
      </c>
      <c r="F27" s="100">
        <v>6508198</v>
      </c>
      <c r="G27" s="100">
        <v>2723491</v>
      </c>
      <c r="H27" s="100">
        <v>4309928</v>
      </c>
      <c r="I27" s="100">
        <v>13541617</v>
      </c>
      <c r="J27" s="100">
        <v>1370410</v>
      </c>
      <c r="K27" s="100">
        <v>2016540</v>
      </c>
      <c r="L27" s="100">
        <v>1787394</v>
      </c>
      <c r="M27" s="100">
        <v>5174344</v>
      </c>
      <c r="N27" s="100">
        <v>317177</v>
      </c>
      <c r="O27" s="100">
        <v>1793302</v>
      </c>
      <c r="P27" s="100">
        <v>3181544</v>
      </c>
      <c r="Q27" s="100">
        <v>5292023</v>
      </c>
      <c r="R27" s="100">
        <v>0</v>
      </c>
      <c r="S27" s="100">
        <v>0</v>
      </c>
      <c r="T27" s="100">
        <v>0</v>
      </c>
      <c r="U27" s="100">
        <v>0</v>
      </c>
      <c r="V27" s="100">
        <v>24007984</v>
      </c>
      <c r="W27" s="100">
        <v>29617500</v>
      </c>
      <c r="X27" s="100">
        <v>-5609516</v>
      </c>
      <c r="Y27" s="101">
        <v>-18.94</v>
      </c>
      <c r="Z27" s="102">
        <v>39490000</v>
      </c>
    </row>
    <row r="28" spans="1:26" ht="13.5">
      <c r="A28" s="103" t="s">
        <v>46</v>
      </c>
      <c r="B28" s="19">
        <v>20717044</v>
      </c>
      <c r="C28" s="19">
        <v>0</v>
      </c>
      <c r="D28" s="59">
        <v>28698000</v>
      </c>
      <c r="E28" s="60">
        <v>31129000</v>
      </c>
      <c r="F28" s="60">
        <v>4880137</v>
      </c>
      <c r="G28" s="60">
        <v>1212862</v>
      </c>
      <c r="H28" s="60">
        <v>3551936</v>
      </c>
      <c r="I28" s="60">
        <v>9644935</v>
      </c>
      <c r="J28" s="60">
        <v>1370410</v>
      </c>
      <c r="K28" s="60">
        <v>1758437</v>
      </c>
      <c r="L28" s="60">
        <v>1682850</v>
      </c>
      <c r="M28" s="60">
        <v>4811697</v>
      </c>
      <c r="N28" s="60">
        <v>272856</v>
      </c>
      <c r="O28" s="60">
        <v>1780887</v>
      </c>
      <c r="P28" s="60">
        <v>3134554</v>
      </c>
      <c r="Q28" s="60">
        <v>5188297</v>
      </c>
      <c r="R28" s="60">
        <v>0</v>
      </c>
      <c r="S28" s="60">
        <v>0</v>
      </c>
      <c r="T28" s="60">
        <v>0</v>
      </c>
      <c r="U28" s="60">
        <v>0</v>
      </c>
      <c r="V28" s="60">
        <v>19644929</v>
      </c>
      <c r="W28" s="60">
        <v>23346750</v>
      </c>
      <c r="X28" s="60">
        <v>-3701821</v>
      </c>
      <c r="Y28" s="61">
        <v>-15.86</v>
      </c>
      <c r="Z28" s="62">
        <v>31129000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3827801</v>
      </c>
      <c r="C31" s="19">
        <v>0</v>
      </c>
      <c r="D31" s="59">
        <v>4002000</v>
      </c>
      <c r="E31" s="60">
        <v>8361000</v>
      </c>
      <c r="F31" s="60">
        <v>1628061</v>
      </c>
      <c r="G31" s="60">
        <v>1510629</v>
      </c>
      <c r="H31" s="60">
        <v>757992</v>
      </c>
      <c r="I31" s="60">
        <v>3896682</v>
      </c>
      <c r="J31" s="60">
        <v>0</v>
      </c>
      <c r="K31" s="60">
        <v>258103</v>
      </c>
      <c r="L31" s="60">
        <v>104544</v>
      </c>
      <c r="M31" s="60">
        <v>362647</v>
      </c>
      <c r="N31" s="60">
        <v>44321</v>
      </c>
      <c r="O31" s="60">
        <v>12415</v>
      </c>
      <c r="P31" s="60">
        <v>46990</v>
      </c>
      <c r="Q31" s="60">
        <v>103726</v>
      </c>
      <c r="R31" s="60">
        <v>0</v>
      </c>
      <c r="S31" s="60">
        <v>0</v>
      </c>
      <c r="T31" s="60">
        <v>0</v>
      </c>
      <c r="U31" s="60">
        <v>0</v>
      </c>
      <c r="V31" s="60">
        <v>4363055</v>
      </c>
      <c r="W31" s="60">
        <v>6270750</v>
      </c>
      <c r="X31" s="60">
        <v>-1907695</v>
      </c>
      <c r="Y31" s="61">
        <v>-30.42</v>
      </c>
      <c r="Z31" s="62">
        <v>8361000</v>
      </c>
    </row>
    <row r="32" spans="1:26" ht="13.5">
      <c r="A32" s="70" t="s">
        <v>54</v>
      </c>
      <c r="B32" s="22">
        <f>SUM(B28:B31)</f>
        <v>24544845</v>
      </c>
      <c r="C32" s="22">
        <f>SUM(C28:C31)</f>
        <v>0</v>
      </c>
      <c r="D32" s="99">
        <f aca="true" t="shared" si="5" ref="D32:Z32">SUM(D28:D31)</f>
        <v>32700000</v>
      </c>
      <c r="E32" s="100">
        <f t="shared" si="5"/>
        <v>39490000</v>
      </c>
      <c r="F32" s="100">
        <f t="shared" si="5"/>
        <v>6508198</v>
      </c>
      <c r="G32" s="100">
        <f t="shared" si="5"/>
        <v>2723491</v>
      </c>
      <c r="H32" s="100">
        <f t="shared" si="5"/>
        <v>4309928</v>
      </c>
      <c r="I32" s="100">
        <f t="shared" si="5"/>
        <v>13541617</v>
      </c>
      <c r="J32" s="100">
        <f t="shared" si="5"/>
        <v>1370410</v>
      </c>
      <c r="K32" s="100">
        <f t="shared" si="5"/>
        <v>2016540</v>
      </c>
      <c r="L32" s="100">
        <f t="shared" si="5"/>
        <v>1787394</v>
      </c>
      <c r="M32" s="100">
        <f t="shared" si="5"/>
        <v>5174344</v>
      </c>
      <c r="N32" s="100">
        <f t="shared" si="5"/>
        <v>317177</v>
      </c>
      <c r="O32" s="100">
        <f t="shared" si="5"/>
        <v>1793302</v>
      </c>
      <c r="P32" s="100">
        <f t="shared" si="5"/>
        <v>3181544</v>
      </c>
      <c r="Q32" s="100">
        <f t="shared" si="5"/>
        <v>5292023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24007984</v>
      </c>
      <c r="W32" s="100">
        <f t="shared" si="5"/>
        <v>29617500</v>
      </c>
      <c r="X32" s="100">
        <f t="shared" si="5"/>
        <v>-5609516</v>
      </c>
      <c r="Y32" s="101">
        <f>+IF(W32&lt;&gt;0,(X32/W32)*100,0)</f>
        <v>-18.939870009285052</v>
      </c>
      <c r="Z32" s="102">
        <f t="shared" si="5"/>
        <v>39490000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73107199</v>
      </c>
      <c r="C35" s="19">
        <v>0</v>
      </c>
      <c r="D35" s="59">
        <v>55000000</v>
      </c>
      <c r="E35" s="60">
        <v>55000000</v>
      </c>
      <c r="F35" s="60">
        <v>99412510</v>
      </c>
      <c r="G35" s="60">
        <v>95302882</v>
      </c>
      <c r="H35" s="60">
        <v>85567020</v>
      </c>
      <c r="I35" s="60">
        <v>85567020</v>
      </c>
      <c r="J35" s="60">
        <v>81840516</v>
      </c>
      <c r="K35" s="60">
        <v>107166072</v>
      </c>
      <c r="L35" s="60">
        <v>99733434</v>
      </c>
      <c r="M35" s="60">
        <v>99733434</v>
      </c>
      <c r="N35" s="60">
        <v>96711548</v>
      </c>
      <c r="O35" s="60">
        <v>92002657</v>
      </c>
      <c r="P35" s="60">
        <v>117891461</v>
      </c>
      <c r="Q35" s="60">
        <v>117891461</v>
      </c>
      <c r="R35" s="60">
        <v>0</v>
      </c>
      <c r="S35" s="60">
        <v>0</v>
      </c>
      <c r="T35" s="60">
        <v>0</v>
      </c>
      <c r="U35" s="60">
        <v>0</v>
      </c>
      <c r="V35" s="60">
        <v>117891461</v>
      </c>
      <c r="W35" s="60">
        <v>41250000</v>
      </c>
      <c r="X35" s="60">
        <v>76641461</v>
      </c>
      <c r="Y35" s="61">
        <v>185.8</v>
      </c>
      <c r="Z35" s="62">
        <v>55000000</v>
      </c>
    </row>
    <row r="36" spans="1:26" ht="13.5">
      <c r="A36" s="58" t="s">
        <v>57</v>
      </c>
      <c r="B36" s="19">
        <v>135161603</v>
      </c>
      <c r="C36" s="19">
        <v>0</v>
      </c>
      <c r="D36" s="59">
        <v>168044000</v>
      </c>
      <c r="E36" s="60">
        <v>177834036</v>
      </c>
      <c r="F36" s="60">
        <v>140627540</v>
      </c>
      <c r="G36" s="60">
        <v>142268132</v>
      </c>
      <c r="H36" s="60">
        <v>145559804</v>
      </c>
      <c r="I36" s="60">
        <v>145559804</v>
      </c>
      <c r="J36" s="60">
        <v>145811217</v>
      </c>
      <c r="K36" s="60">
        <v>146690325</v>
      </c>
      <c r="L36" s="60">
        <v>147321672</v>
      </c>
      <c r="M36" s="60">
        <v>147321672</v>
      </c>
      <c r="N36" s="60">
        <v>146491686</v>
      </c>
      <c r="O36" s="60">
        <v>147126731</v>
      </c>
      <c r="P36" s="60">
        <v>149123298</v>
      </c>
      <c r="Q36" s="60">
        <v>149123298</v>
      </c>
      <c r="R36" s="60">
        <v>0</v>
      </c>
      <c r="S36" s="60">
        <v>0</v>
      </c>
      <c r="T36" s="60">
        <v>0</v>
      </c>
      <c r="U36" s="60">
        <v>0</v>
      </c>
      <c r="V36" s="60">
        <v>149123298</v>
      </c>
      <c r="W36" s="60">
        <v>133375527</v>
      </c>
      <c r="X36" s="60">
        <v>15747771</v>
      </c>
      <c r="Y36" s="61">
        <v>11.81</v>
      </c>
      <c r="Z36" s="62">
        <v>177834036</v>
      </c>
    </row>
    <row r="37" spans="1:26" ht="13.5">
      <c r="A37" s="58" t="s">
        <v>58</v>
      </c>
      <c r="B37" s="19">
        <v>10303888</v>
      </c>
      <c r="C37" s="19">
        <v>0</v>
      </c>
      <c r="D37" s="59">
        <v>9000000</v>
      </c>
      <c r="E37" s="60">
        <v>9000000</v>
      </c>
      <c r="F37" s="60">
        <v>10285357</v>
      </c>
      <c r="G37" s="60">
        <v>10058813</v>
      </c>
      <c r="H37" s="60">
        <v>8835361</v>
      </c>
      <c r="I37" s="60">
        <v>8835361</v>
      </c>
      <c r="J37" s="60">
        <v>5008040</v>
      </c>
      <c r="K37" s="60">
        <v>5008040</v>
      </c>
      <c r="L37" s="60">
        <v>4638722</v>
      </c>
      <c r="M37" s="60">
        <v>4638722</v>
      </c>
      <c r="N37" s="60">
        <v>4567335</v>
      </c>
      <c r="O37" s="60">
        <v>4269404</v>
      </c>
      <c r="P37" s="60">
        <v>4198017</v>
      </c>
      <c r="Q37" s="60">
        <v>4198017</v>
      </c>
      <c r="R37" s="60">
        <v>0</v>
      </c>
      <c r="S37" s="60">
        <v>0</v>
      </c>
      <c r="T37" s="60">
        <v>0</v>
      </c>
      <c r="U37" s="60">
        <v>0</v>
      </c>
      <c r="V37" s="60">
        <v>4198017</v>
      </c>
      <c r="W37" s="60">
        <v>6750000</v>
      </c>
      <c r="X37" s="60">
        <v>-2551983</v>
      </c>
      <c r="Y37" s="61">
        <v>-37.81</v>
      </c>
      <c r="Z37" s="62">
        <v>9000000</v>
      </c>
    </row>
    <row r="38" spans="1:26" ht="13.5">
      <c r="A38" s="58" t="s">
        <v>59</v>
      </c>
      <c r="B38" s="19">
        <v>15764011</v>
      </c>
      <c r="C38" s="19">
        <v>0</v>
      </c>
      <c r="D38" s="59">
        <v>13091000</v>
      </c>
      <c r="E38" s="60">
        <v>13090604</v>
      </c>
      <c r="F38" s="60">
        <v>15025316</v>
      </c>
      <c r="G38" s="60">
        <v>15025316</v>
      </c>
      <c r="H38" s="60">
        <v>15025316</v>
      </c>
      <c r="I38" s="60">
        <v>15025316</v>
      </c>
      <c r="J38" s="60">
        <v>15025316</v>
      </c>
      <c r="K38" s="60">
        <v>15025316</v>
      </c>
      <c r="L38" s="60">
        <v>15025316</v>
      </c>
      <c r="M38" s="60">
        <v>15025316</v>
      </c>
      <c r="N38" s="60">
        <v>15025316</v>
      </c>
      <c r="O38" s="60">
        <v>15025316</v>
      </c>
      <c r="P38" s="60">
        <v>15025316</v>
      </c>
      <c r="Q38" s="60">
        <v>15025316</v>
      </c>
      <c r="R38" s="60">
        <v>0</v>
      </c>
      <c r="S38" s="60">
        <v>0</v>
      </c>
      <c r="T38" s="60">
        <v>0</v>
      </c>
      <c r="U38" s="60">
        <v>0</v>
      </c>
      <c r="V38" s="60">
        <v>15025316</v>
      </c>
      <c r="W38" s="60">
        <v>9817953</v>
      </c>
      <c r="X38" s="60">
        <v>5207363</v>
      </c>
      <c r="Y38" s="61">
        <v>53.04</v>
      </c>
      <c r="Z38" s="62">
        <v>13090604</v>
      </c>
    </row>
    <row r="39" spans="1:26" ht="13.5">
      <c r="A39" s="58" t="s">
        <v>60</v>
      </c>
      <c r="B39" s="19">
        <v>182200903</v>
      </c>
      <c r="C39" s="19">
        <v>0</v>
      </c>
      <c r="D39" s="59">
        <v>200953000</v>
      </c>
      <c r="E39" s="60">
        <v>210743432</v>
      </c>
      <c r="F39" s="60">
        <v>214729377</v>
      </c>
      <c r="G39" s="60">
        <v>212486885</v>
      </c>
      <c r="H39" s="60">
        <v>207266147</v>
      </c>
      <c r="I39" s="60">
        <v>207266147</v>
      </c>
      <c r="J39" s="60">
        <v>207618377</v>
      </c>
      <c r="K39" s="60">
        <v>233823041</v>
      </c>
      <c r="L39" s="60">
        <v>227391068</v>
      </c>
      <c r="M39" s="60">
        <v>227391068</v>
      </c>
      <c r="N39" s="60">
        <v>223610583</v>
      </c>
      <c r="O39" s="60">
        <v>219834668</v>
      </c>
      <c r="P39" s="60">
        <v>247791426</v>
      </c>
      <c r="Q39" s="60">
        <v>247791426</v>
      </c>
      <c r="R39" s="60">
        <v>0</v>
      </c>
      <c r="S39" s="60">
        <v>0</v>
      </c>
      <c r="T39" s="60">
        <v>0</v>
      </c>
      <c r="U39" s="60">
        <v>0</v>
      </c>
      <c r="V39" s="60">
        <v>247791426</v>
      </c>
      <c r="W39" s="60">
        <v>158057574</v>
      </c>
      <c r="X39" s="60">
        <v>89733852</v>
      </c>
      <c r="Y39" s="61">
        <v>56.77</v>
      </c>
      <c r="Z39" s="62">
        <v>210743432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30815014</v>
      </c>
      <c r="C42" s="19">
        <v>0</v>
      </c>
      <c r="D42" s="59">
        <v>36041000</v>
      </c>
      <c r="E42" s="60">
        <v>36837100</v>
      </c>
      <c r="F42" s="60">
        <v>-14994160</v>
      </c>
      <c r="G42" s="60">
        <v>-3831171</v>
      </c>
      <c r="H42" s="60">
        <v>-6482301</v>
      </c>
      <c r="I42" s="60">
        <v>-25307632</v>
      </c>
      <c r="J42" s="60">
        <v>-5839432</v>
      </c>
      <c r="K42" s="60">
        <v>-2872188</v>
      </c>
      <c r="L42" s="60">
        <v>-7526808</v>
      </c>
      <c r="M42" s="60">
        <v>-16238428</v>
      </c>
      <c r="N42" s="60">
        <v>-5087570</v>
      </c>
      <c r="O42" s="60">
        <v>-4837529</v>
      </c>
      <c r="P42" s="60">
        <v>-1013271</v>
      </c>
      <c r="Q42" s="60">
        <v>-10938370</v>
      </c>
      <c r="R42" s="60">
        <v>0</v>
      </c>
      <c r="S42" s="60">
        <v>0</v>
      </c>
      <c r="T42" s="60">
        <v>0</v>
      </c>
      <c r="U42" s="60">
        <v>0</v>
      </c>
      <c r="V42" s="60">
        <v>-52484430</v>
      </c>
      <c r="W42" s="60">
        <v>55901740</v>
      </c>
      <c r="X42" s="60">
        <v>-108386170</v>
      </c>
      <c r="Y42" s="61">
        <v>-193.89</v>
      </c>
      <c r="Z42" s="62">
        <v>36837100</v>
      </c>
    </row>
    <row r="43" spans="1:26" ht="13.5">
      <c r="A43" s="58" t="s">
        <v>63</v>
      </c>
      <c r="B43" s="19">
        <v>-24544844</v>
      </c>
      <c r="C43" s="19">
        <v>0</v>
      </c>
      <c r="D43" s="59">
        <v>-32703000</v>
      </c>
      <c r="E43" s="60">
        <v>-38129000</v>
      </c>
      <c r="F43" s="60">
        <v>15444808</v>
      </c>
      <c r="G43" s="60">
        <v>4667207</v>
      </c>
      <c r="H43" s="60">
        <v>7433767</v>
      </c>
      <c r="I43" s="60">
        <v>27545782</v>
      </c>
      <c r="J43" s="60">
        <v>5600792</v>
      </c>
      <c r="K43" s="60">
        <v>3610143</v>
      </c>
      <c r="L43" s="60">
        <v>8586581</v>
      </c>
      <c r="M43" s="60">
        <v>17797516</v>
      </c>
      <c r="N43" s="60">
        <v>4247443</v>
      </c>
      <c r="O43" s="60">
        <v>4959286</v>
      </c>
      <c r="P43" s="60">
        <v>1052820</v>
      </c>
      <c r="Q43" s="60">
        <v>10259549</v>
      </c>
      <c r="R43" s="60">
        <v>0</v>
      </c>
      <c r="S43" s="60">
        <v>0</v>
      </c>
      <c r="T43" s="60">
        <v>0</v>
      </c>
      <c r="U43" s="60">
        <v>0</v>
      </c>
      <c r="V43" s="60">
        <v>55602847</v>
      </c>
      <c r="W43" s="60">
        <v>52540000</v>
      </c>
      <c r="X43" s="60">
        <v>3062847</v>
      </c>
      <c r="Y43" s="61">
        <v>5.83</v>
      </c>
      <c r="Z43" s="62">
        <v>-38129000</v>
      </c>
    </row>
    <row r="44" spans="1:26" ht="13.5">
      <c r="A44" s="58" t="s">
        <v>64</v>
      </c>
      <c r="B44" s="19">
        <v>-5979700</v>
      </c>
      <c r="C44" s="19">
        <v>0</v>
      </c>
      <c r="D44" s="59">
        <v>-1750000</v>
      </c>
      <c r="E44" s="60">
        <v>-1750000</v>
      </c>
      <c r="F44" s="60">
        <v>-71387</v>
      </c>
      <c r="G44" s="60">
        <v>-226544</v>
      </c>
      <c r="H44" s="60">
        <v>-1730910</v>
      </c>
      <c r="I44" s="60">
        <v>-2028841</v>
      </c>
      <c r="J44" s="60">
        <v>-71387</v>
      </c>
      <c r="K44" s="60">
        <v>0</v>
      </c>
      <c r="L44" s="60">
        <v>-369318</v>
      </c>
      <c r="M44" s="60">
        <v>-440705</v>
      </c>
      <c r="N44" s="60">
        <v>-71387</v>
      </c>
      <c r="O44" s="60">
        <v>-297931</v>
      </c>
      <c r="P44" s="60">
        <v>-71387</v>
      </c>
      <c r="Q44" s="60">
        <v>-440705</v>
      </c>
      <c r="R44" s="60">
        <v>0</v>
      </c>
      <c r="S44" s="60">
        <v>0</v>
      </c>
      <c r="T44" s="60">
        <v>0</v>
      </c>
      <c r="U44" s="60">
        <v>0</v>
      </c>
      <c r="V44" s="60">
        <v>-2910251</v>
      </c>
      <c r="W44" s="60">
        <v>-1312501</v>
      </c>
      <c r="X44" s="60">
        <v>-1597750</v>
      </c>
      <c r="Y44" s="61">
        <v>121.73</v>
      </c>
      <c r="Z44" s="62">
        <v>-1750000</v>
      </c>
    </row>
    <row r="45" spans="1:26" ht="13.5">
      <c r="A45" s="70" t="s">
        <v>65</v>
      </c>
      <c r="B45" s="22">
        <v>722923</v>
      </c>
      <c r="C45" s="22">
        <v>0</v>
      </c>
      <c r="D45" s="99">
        <v>3992000</v>
      </c>
      <c r="E45" s="100">
        <v>2428100</v>
      </c>
      <c r="F45" s="100">
        <v>1040608</v>
      </c>
      <c r="G45" s="100">
        <v>1650100</v>
      </c>
      <c r="H45" s="100">
        <v>870656</v>
      </c>
      <c r="I45" s="100">
        <v>870656</v>
      </c>
      <c r="J45" s="100">
        <v>560629</v>
      </c>
      <c r="K45" s="100">
        <v>1298584</v>
      </c>
      <c r="L45" s="100">
        <v>1989039</v>
      </c>
      <c r="M45" s="100">
        <v>1989039</v>
      </c>
      <c r="N45" s="100">
        <v>1077525</v>
      </c>
      <c r="O45" s="100">
        <v>901351</v>
      </c>
      <c r="P45" s="100">
        <v>869513</v>
      </c>
      <c r="Q45" s="100">
        <v>869513</v>
      </c>
      <c r="R45" s="100">
        <v>0</v>
      </c>
      <c r="S45" s="100">
        <v>0</v>
      </c>
      <c r="T45" s="100">
        <v>0</v>
      </c>
      <c r="U45" s="100">
        <v>0</v>
      </c>
      <c r="V45" s="100">
        <v>869513</v>
      </c>
      <c r="W45" s="100">
        <v>112599239</v>
      </c>
      <c r="X45" s="100">
        <v>-111729726</v>
      </c>
      <c r="Y45" s="101">
        <v>-99.23</v>
      </c>
      <c r="Z45" s="102">
        <v>2428100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2783853</v>
      </c>
      <c r="C49" s="52">
        <v>0</v>
      </c>
      <c r="D49" s="129">
        <v>3228121</v>
      </c>
      <c r="E49" s="54">
        <v>2989121</v>
      </c>
      <c r="F49" s="54">
        <v>0</v>
      </c>
      <c r="G49" s="54">
        <v>0</v>
      </c>
      <c r="H49" s="54">
        <v>0</v>
      </c>
      <c r="I49" s="54">
        <v>2887228</v>
      </c>
      <c r="J49" s="54">
        <v>0</v>
      </c>
      <c r="K49" s="54">
        <v>0</v>
      </c>
      <c r="L49" s="54">
        <v>0</v>
      </c>
      <c r="M49" s="54">
        <v>73219022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85107345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61.41325790111366</v>
      </c>
      <c r="C58" s="5">
        <f>IF(C67=0,0,+(C76/C67)*100)</f>
        <v>0</v>
      </c>
      <c r="D58" s="6">
        <f aca="true" t="shared" si="6" ref="D58:Z58">IF(D67=0,0,+(D76/D67)*100)</f>
        <v>56.84006462035541</v>
      </c>
      <c r="E58" s="7">
        <f t="shared" si="6"/>
        <v>42.03389830508474</v>
      </c>
      <c r="F58" s="7">
        <f t="shared" si="6"/>
        <v>61.32929003167599</v>
      </c>
      <c r="G58" s="7">
        <f t="shared" si="6"/>
        <v>178.4986332209775</v>
      </c>
      <c r="H58" s="7">
        <f t="shared" si="6"/>
        <v>32.264440288610544</v>
      </c>
      <c r="I58" s="7">
        <f t="shared" si="6"/>
        <v>88.15852065740349</v>
      </c>
      <c r="J58" s="7">
        <f t="shared" si="6"/>
        <v>26.827867223969914</v>
      </c>
      <c r="K58" s="7">
        <f t="shared" si="6"/>
        <v>95.26012255915384</v>
      </c>
      <c r="L58" s="7">
        <f t="shared" si="6"/>
        <v>49.209568968755505</v>
      </c>
      <c r="M58" s="7">
        <f t="shared" si="6"/>
        <v>56.75547288187994</v>
      </c>
      <c r="N58" s="7">
        <f t="shared" si="6"/>
        <v>33.0720254937454</v>
      </c>
      <c r="O58" s="7">
        <f t="shared" si="6"/>
        <v>38.50293222688059</v>
      </c>
      <c r="P58" s="7">
        <f t="shared" si="6"/>
        <v>52.945086948902244</v>
      </c>
      <c r="Q58" s="7">
        <f t="shared" si="6"/>
        <v>41.82175421218345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61.5873657219121</v>
      </c>
      <c r="W58" s="7">
        <f t="shared" si="6"/>
        <v>52.38633987369043</v>
      </c>
      <c r="X58" s="7">
        <f t="shared" si="6"/>
        <v>0</v>
      </c>
      <c r="Y58" s="7">
        <f t="shared" si="6"/>
        <v>0</v>
      </c>
      <c r="Z58" s="8">
        <f t="shared" si="6"/>
        <v>42.03389830508474</v>
      </c>
    </row>
    <row r="59" spans="1:26" ht="13.5">
      <c r="A59" s="37" t="s">
        <v>31</v>
      </c>
      <c r="B59" s="9">
        <f aca="true" t="shared" si="7" ref="B59:Z66">IF(B68=0,0,+(B77/B68)*100)</f>
        <v>79.52366558655145</v>
      </c>
      <c r="C59" s="9">
        <f t="shared" si="7"/>
        <v>0</v>
      </c>
      <c r="D59" s="2">
        <f t="shared" si="7"/>
        <v>75.0139534883721</v>
      </c>
      <c r="E59" s="10">
        <f t="shared" si="7"/>
        <v>57.72549019607843</v>
      </c>
      <c r="F59" s="10">
        <f t="shared" si="7"/>
        <v>57.001436268197104</v>
      </c>
      <c r="G59" s="10">
        <f t="shared" si="7"/>
        <v>47.12485224889782</v>
      </c>
      <c r="H59" s="10">
        <f t="shared" si="7"/>
        <v>38.465483659978226</v>
      </c>
      <c r="I59" s="10">
        <f t="shared" si="7"/>
        <v>46.88852349934092</v>
      </c>
      <c r="J59" s="10">
        <f t="shared" si="7"/>
        <v>31.285661372591893</v>
      </c>
      <c r="K59" s="10">
        <f t="shared" si="7"/>
        <v>113.43862885072397</v>
      </c>
      <c r="L59" s="10">
        <f t="shared" si="7"/>
        <v>68.74908369747332</v>
      </c>
      <c r="M59" s="10">
        <f t="shared" si="7"/>
        <v>70.62359340237163</v>
      </c>
      <c r="N59" s="10">
        <f t="shared" si="7"/>
        <v>40.16131075113199</v>
      </c>
      <c r="O59" s="10">
        <f t="shared" si="7"/>
        <v>48.21766256025908</v>
      </c>
      <c r="P59" s="10">
        <f t="shared" si="7"/>
        <v>60.3953200679345</v>
      </c>
      <c r="Q59" s="10">
        <f t="shared" si="7"/>
        <v>49.97079403048204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55.72412387579209</v>
      </c>
      <c r="W59" s="10">
        <f t="shared" si="7"/>
        <v>69.59915768030673</v>
      </c>
      <c r="X59" s="10">
        <f t="shared" si="7"/>
        <v>0</v>
      </c>
      <c r="Y59" s="10">
        <f t="shared" si="7"/>
        <v>0</v>
      </c>
      <c r="Z59" s="11">
        <f t="shared" si="7"/>
        <v>57.72549019607843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75.07692307692308</v>
      </c>
      <c r="E60" s="13">
        <f t="shared" si="7"/>
        <v>75.67567567567568</v>
      </c>
      <c r="F60" s="13">
        <f t="shared" si="7"/>
        <v>61.32288946910357</v>
      </c>
      <c r="G60" s="13">
        <f t="shared" si="7"/>
        <v>52.725446876882906</v>
      </c>
      <c r="H60" s="13">
        <f t="shared" si="7"/>
        <v>45.36131811034389</v>
      </c>
      <c r="I60" s="13">
        <f t="shared" si="7"/>
        <v>52.70777457281177</v>
      </c>
      <c r="J60" s="13">
        <f t="shared" si="7"/>
        <v>40.31009826021231</v>
      </c>
      <c r="K60" s="13">
        <f t="shared" si="7"/>
        <v>62.731585250804564</v>
      </c>
      <c r="L60" s="13">
        <f t="shared" si="7"/>
        <v>54.98907742161152</v>
      </c>
      <c r="M60" s="13">
        <f t="shared" si="7"/>
        <v>52.68635081168795</v>
      </c>
      <c r="N60" s="13">
        <f t="shared" si="7"/>
        <v>54.029492455418385</v>
      </c>
      <c r="O60" s="13">
        <f t="shared" si="7"/>
        <v>54.75695832541435</v>
      </c>
      <c r="P60" s="13">
        <f t="shared" si="7"/>
        <v>80.27348779473229</v>
      </c>
      <c r="Q60" s="13">
        <f t="shared" si="7"/>
        <v>62.99580837009239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56.096825954513676</v>
      </c>
      <c r="W60" s="13">
        <f t="shared" si="7"/>
        <v>64.08998290598291</v>
      </c>
      <c r="X60" s="13">
        <f t="shared" si="7"/>
        <v>0</v>
      </c>
      <c r="Y60" s="13">
        <f t="shared" si="7"/>
        <v>0</v>
      </c>
      <c r="Z60" s="14">
        <f t="shared" si="7"/>
        <v>75.67567567567568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75.07692307692308</v>
      </c>
      <c r="E64" s="13">
        <f t="shared" si="7"/>
        <v>75.67567567567568</v>
      </c>
      <c r="F64" s="13">
        <f t="shared" si="7"/>
        <v>61.32288946910357</v>
      </c>
      <c r="G64" s="13">
        <f t="shared" si="7"/>
        <v>52.725446876882906</v>
      </c>
      <c r="H64" s="13">
        <f t="shared" si="7"/>
        <v>45.36131811034389</v>
      </c>
      <c r="I64" s="13">
        <f t="shared" si="7"/>
        <v>52.70777457281177</v>
      </c>
      <c r="J64" s="13">
        <f t="shared" si="7"/>
        <v>40.31009826021231</v>
      </c>
      <c r="K64" s="13">
        <f t="shared" si="7"/>
        <v>62.731585250804564</v>
      </c>
      <c r="L64" s="13">
        <f t="shared" si="7"/>
        <v>55.22196153285349</v>
      </c>
      <c r="M64" s="13">
        <f t="shared" si="7"/>
        <v>52.76119170731056</v>
      </c>
      <c r="N64" s="13">
        <f t="shared" si="7"/>
        <v>54.065147955547346</v>
      </c>
      <c r="O64" s="13">
        <f t="shared" si="7"/>
        <v>54.79286758871248</v>
      </c>
      <c r="P64" s="13">
        <f t="shared" si="7"/>
        <v>80.37963385366047</v>
      </c>
      <c r="Q64" s="13">
        <f t="shared" si="7"/>
        <v>63.05115645660817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56.13908027977869</v>
      </c>
      <c r="W64" s="13">
        <f t="shared" si="7"/>
        <v>64.08998290598291</v>
      </c>
      <c r="X64" s="13">
        <f t="shared" si="7"/>
        <v>0</v>
      </c>
      <c r="Y64" s="13">
        <f t="shared" si="7"/>
        <v>0</v>
      </c>
      <c r="Z64" s="14">
        <f t="shared" si="7"/>
        <v>75.67567567567568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72.39382947686181</v>
      </c>
      <c r="G66" s="16">
        <f t="shared" si="7"/>
        <v>517.5879845390286</v>
      </c>
      <c r="H66" s="16">
        <f t="shared" si="7"/>
        <v>15.427947942734347</v>
      </c>
      <c r="I66" s="16">
        <f t="shared" si="7"/>
        <v>194.90860661657157</v>
      </c>
      <c r="J66" s="16">
        <f t="shared" si="7"/>
        <v>15.254895760831214</v>
      </c>
      <c r="K66" s="16">
        <f t="shared" si="7"/>
        <v>62.331198609995276</v>
      </c>
      <c r="L66" s="16">
        <f t="shared" si="7"/>
        <v>12.940279823896587</v>
      </c>
      <c r="M66" s="16">
        <f t="shared" si="7"/>
        <v>29.48160142278723</v>
      </c>
      <c r="N66" s="16">
        <f t="shared" si="7"/>
        <v>17.70121355837634</v>
      </c>
      <c r="O66" s="16">
        <f t="shared" si="7"/>
        <v>17.99828958391511</v>
      </c>
      <c r="P66" s="16">
        <f t="shared" si="7"/>
        <v>35.38021871577053</v>
      </c>
      <c r="Q66" s="16">
        <f t="shared" si="7"/>
        <v>23.936972476220955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74.55405651238458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33880129</v>
      </c>
      <c r="C67" s="24"/>
      <c r="D67" s="25">
        <v>30950000</v>
      </c>
      <c r="E67" s="26">
        <v>38350000</v>
      </c>
      <c r="F67" s="26">
        <v>2960287</v>
      </c>
      <c r="G67" s="26">
        <v>3176812</v>
      </c>
      <c r="H67" s="26">
        <v>3713655</v>
      </c>
      <c r="I67" s="26">
        <v>9850754</v>
      </c>
      <c r="J67" s="26">
        <v>3427697</v>
      </c>
      <c r="K67" s="26">
        <v>3342386</v>
      </c>
      <c r="L67" s="26">
        <v>3460770</v>
      </c>
      <c r="M67" s="26">
        <v>10230853</v>
      </c>
      <c r="N67" s="26">
        <v>3496387</v>
      </c>
      <c r="O67" s="26">
        <v>3461874</v>
      </c>
      <c r="P67" s="26">
        <v>3783199</v>
      </c>
      <c r="Q67" s="26">
        <v>10741460</v>
      </c>
      <c r="R67" s="26"/>
      <c r="S67" s="26"/>
      <c r="T67" s="26"/>
      <c r="U67" s="26"/>
      <c r="V67" s="26">
        <v>30823067</v>
      </c>
      <c r="W67" s="26">
        <v>23212494</v>
      </c>
      <c r="X67" s="26"/>
      <c r="Y67" s="25"/>
      <c r="Z67" s="27">
        <v>38350000</v>
      </c>
    </row>
    <row r="68" spans="1:26" ht="13.5" hidden="1">
      <c r="A68" s="37" t="s">
        <v>31</v>
      </c>
      <c r="B68" s="19">
        <v>23899302</v>
      </c>
      <c r="C68" s="19"/>
      <c r="D68" s="20">
        <v>21500000</v>
      </c>
      <c r="E68" s="21">
        <v>25500000</v>
      </c>
      <c r="F68" s="21">
        <v>2020514</v>
      </c>
      <c r="G68" s="21">
        <v>2142116</v>
      </c>
      <c r="H68" s="21">
        <v>2485982</v>
      </c>
      <c r="I68" s="21">
        <v>6648612</v>
      </c>
      <c r="J68" s="21">
        <v>2240870</v>
      </c>
      <c r="K68" s="21">
        <v>2152355</v>
      </c>
      <c r="L68" s="21">
        <v>2134939</v>
      </c>
      <c r="M68" s="21">
        <v>6528164</v>
      </c>
      <c r="N68" s="21">
        <v>2147532</v>
      </c>
      <c r="O68" s="21">
        <v>2163367</v>
      </c>
      <c r="P68" s="21">
        <v>2384650</v>
      </c>
      <c r="Q68" s="21">
        <v>6695549</v>
      </c>
      <c r="R68" s="21"/>
      <c r="S68" s="21"/>
      <c r="T68" s="21"/>
      <c r="U68" s="21"/>
      <c r="V68" s="21">
        <v>19872325</v>
      </c>
      <c r="W68" s="21">
        <v>16124994</v>
      </c>
      <c r="X68" s="21"/>
      <c r="Y68" s="20"/>
      <c r="Z68" s="23">
        <v>25500000</v>
      </c>
    </row>
    <row r="69" spans="1:26" ht="13.5" hidden="1">
      <c r="A69" s="38" t="s">
        <v>32</v>
      </c>
      <c r="B69" s="19">
        <v>1801290</v>
      </c>
      <c r="C69" s="19"/>
      <c r="D69" s="20">
        <v>1950000</v>
      </c>
      <c r="E69" s="21">
        <v>1850000</v>
      </c>
      <c r="F69" s="21">
        <v>149370</v>
      </c>
      <c r="G69" s="21">
        <v>149370</v>
      </c>
      <c r="H69" s="21">
        <v>175524</v>
      </c>
      <c r="I69" s="21">
        <v>474264</v>
      </c>
      <c r="J69" s="21">
        <v>149501</v>
      </c>
      <c r="K69" s="21">
        <v>149459</v>
      </c>
      <c r="L69" s="21">
        <v>151521</v>
      </c>
      <c r="M69" s="21">
        <v>450481</v>
      </c>
      <c r="N69" s="21">
        <v>151632</v>
      </c>
      <c r="O69" s="21">
        <v>152587</v>
      </c>
      <c r="P69" s="21">
        <v>151451</v>
      </c>
      <c r="Q69" s="21">
        <v>455670</v>
      </c>
      <c r="R69" s="21"/>
      <c r="S69" s="21"/>
      <c r="T69" s="21"/>
      <c r="U69" s="21"/>
      <c r="V69" s="21">
        <v>1380415</v>
      </c>
      <c r="W69" s="21">
        <v>1462500</v>
      </c>
      <c r="X69" s="21"/>
      <c r="Y69" s="20"/>
      <c r="Z69" s="23">
        <v>1850000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1801290</v>
      </c>
      <c r="C73" s="19"/>
      <c r="D73" s="20">
        <v>1950000</v>
      </c>
      <c r="E73" s="21">
        <v>1850000</v>
      </c>
      <c r="F73" s="21">
        <v>149370</v>
      </c>
      <c r="G73" s="21">
        <v>149370</v>
      </c>
      <c r="H73" s="21">
        <v>175524</v>
      </c>
      <c r="I73" s="21">
        <v>474264</v>
      </c>
      <c r="J73" s="21">
        <v>149501</v>
      </c>
      <c r="K73" s="21">
        <v>149459</v>
      </c>
      <c r="L73" s="21">
        <v>150882</v>
      </c>
      <c r="M73" s="21">
        <v>449842</v>
      </c>
      <c r="N73" s="21">
        <v>151532</v>
      </c>
      <c r="O73" s="21">
        <v>152487</v>
      </c>
      <c r="P73" s="21">
        <v>151251</v>
      </c>
      <c r="Q73" s="21">
        <v>455270</v>
      </c>
      <c r="R73" s="21"/>
      <c r="S73" s="21"/>
      <c r="T73" s="21"/>
      <c r="U73" s="21"/>
      <c r="V73" s="21">
        <v>1379376</v>
      </c>
      <c r="W73" s="21">
        <v>1462500</v>
      </c>
      <c r="X73" s="21"/>
      <c r="Y73" s="20"/>
      <c r="Z73" s="23">
        <v>1850000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>
        <v>639</v>
      </c>
      <c r="M74" s="21">
        <v>639</v>
      </c>
      <c r="N74" s="21">
        <v>100</v>
      </c>
      <c r="O74" s="21">
        <v>100</v>
      </c>
      <c r="P74" s="21">
        <v>200</v>
      </c>
      <c r="Q74" s="21">
        <v>400</v>
      </c>
      <c r="R74" s="21"/>
      <c r="S74" s="21"/>
      <c r="T74" s="21"/>
      <c r="U74" s="21"/>
      <c r="V74" s="21">
        <v>1039</v>
      </c>
      <c r="W74" s="21"/>
      <c r="X74" s="21"/>
      <c r="Y74" s="20"/>
      <c r="Z74" s="23"/>
    </row>
    <row r="75" spans="1:26" ht="13.5" hidden="1">
      <c r="A75" s="40" t="s">
        <v>110</v>
      </c>
      <c r="B75" s="28">
        <v>8179537</v>
      </c>
      <c r="C75" s="28"/>
      <c r="D75" s="29">
        <v>7500000</v>
      </c>
      <c r="E75" s="30">
        <v>11000000</v>
      </c>
      <c r="F75" s="30">
        <v>790403</v>
      </c>
      <c r="G75" s="30">
        <v>885326</v>
      </c>
      <c r="H75" s="30">
        <v>1052149</v>
      </c>
      <c r="I75" s="30">
        <v>2727878</v>
      </c>
      <c r="J75" s="30">
        <v>1037326</v>
      </c>
      <c r="K75" s="30">
        <v>1040572</v>
      </c>
      <c r="L75" s="30">
        <v>1174310</v>
      </c>
      <c r="M75" s="30">
        <v>3252208</v>
      </c>
      <c r="N75" s="30">
        <v>1197223</v>
      </c>
      <c r="O75" s="30">
        <v>1145920</v>
      </c>
      <c r="P75" s="30">
        <v>1247098</v>
      </c>
      <c r="Q75" s="30">
        <v>3590241</v>
      </c>
      <c r="R75" s="30"/>
      <c r="S75" s="30"/>
      <c r="T75" s="30"/>
      <c r="U75" s="30"/>
      <c r="V75" s="30">
        <v>9570327</v>
      </c>
      <c r="W75" s="30">
        <v>5625000</v>
      </c>
      <c r="X75" s="30"/>
      <c r="Y75" s="29"/>
      <c r="Z75" s="31">
        <v>11000000</v>
      </c>
    </row>
    <row r="76" spans="1:26" ht="13.5" hidden="1">
      <c r="A76" s="42" t="s">
        <v>286</v>
      </c>
      <c r="B76" s="32">
        <v>20806891</v>
      </c>
      <c r="C76" s="32"/>
      <c r="D76" s="33">
        <v>17592000</v>
      </c>
      <c r="E76" s="34">
        <v>16120000</v>
      </c>
      <c r="F76" s="34">
        <v>1815523</v>
      </c>
      <c r="G76" s="34">
        <v>5670566</v>
      </c>
      <c r="H76" s="34">
        <v>1198190</v>
      </c>
      <c r="I76" s="34">
        <v>8684279</v>
      </c>
      <c r="J76" s="34">
        <v>919578</v>
      </c>
      <c r="K76" s="34">
        <v>3183961</v>
      </c>
      <c r="L76" s="34">
        <v>1703030</v>
      </c>
      <c r="M76" s="34">
        <v>5806569</v>
      </c>
      <c r="N76" s="34">
        <v>1156326</v>
      </c>
      <c r="O76" s="34">
        <v>1332923</v>
      </c>
      <c r="P76" s="34">
        <v>2003018</v>
      </c>
      <c r="Q76" s="34">
        <v>4492267</v>
      </c>
      <c r="R76" s="34"/>
      <c r="S76" s="34"/>
      <c r="T76" s="34"/>
      <c r="U76" s="34"/>
      <c r="V76" s="34">
        <v>18983115</v>
      </c>
      <c r="W76" s="34">
        <v>12160176</v>
      </c>
      <c r="X76" s="34"/>
      <c r="Y76" s="33"/>
      <c r="Z76" s="35">
        <v>16120000</v>
      </c>
    </row>
    <row r="77" spans="1:26" ht="13.5" hidden="1">
      <c r="A77" s="37" t="s">
        <v>31</v>
      </c>
      <c r="B77" s="19">
        <v>19005601</v>
      </c>
      <c r="C77" s="19"/>
      <c r="D77" s="20">
        <v>16128000</v>
      </c>
      <c r="E77" s="21">
        <v>14720000</v>
      </c>
      <c r="F77" s="21">
        <v>1151722</v>
      </c>
      <c r="G77" s="21">
        <v>1009469</v>
      </c>
      <c r="H77" s="21">
        <v>956245</v>
      </c>
      <c r="I77" s="21">
        <v>3117436</v>
      </c>
      <c r="J77" s="21">
        <v>701071</v>
      </c>
      <c r="K77" s="21">
        <v>2441602</v>
      </c>
      <c r="L77" s="21">
        <v>1467751</v>
      </c>
      <c r="M77" s="21">
        <v>4610424</v>
      </c>
      <c r="N77" s="21">
        <v>862477</v>
      </c>
      <c r="O77" s="21">
        <v>1043125</v>
      </c>
      <c r="P77" s="21">
        <v>1440217</v>
      </c>
      <c r="Q77" s="21">
        <v>3345819</v>
      </c>
      <c r="R77" s="21"/>
      <c r="S77" s="21"/>
      <c r="T77" s="21"/>
      <c r="U77" s="21"/>
      <c r="V77" s="21">
        <v>11073679</v>
      </c>
      <c r="W77" s="21">
        <v>11222860</v>
      </c>
      <c r="X77" s="21"/>
      <c r="Y77" s="20"/>
      <c r="Z77" s="23">
        <v>14720000</v>
      </c>
    </row>
    <row r="78" spans="1:26" ht="13.5" hidden="1">
      <c r="A78" s="38" t="s">
        <v>32</v>
      </c>
      <c r="B78" s="19">
        <v>1801290</v>
      </c>
      <c r="C78" s="19"/>
      <c r="D78" s="20">
        <v>1464000</v>
      </c>
      <c r="E78" s="21">
        <v>1400000</v>
      </c>
      <c r="F78" s="21">
        <v>91598</v>
      </c>
      <c r="G78" s="21">
        <v>78756</v>
      </c>
      <c r="H78" s="21">
        <v>79620</v>
      </c>
      <c r="I78" s="21">
        <v>249974</v>
      </c>
      <c r="J78" s="21">
        <v>60264</v>
      </c>
      <c r="K78" s="21">
        <v>93758</v>
      </c>
      <c r="L78" s="21">
        <v>83320</v>
      </c>
      <c r="M78" s="21">
        <v>237342</v>
      </c>
      <c r="N78" s="21">
        <v>81926</v>
      </c>
      <c r="O78" s="21">
        <v>83552</v>
      </c>
      <c r="P78" s="21">
        <v>121575</v>
      </c>
      <c r="Q78" s="21">
        <v>287053</v>
      </c>
      <c r="R78" s="21"/>
      <c r="S78" s="21"/>
      <c r="T78" s="21"/>
      <c r="U78" s="21"/>
      <c r="V78" s="21">
        <v>774369</v>
      </c>
      <c r="W78" s="21">
        <v>937316</v>
      </c>
      <c r="X78" s="21"/>
      <c r="Y78" s="20"/>
      <c r="Z78" s="23">
        <v>1400000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1801290</v>
      </c>
      <c r="C82" s="19"/>
      <c r="D82" s="20">
        <v>1464000</v>
      </c>
      <c r="E82" s="21">
        <v>1400000</v>
      </c>
      <c r="F82" s="21">
        <v>91598</v>
      </c>
      <c r="G82" s="21">
        <v>78756</v>
      </c>
      <c r="H82" s="21">
        <v>79620</v>
      </c>
      <c r="I82" s="21">
        <v>249974</v>
      </c>
      <c r="J82" s="21">
        <v>60264</v>
      </c>
      <c r="K82" s="21">
        <v>93758</v>
      </c>
      <c r="L82" s="21">
        <v>83320</v>
      </c>
      <c r="M82" s="21">
        <v>237342</v>
      </c>
      <c r="N82" s="21">
        <v>81926</v>
      </c>
      <c r="O82" s="21">
        <v>83552</v>
      </c>
      <c r="P82" s="21">
        <v>121575</v>
      </c>
      <c r="Q82" s="21">
        <v>287053</v>
      </c>
      <c r="R82" s="21"/>
      <c r="S82" s="21"/>
      <c r="T82" s="21"/>
      <c r="U82" s="21"/>
      <c r="V82" s="21">
        <v>774369</v>
      </c>
      <c r="W82" s="21">
        <v>937316</v>
      </c>
      <c r="X82" s="21"/>
      <c r="Y82" s="20"/>
      <c r="Z82" s="23">
        <v>1400000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572203</v>
      </c>
      <c r="G84" s="30">
        <v>4582341</v>
      </c>
      <c r="H84" s="30">
        <v>162325</v>
      </c>
      <c r="I84" s="30">
        <v>5316869</v>
      </c>
      <c r="J84" s="30">
        <v>158243</v>
      </c>
      <c r="K84" s="30">
        <v>648601</v>
      </c>
      <c r="L84" s="30">
        <v>151959</v>
      </c>
      <c r="M84" s="30">
        <v>958803</v>
      </c>
      <c r="N84" s="30">
        <v>211923</v>
      </c>
      <c r="O84" s="30">
        <v>206246</v>
      </c>
      <c r="P84" s="30">
        <v>441226</v>
      </c>
      <c r="Q84" s="30">
        <v>859395</v>
      </c>
      <c r="R84" s="30"/>
      <c r="S84" s="30"/>
      <c r="T84" s="30"/>
      <c r="U84" s="30"/>
      <c r="V84" s="30">
        <v>7135067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6000000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7930000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1480000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13930000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>
        <v>250000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100300812</v>
      </c>
      <c r="D5" s="153">
        <f>SUM(D6:D8)</f>
        <v>0</v>
      </c>
      <c r="E5" s="154">
        <f t="shared" si="0"/>
        <v>104977000</v>
      </c>
      <c r="F5" s="100">
        <f t="shared" si="0"/>
        <v>116126000</v>
      </c>
      <c r="G5" s="100">
        <f t="shared" si="0"/>
        <v>32213476</v>
      </c>
      <c r="H5" s="100">
        <f t="shared" si="0"/>
        <v>5329629</v>
      </c>
      <c r="I5" s="100">
        <f t="shared" si="0"/>
        <v>3861682</v>
      </c>
      <c r="J5" s="100">
        <f t="shared" si="0"/>
        <v>41404787</v>
      </c>
      <c r="K5" s="100">
        <f t="shared" si="0"/>
        <v>3454284</v>
      </c>
      <c r="L5" s="100">
        <f t="shared" si="0"/>
        <v>26962939</v>
      </c>
      <c r="M5" s="100">
        <f t="shared" si="0"/>
        <v>3570248</v>
      </c>
      <c r="N5" s="100">
        <f t="shared" si="0"/>
        <v>33987471</v>
      </c>
      <c r="O5" s="100">
        <f t="shared" si="0"/>
        <v>3715257</v>
      </c>
      <c r="P5" s="100">
        <f t="shared" si="0"/>
        <v>3871779</v>
      </c>
      <c r="Q5" s="100">
        <f t="shared" si="0"/>
        <v>22658398</v>
      </c>
      <c r="R5" s="100">
        <f t="shared" si="0"/>
        <v>30245434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105637692</v>
      </c>
      <c r="X5" s="100">
        <f t="shared" si="0"/>
        <v>97213243</v>
      </c>
      <c r="Y5" s="100">
        <f t="shared" si="0"/>
        <v>8424449</v>
      </c>
      <c r="Z5" s="137">
        <f>+IF(X5&lt;&gt;0,+(Y5/X5)*100,0)</f>
        <v>8.66594790999823</v>
      </c>
      <c r="AA5" s="153">
        <f>SUM(AA6:AA8)</f>
        <v>116126000</v>
      </c>
    </row>
    <row r="6" spans="1:27" ht="13.5">
      <c r="A6" s="138" t="s">
        <v>75</v>
      </c>
      <c r="B6" s="136"/>
      <c r="C6" s="155">
        <v>65991567</v>
      </c>
      <c r="D6" s="155"/>
      <c r="E6" s="156">
        <v>74147000</v>
      </c>
      <c r="F6" s="60">
        <v>77219000</v>
      </c>
      <c r="G6" s="60">
        <v>29278952</v>
      </c>
      <c r="H6" s="60">
        <v>2161922</v>
      </c>
      <c r="I6" s="60">
        <v>18939</v>
      </c>
      <c r="J6" s="60">
        <v>31459813</v>
      </c>
      <c r="K6" s="60">
        <v>17723</v>
      </c>
      <c r="L6" s="60">
        <v>23468437</v>
      </c>
      <c r="M6" s="60">
        <v>44070</v>
      </c>
      <c r="N6" s="60">
        <v>23530230</v>
      </c>
      <c r="O6" s="60">
        <v>42007</v>
      </c>
      <c r="P6" s="60">
        <v>342480</v>
      </c>
      <c r="Q6" s="60">
        <v>18832398</v>
      </c>
      <c r="R6" s="60">
        <v>19216885</v>
      </c>
      <c r="S6" s="60"/>
      <c r="T6" s="60"/>
      <c r="U6" s="60"/>
      <c r="V6" s="60"/>
      <c r="W6" s="60">
        <v>74206928</v>
      </c>
      <c r="X6" s="60">
        <v>74090749</v>
      </c>
      <c r="Y6" s="60">
        <v>116179</v>
      </c>
      <c r="Z6" s="140">
        <v>0.16</v>
      </c>
      <c r="AA6" s="155">
        <v>77219000</v>
      </c>
    </row>
    <row r="7" spans="1:27" ht="13.5">
      <c r="A7" s="138" t="s">
        <v>76</v>
      </c>
      <c r="B7" s="136"/>
      <c r="C7" s="157">
        <v>34309245</v>
      </c>
      <c r="D7" s="157"/>
      <c r="E7" s="158">
        <v>30830000</v>
      </c>
      <c r="F7" s="159">
        <v>38907000</v>
      </c>
      <c r="G7" s="159">
        <v>2934524</v>
      </c>
      <c r="H7" s="159">
        <v>3167707</v>
      </c>
      <c r="I7" s="159">
        <v>3842743</v>
      </c>
      <c r="J7" s="159">
        <v>9944974</v>
      </c>
      <c r="K7" s="159">
        <v>3436561</v>
      </c>
      <c r="L7" s="159">
        <v>3494502</v>
      </c>
      <c r="M7" s="159">
        <v>3526178</v>
      </c>
      <c r="N7" s="159">
        <v>10457241</v>
      </c>
      <c r="O7" s="159">
        <v>3673250</v>
      </c>
      <c r="P7" s="159">
        <v>3529299</v>
      </c>
      <c r="Q7" s="159">
        <v>3826000</v>
      </c>
      <c r="R7" s="159">
        <v>11028549</v>
      </c>
      <c r="S7" s="159"/>
      <c r="T7" s="159"/>
      <c r="U7" s="159"/>
      <c r="V7" s="159"/>
      <c r="W7" s="159">
        <v>31430764</v>
      </c>
      <c r="X7" s="159">
        <v>23122494</v>
      </c>
      <c r="Y7" s="159">
        <v>8308270</v>
      </c>
      <c r="Z7" s="141">
        <v>35.93</v>
      </c>
      <c r="AA7" s="157">
        <v>38907000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157256</v>
      </c>
      <c r="D9" s="153">
        <f>SUM(D10:D14)</f>
        <v>0</v>
      </c>
      <c r="E9" s="154">
        <f t="shared" si="1"/>
        <v>182000</v>
      </c>
      <c r="F9" s="100">
        <f t="shared" si="1"/>
        <v>133000</v>
      </c>
      <c r="G9" s="100">
        <f t="shared" si="1"/>
        <v>4196</v>
      </c>
      <c r="H9" s="100">
        <f t="shared" si="1"/>
        <v>12712</v>
      </c>
      <c r="I9" s="100">
        <f t="shared" si="1"/>
        <v>15627</v>
      </c>
      <c r="J9" s="100">
        <f t="shared" si="1"/>
        <v>32535</v>
      </c>
      <c r="K9" s="100">
        <f t="shared" si="1"/>
        <v>5419</v>
      </c>
      <c r="L9" s="100">
        <f t="shared" si="1"/>
        <v>10328</v>
      </c>
      <c r="M9" s="100">
        <f t="shared" si="1"/>
        <v>9128</v>
      </c>
      <c r="N9" s="100">
        <f t="shared" si="1"/>
        <v>24875</v>
      </c>
      <c r="O9" s="100">
        <f t="shared" si="1"/>
        <v>14054</v>
      </c>
      <c r="P9" s="100">
        <f t="shared" si="1"/>
        <v>-39</v>
      </c>
      <c r="Q9" s="100">
        <f t="shared" si="1"/>
        <v>15529</v>
      </c>
      <c r="R9" s="100">
        <f t="shared" si="1"/>
        <v>29544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86954</v>
      </c>
      <c r="X9" s="100">
        <f t="shared" si="1"/>
        <v>136494</v>
      </c>
      <c r="Y9" s="100">
        <f t="shared" si="1"/>
        <v>-49540</v>
      </c>
      <c r="Z9" s="137">
        <f>+IF(X9&lt;&gt;0,+(Y9/X9)*100,0)</f>
        <v>-36.294635661640804</v>
      </c>
      <c r="AA9" s="153">
        <f>SUM(AA10:AA14)</f>
        <v>133000</v>
      </c>
    </row>
    <row r="10" spans="1:27" ht="13.5">
      <c r="A10" s="138" t="s">
        <v>79</v>
      </c>
      <c r="B10" s="136"/>
      <c r="C10" s="155">
        <v>98583</v>
      </c>
      <c r="D10" s="155"/>
      <c r="E10" s="156">
        <v>82000</v>
      </c>
      <c r="F10" s="60">
        <v>33000</v>
      </c>
      <c r="G10" s="60">
        <v>446</v>
      </c>
      <c r="H10" s="60">
        <v>4702</v>
      </c>
      <c r="I10" s="60">
        <v>8247</v>
      </c>
      <c r="J10" s="60">
        <v>13395</v>
      </c>
      <c r="K10" s="60">
        <v>319</v>
      </c>
      <c r="L10" s="60">
        <v>4158</v>
      </c>
      <c r="M10" s="60">
        <v>1578</v>
      </c>
      <c r="N10" s="60">
        <v>6055</v>
      </c>
      <c r="O10" s="60">
        <v>7254</v>
      </c>
      <c r="P10" s="60">
        <v>907</v>
      </c>
      <c r="Q10" s="60">
        <v>6379</v>
      </c>
      <c r="R10" s="60">
        <v>14540</v>
      </c>
      <c r="S10" s="60"/>
      <c r="T10" s="60"/>
      <c r="U10" s="60"/>
      <c r="V10" s="60"/>
      <c r="W10" s="60">
        <v>33990</v>
      </c>
      <c r="X10" s="60">
        <v>61497</v>
      </c>
      <c r="Y10" s="60">
        <v>-27507</v>
      </c>
      <c r="Z10" s="140">
        <v>-44.73</v>
      </c>
      <c r="AA10" s="155">
        <v>33000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58673</v>
      </c>
      <c r="D12" s="155"/>
      <c r="E12" s="156">
        <v>100000</v>
      </c>
      <c r="F12" s="60">
        <v>100000</v>
      </c>
      <c r="G12" s="60">
        <v>3750</v>
      </c>
      <c r="H12" s="60">
        <v>8010</v>
      </c>
      <c r="I12" s="60">
        <v>7380</v>
      </c>
      <c r="J12" s="60">
        <v>19140</v>
      </c>
      <c r="K12" s="60">
        <v>5100</v>
      </c>
      <c r="L12" s="60">
        <v>6170</v>
      </c>
      <c r="M12" s="60">
        <v>7550</v>
      </c>
      <c r="N12" s="60">
        <v>18820</v>
      </c>
      <c r="O12" s="60">
        <v>6800</v>
      </c>
      <c r="P12" s="60">
        <v>-946</v>
      </c>
      <c r="Q12" s="60">
        <v>9150</v>
      </c>
      <c r="R12" s="60">
        <v>15004</v>
      </c>
      <c r="S12" s="60"/>
      <c r="T12" s="60"/>
      <c r="U12" s="60"/>
      <c r="V12" s="60"/>
      <c r="W12" s="60">
        <v>52964</v>
      </c>
      <c r="X12" s="60">
        <v>74997</v>
      </c>
      <c r="Y12" s="60">
        <v>-22033</v>
      </c>
      <c r="Z12" s="140">
        <v>-29.38</v>
      </c>
      <c r="AA12" s="155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21445288</v>
      </c>
      <c r="D15" s="153">
        <f>SUM(D16:D18)</f>
        <v>0</v>
      </c>
      <c r="E15" s="154">
        <f t="shared" si="2"/>
        <v>60566000</v>
      </c>
      <c r="F15" s="100">
        <f t="shared" si="2"/>
        <v>33379000</v>
      </c>
      <c r="G15" s="100">
        <f t="shared" si="2"/>
        <v>223262</v>
      </c>
      <c r="H15" s="100">
        <f t="shared" si="2"/>
        <v>175869</v>
      </c>
      <c r="I15" s="100">
        <f t="shared" si="2"/>
        <v>286714</v>
      </c>
      <c r="J15" s="100">
        <f t="shared" si="2"/>
        <v>685845</v>
      </c>
      <c r="K15" s="100">
        <f t="shared" si="2"/>
        <v>166634</v>
      </c>
      <c r="L15" s="100">
        <f t="shared" si="2"/>
        <v>169330</v>
      </c>
      <c r="M15" s="100">
        <f t="shared" si="2"/>
        <v>191788</v>
      </c>
      <c r="N15" s="100">
        <f t="shared" si="2"/>
        <v>527752</v>
      </c>
      <c r="O15" s="100">
        <f t="shared" si="2"/>
        <v>257369</v>
      </c>
      <c r="P15" s="100">
        <f t="shared" si="2"/>
        <v>257384</v>
      </c>
      <c r="Q15" s="100">
        <f t="shared" si="2"/>
        <v>291147</v>
      </c>
      <c r="R15" s="100">
        <f t="shared" si="2"/>
        <v>805900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2019497</v>
      </c>
      <c r="X15" s="100">
        <f t="shared" si="2"/>
        <v>30325497</v>
      </c>
      <c r="Y15" s="100">
        <f t="shared" si="2"/>
        <v>-28306000</v>
      </c>
      <c r="Z15" s="137">
        <f>+IF(X15&lt;&gt;0,+(Y15/X15)*100,0)</f>
        <v>-93.3405971879043</v>
      </c>
      <c r="AA15" s="153">
        <f>SUM(AA16:AA18)</f>
        <v>33379000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21445288</v>
      </c>
      <c r="D17" s="155"/>
      <c r="E17" s="156">
        <v>60566000</v>
      </c>
      <c r="F17" s="60">
        <v>33379000</v>
      </c>
      <c r="G17" s="60">
        <v>223262</v>
      </c>
      <c r="H17" s="60">
        <v>175869</v>
      </c>
      <c r="I17" s="60">
        <v>286714</v>
      </c>
      <c r="J17" s="60">
        <v>685845</v>
      </c>
      <c r="K17" s="60">
        <v>166634</v>
      </c>
      <c r="L17" s="60">
        <v>169330</v>
      </c>
      <c r="M17" s="60">
        <v>191788</v>
      </c>
      <c r="N17" s="60">
        <v>527752</v>
      </c>
      <c r="O17" s="60">
        <v>257369</v>
      </c>
      <c r="P17" s="60">
        <v>257384</v>
      </c>
      <c r="Q17" s="60">
        <v>291147</v>
      </c>
      <c r="R17" s="60">
        <v>805900</v>
      </c>
      <c r="S17" s="60"/>
      <c r="T17" s="60"/>
      <c r="U17" s="60"/>
      <c r="V17" s="60"/>
      <c r="W17" s="60">
        <v>2019497</v>
      </c>
      <c r="X17" s="60">
        <v>30325497</v>
      </c>
      <c r="Y17" s="60">
        <v>-28306000</v>
      </c>
      <c r="Z17" s="140">
        <v>-93.34</v>
      </c>
      <c r="AA17" s="155">
        <v>33379000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1801290</v>
      </c>
      <c r="D19" s="153">
        <f>SUM(D20:D23)</f>
        <v>0</v>
      </c>
      <c r="E19" s="154">
        <f t="shared" si="3"/>
        <v>4950000</v>
      </c>
      <c r="F19" s="100">
        <f t="shared" si="3"/>
        <v>1850000</v>
      </c>
      <c r="G19" s="100">
        <f t="shared" si="3"/>
        <v>149370</v>
      </c>
      <c r="H19" s="100">
        <f t="shared" si="3"/>
        <v>149370</v>
      </c>
      <c r="I19" s="100">
        <f t="shared" si="3"/>
        <v>175524</v>
      </c>
      <c r="J19" s="100">
        <f t="shared" si="3"/>
        <v>474264</v>
      </c>
      <c r="K19" s="100">
        <f t="shared" si="3"/>
        <v>149501</v>
      </c>
      <c r="L19" s="100">
        <f t="shared" si="3"/>
        <v>149459</v>
      </c>
      <c r="M19" s="100">
        <f t="shared" si="3"/>
        <v>150882</v>
      </c>
      <c r="N19" s="100">
        <f t="shared" si="3"/>
        <v>449842</v>
      </c>
      <c r="O19" s="100">
        <f t="shared" si="3"/>
        <v>151532</v>
      </c>
      <c r="P19" s="100">
        <f t="shared" si="3"/>
        <v>152487</v>
      </c>
      <c r="Q19" s="100">
        <f t="shared" si="3"/>
        <v>151251</v>
      </c>
      <c r="R19" s="100">
        <f t="shared" si="3"/>
        <v>455270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1379376</v>
      </c>
      <c r="X19" s="100">
        <f t="shared" si="3"/>
        <v>1462500</v>
      </c>
      <c r="Y19" s="100">
        <f t="shared" si="3"/>
        <v>-83124</v>
      </c>
      <c r="Z19" s="137">
        <f>+IF(X19&lt;&gt;0,+(Y19/X19)*100,0)</f>
        <v>-5.683692307692308</v>
      </c>
      <c r="AA19" s="153">
        <f>SUM(AA20:AA23)</f>
        <v>1850000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1801290</v>
      </c>
      <c r="D23" s="155"/>
      <c r="E23" s="156">
        <v>1950000</v>
      </c>
      <c r="F23" s="60">
        <v>1850000</v>
      </c>
      <c r="G23" s="60">
        <v>149370</v>
      </c>
      <c r="H23" s="60">
        <v>149370</v>
      </c>
      <c r="I23" s="60">
        <v>175524</v>
      </c>
      <c r="J23" s="60">
        <v>474264</v>
      </c>
      <c r="K23" s="60">
        <v>149501</v>
      </c>
      <c r="L23" s="60">
        <v>149459</v>
      </c>
      <c r="M23" s="60">
        <v>150882</v>
      </c>
      <c r="N23" s="60">
        <v>449842</v>
      </c>
      <c r="O23" s="60">
        <v>151532</v>
      </c>
      <c r="P23" s="60">
        <v>152487</v>
      </c>
      <c r="Q23" s="60">
        <v>151251</v>
      </c>
      <c r="R23" s="60">
        <v>455270</v>
      </c>
      <c r="S23" s="60"/>
      <c r="T23" s="60"/>
      <c r="U23" s="60"/>
      <c r="V23" s="60"/>
      <c r="W23" s="60">
        <v>1379376</v>
      </c>
      <c r="X23" s="60">
        <v>1462500</v>
      </c>
      <c r="Y23" s="60">
        <v>-83124</v>
      </c>
      <c r="Z23" s="140">
        <v>-5.68</v>
      </c>
      <c r="AA23" s="155">
        <v>1850000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123704646</v>
      </c>
      <c r="D25" s="168">
        <f>+D5+D9+D15+D19+D24</f>
        <v>0</v>
      </c>
      <c r="E25" s="169">
        <f t="shared" si="4"/>
        <v>170675000</v>
      </c>
      <c r="F25" s="73">
        <f t="shared" si="4"/>
        <v>151488000</v>
      </c>
      <c r="G25" s="73">
        <f t="shared" si="4"/>
        <v>32590304</v>
      </c>
      <c r="H25" s="73">
        <f t="shared" si="4"/>
        <v>5667580</v>
      </c>
      <c r="I25" s="73">
        <f t="shared" si="4"/>
        <v>4339547</v>
      </c>
      <c r="J25" s="73">
        <f t="shared" si="4"/>
        <v>42597431</v>
      </c>
      <c r="K25" s="73">
        <f t="shared" si="4"/>
        <v>3775838</v>
      </c>
      <c r="L25" s="73">
        <f t="shared" si="4"/>
        <v>27292056</v>
      </c>
      <c r="M25" s="73">
        <f t="shared" si="4"/>
        <v>3922046</v>
      </c>
      <c r="N25" s="73">
        <f t="shared" si="4"/>
        <v>34989940</v>
      </c>
      <c r="O25" s="73">
        <f t="shared" si="4"/>
        <v>4138212</v>
      </c>
      <c r="P25" s="73">
        <f t="shared" si="4"/>
        <v>4281611</v>
      </c>
      <c r="Q25" s="73">
        <f t="shared" si="4"/>
        <v>23116325</v>
      </c>
      <c r="R25" s="73">
        <f t="shared" si="4"/>
        <v>31536148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109123519</v>
      </c>
      <c r="X25" s="73">
        <f t="shared" si="4"/>
        <v>129137734</v>
      </c>
      <c r="Y25" s="73">
        <f t="shared" si="4"/>
        <v>-20014215</v>
      </c>
      <c r="Z25" s="170">
        <f>+IF(X25&lt;&gt;0,+(Y25/X25)*100,0)</f>
        <v>-15.498347678920865</v>
      </c>
      <c r="AA25" s="168">
        <f>+AA5+AA9+AA15+AA19+AA24</f>
        <v>151488000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59883036</v>
      </c>
      <c r="D28" s="153">
        <f>SUM(D29:D31)</f>
        <v>0</v>
      </c>
      <c r="E28" s="154">
        <f t="shared" si="5"/>
        <v>69075000</v>
      </c>
      <c r="F28" s="100">
        <f t="shared" si="5"/>
        <v>71205000</v>
      </c>
      <c r="G28" s="100">
        <f t="shared" si="5"/>
        <v>4404765</v>
      </c>
      <c r="H28" s="100">
        <f t="shared" si="5"/>
        <v>4920190</v>
      </c>
      <c r="I28" s="100">
        <f t="shared" si="5"/>
        <v>6170016</v>
      </c>
      <c r="J28" s="100">
        <f t="shared" si="5"/>
        <v>15494971</v>
      </c>
      <c r="K28" s="100">
        <f t="shared" si="5"/>
        <v>4916157</v>
      </c>
      <c r="L28" s="100">
        <f t="shared" si="5"/>
        <v>5074938</v>
      </c>
      <c r="M28" s="100">
        <f t="shared" si="5"/>
        <v>6080161</v>
      </c>
      <c r="N28" s="100">
        <f t="shared" si="5"/>
        <v>16071256</v>
      </c>
      <c r="O28" s="100">
        <f t="shared" si="5"/>
        <v>5950021</v>
      </c>
      <c r="P28" s="100">
        <f t="shared" si="5"/>
        <v>4961928</v>
      </c>
      <c r="Q28" s="100">
        <f t="shared" si="5"/>
        <v>4970795</v>
      </c>
      <c r="R28" s="100">
        <f t="shared" si="5"/>
        <v>15882744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47448971</v>
      </c>
      <c r="X28" s="100">
        <f t="shared" si="5"/>
        <v>51806619</v>
      </c>
      <c r="Y28" s="100">
        <f t="shared" si="5"/>
        <v>-4357648</v>
      </c>
      <c r="Z28" s="137">
        <f>+IF(X28&lt;&gt;0,+(Y28/X28)*100,0)</f>
        <v>-8.411373071846283</v>
      </c>
      <c r="AA28" s="153">
        <f>SUM(AA29:AA31)</f>
        <v>71205000</v>
      </c>
    </row>
    <row r="29" spans="1:27" ht="13.5">
      <c r="A29" s="138" t="s">
        <v>75</v>
      </c>
      <c r="B29" s="136"/>
      <c r="C29" s="155">
        <v>28290044</v>
      </c>
      <c r="D29" s="155"/>
      <c r="E29" s="156">
        <v>31714000</v>
      </c>
      <c r="F29" s="60">
        <v>32834000</v>
      </c>
      <c r="G29" s="60">
        <v>1750223</v>
      </c>
      <c r="H29" s="60">
        <v>2001627</v>
      </c>
      <c r="I29" s="60">
        <v>2592389</v>
      </c>
      <c r="J29" s="60">
        <v>6344239</v>
      </c>
      <c r="K29" s="60">
        <v>2097481</v>
      </c>
      <c r="L29" s="60">
        <v>2208621</v>
      </c>
      <c r="M29" s="60">
        <v>2209952</v>
      </c>
      <c r="N29" s="60">
        <v>6516054</v>
      </c>
      <c r="O29" s="60">
        <v>2571831</v>
      </c>
      <c r="P29" s="60">
        <v>1828791</v>
      </c>
      <c r="Q29" s="60">
        <v>1931540</v>
      </c>
      <c r="R29" s="60">
        <v>6332162</v>
      </c>
      <c r="S29" s="60"/>
      <c r="T29" s="60"/>
      <c r="U29" s="60"/>
      <c r="V29" s="60"/>
      <c r="W29" s="60">
        <v>19192455</v>
      </c>
      <c r="X29" s="60">
        <v>23785875</v>
      </c>
      <c r="Y29" s="60">
        <v>-4593420</v>
      </c>
      <c r="Z29" s="140">
        <v>-19.31</v>
      </c>
      <c r="AA29" s="155">
        <v>32834000</v>
      </c>
    </row>
    <row r="30" spans="1:27" ht="13.5">
      <c r="A30" s="138" t="s">
        <v>76</v>
      </c>
      <c r="B30" s="136"/>
      <c r="C30" s="157">
        <v>17007373</v>
      </c>
      <c r="D30" s="157"/>
      <c r="E30" s="158">
        <v>21909000</v>
      </c>
      <c r="F30" s="159">
        <v>22099000</v>
      </c>
      <c r="G30" s="159">
        <v>1633509</v>
      </c>
      <c r="H30" s="159">
        <v>1805912</v>
      </c>
      <c r="I30" s="159">
        <v>2359858</v>
      </c>
      <c r="J30" s="159">
        <v>5799279</v>
      </c>
      <c r="K30" s="159">
        <v>1784092</v>
      </c>
      <c r="L30" s="159">
        <v>1782969</v>
      </c>
      <c r="M30" s="159">
        <v>2497497</v>
      </c>
      <c r="N30" s="159">
        <v>6064558</v>
      </c>
      <c r="O30" s="159">
        <v>1707714</v>
      </c>
      <c r="P30" s="159">
        <v>1797579</v>
      </c>
      <c r="Q30" s="159">
        <v>1834846</v>
      </c>
      <c r="R30" s="159">
        <v>5340139</v>
      </c>
      <c r="S30" s="159"/>
      <c r="T30" s="159"/>
      <c r="U30" s="159"/>
      <c r="V30" s="159"/>
      <c r="W30" s="159">
        <v>17203976</v>
      </c>
      <c r="X30" s="159">
        <v>16731747</v>
      </c>
      <c r="Y30" s="159">
        <v>472229</v>
      </c>
      <c r="Z30" s="141">
        <v>2.82</v>
      </c>
      <c r="AA30" s="157">
        <v>22099000</v>
      </c>
    </row>
    <row r="31" spans="1:27" ht="13.5">
      <c r="A31" s="138" t="s">
        <v>77</v>
      </c>
      <c r="B31" s="136"/>
      <c r="C31" s="155">
        <v>14585619</v>
      </c>
      <c r="D31" s="155"/>
      <c r="E31" s="156">
        <v>15452000</v>
      </c>
      <c r="F31" s="60">
        <v>16272000</v>
      </c>
      <c r="G31" s="60">
        <v>1021033</v>
      </c>
      <c r="H31" s="60">
        <v>1112651</v>
      </c>
      <c r="I31" s="60">
        <v>1217769</v>
      </c>
      <c r="J31" s="60">
        <v>3351453</v>
      </c>
      <c r="K31" s="60">
        <v>1034584</v>
      </c>
      <c r="L31" s="60">
        <v>1083348</v>
      </c>
      <c r="M31" s="60">
        <v>1372712</v>
      </c>
      <c r="N31" s="60">
        <v>3490644</v>
      </c>
      <c r="O31" s="60">
        <v>1670476</v>
      </c>
      <c r="P31" s="60">
        <v>1335558</v>
      </c>
      <c r="Q31" s="60">
        <v>1204409</v>
      </c>
      <c r="R31" s="60">
        <v>4210443</v>
      </c>
      <c r="S31" s="60"/>
      <c r="T31" s="60"/>
      <c r="U31" s="60"/>
      <c r="V31" s="60"/>
      <c r="W31" s="60">
        <v>11052540</v>
      </c>
      <c r="X31" s="60">
        <v>11288997</v>
      </c>
      <c r="Y31" s="60">
        <v>-236457</v>
      </c>
      <c r="Z31" s="140">
        <v>-2.09</v>
      </c>
      <c r="AA31" s="155">
        <v>16272000</v>
      </c>
    </row>
    <row r="32" spans="1:27" ht="13.5">
      <c r="A32" s="135" t="s">
        <v>78</v>
      </c>
      <c r="B32" s="136"/>
      <c r="C32" s="153">
        <f aca="true" t="shared" si="6" ref="C32:Y32">SUM(C33:C37)</f>
        <v>9884077</v>
      </c>
      <c r="D32" s="153">
        <f>SUM(D33:D37)</f>
        <v>0</v>
      </c>
      <c r="E32" s="154">
        <f t="shared" si="6"/>
        <v>13287000</v>
      </c>
      <c r="F32" s="100">
        <f t="shared" si="6"/>
        <v>15066000</v>
      </c>
      <c r="G32" s="100">
        <f t="shared" si="6"/>
        <v>700122</v>
      </c>
      <c r="H32" s="100">
        <f t="shared" si="6"/>
        <v>1002145</v>
      </c>
      <c r="I32" s="100">
        <f t="shared" si="6"/>
        <v>1556580</v>
      </c>
      <c r="J32" s="100">
        <f t="shared" si="6"/>
        <v>3258847</v>
      </c>
      <c r="K32" s="100">
        <f t="shared" si="6"/>
        <v>1003720</v>
      </c>
      <c r="L32" s="100">
        <f t="shared" si="6"/>
        <v>1094534</v>
      </c>
      <c r="M32" s="100">
        <f t="shared" si="6"/>
        <v>1379216</v>
      </c>
      <c r="N32" s="100">
        <f t="shared" si="6"/>
        <v>3477470</v>
      </c>
      <c r="O32" s="100">
        <f t="shared" si="6"/>
        <v>737074</v>
      </c>
      <c r="P32" s="100">
        <f t="shared" si="6"/>
        <v>882026</v>
      </c>
      <c r="Q32" s="100">
        <f t="shared" si="6"/>
        <v>819438</v>
      </c>
      <c r="R32" s="100">
        <f t="shared" si="6"/>
        <v>2438538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9174855</v>
      </c>
      <c r="X32" s="100">
        <f t="shared" si="6"/>
        <v>9965250</v>
      </c>
      <c r="Y32" s="100">
        <f t="shared" si="6"/>
        <v>-790395</v>
      </c>
      <c r="Z32" s="137">
        <f>+IF(X32&lt;&gt;0,+(Y32/X32)*100,0)</f>
        <v>-7.931512004214645</v>
      </c>
      <c r="AA32" s="153">
        <f>SUM(AA33:AA37)</f>
        <v>15066000</v>
      </c>
    </row>
    <row r="33" spans="1:27" ht="13.5">
      <c r="A33" s="138" t="s">
        <v>79</v>
      </c>
      <c r="B33" s="136"/>
      <c r="C33" s="155">
        <v>7796585</v>
      </c>
      <c r="D33" s="155"/>
      <c r="E33" s="156">
        <v>10989000</v>
      </c>
      <c r="F33" s="60">
        <v>12121000</v>
      </c>
      <c r="G33" s="60">
        <v>513123</v>
      </c>
      <c r="H33" s="60">
        <v>757813</v>
      </c>
      <c r="I33" s="60">
        <v>1364752</v>
      </c>
      <c r="J33" s="60">
        <v>2635688</v>
      </c>
      <c r="K33" s="60">
        <v>746518</v>
      </c>
      <c r="L33" s="60">
        <v>842153</v>
      </c>
      <c r="M33" s="60">
        <v>1018257</v>
      </c>
      <c r="N33" s="60">
        <v>2606928</v>
      </c>
      <c r="O33" s="60">
        <v>623063</v>
      </c>
      <c r="P33" s="60">
        <v>665460</v>
      </c>
      <c r="Q33" s="60">
        <v>646517</v>
      </c>
      <c r="R33" s="60">
        <v>1935040</v>
      </c>
      <c r="S33" s="60"/>
      <c r="T33" s="60"/>
      <c r="U33" s="60"/>
      <c r="V33" s="60"/>
      <c r="W33" s="60">
        <v>7177656</v>
      </c>
      <c r="X33" s="60">
        <v>8241750</v>
      </c>
      <c r="Y33" s="60">
        <v>-1064094</v>
      </c>
      <c r="Z33" s="140">
        <v>-12.91</v>
      </c>
      <c r="AA33" s="155">
        <v>12121000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2087492</v>
      </c>
      <c r="D35" s="155"/>
      <c r="E35" s="156">
        <v>2298000</v>
      </c>
      <c r="F35" s="60">
        <v>2945000</v>
      </c>
      <c r="G35" s="60">
        <v>186999</v>
      </c>
      <c r="H35" s="60">
        <v>244332</v>
      </c>
      <c r="I35" s="60">
        <v>191828</v>
      </c>
      <c r="J35" s="60">
        <v>623159</v>
      </c>
      <c r="K35" s="60">
        <v>257202</v>
      </c>
      <c r="L35" s="60">
        <v>252381</v>
      </c>
      <c r="M35" s="60">
        <v>360959</v>
      </c>
      <c r="N35" s="60">
        <v>870542</v>
      </c>
      <c r="O35" s="60">
        <v>114011</v>
      </c>
      <c r="P35" s="60">
        <v>216566</v>
      </c>
      <c r="Q35" s="60">
        <v>172921</v>
      </c>
      <c r="R35" s="60">
        <v>503498</v>
      </c>
      <c r="S35" s="60"/>
      <c r="T35" s="60"/>
      <c r="U35" s="60"/>
      <c r="V35" s="60"/>
      <c r="W35" s="60">
        <v>1997199</v>
      </c>
      <c r="X35" s="60">
        <v>1723500</v>
      </c>
      <c r="Y35" s="60">
        <v>273699</v>
      </c>
      <c r="Z35" s="140">
        <v>15.88</v>
      </c>
      <c r="AA35" s="155">
        <v>2945000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16952056</v>
      </c>
      <c r="D38" s="153">
        <f>SUM(D39:D41)</f>
        <v>0</v>
      </c>
      <c r="E38" s="154">
        <f t="shared" si="7"/>
        <v>22272000</v>
      </c>
      <c r="F38" s="100">
        <f t="shared" si="7"/>
        <v>26443000</v>
      </c>
      <c r="G38" s="100">
        <f t="shared" si="7"/>
        <v>1398852</v>
      </c>
      <c r="H38" s="100">
        <f t="shared" si="7"/>
        <v>1556861</v>
      </c>
      <c r="I38" s="100">
        <f t="shared" si="7"/>
        <v>1827413</v>
      </c>
      <c r="J38" s="100">
        <f t="shared" si="7"/>
        <v>4783126</v>
      </c>
      <c r="K38" s="100">
        <f t="shared" si="7"/>
        <v>1748234</v>
      </c>
      <c r="L38" s="100">
        <f t="shared" si="7"/>
        <v>2042297</v>
      </c>
      <c r="M38" s="100">
        <f t="shared" si="7"/>
        <v>3133549</v>
      </c>
      <c r="N38" s="100">
        <f t="shared" si="7"/>
        <v>6924080</v>
      </c>
      <c r="O38" s="100">
        <f t="shared" si="7"/>
        <v>1577132</v>
      </c>
      <c r="P38" s="100">
        <f t="shared" si="7"/>
        <v>1864461</v>
      </c>
      <c r="Q38" s="100">
        <f t="shared" si="7"/>
        <v>1731344</v>
      </c>
      <c r="R38" s="100">
        <f t="shared" si="7"/>
        <v>5172937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16880143</v>
      </c>
      <c r="X38" s="100">
        <f t="shared" si="7"/>
        <v>39592600</v>
      </c>
      <c r="Y38" s="100">
        <f t="shared" si="7"/>
        <v>-22712457</v>
      </c>
      <c r="Z38" s="137">
        <f>+IF(X38&lt;&gt;0,+(Y38/X38)*100,0)</f>
        <v>-57.365409192626906</v>
      </c>
      <c r="AA38" s="153">
        <f>SUM(AA39:AA41)</f>
        <v>26443000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16141896</v>
      </c>
      <c r="D40" s="155"/>
      <c r="E40" s="156">
        <v>20880000</v>
      </c>
      <c r="F40" s="60">
        <v>25058000</v>
      </c>
      <c r="G40" s="60">
        <v>1398852</v>
      </c>
      <c r="H40" s="60">
        <v>1379600</v>
      </c>
      <c r="I40" s="60">
        <v>1766573</v>
      </c>
      <c r="J40" s="60">
        <v>4545025</v>
      </c>
      <c r="K40" s="60">
        <v>1716248</v>
      </c>
      <c r="L40" s="60">
        <v>1981457</v>
      </c>
      <c r="M40" s="60">
        <v>3133549</v>
      </c>
      <c r="N40" s="60">
        <v>6831254</v>
      </c>
      <c r="O40" s="60">
        <v>1577132</v>
      </c>
      <c r="P40" s="60">
        <v>1803621</v>
      </c>
      <c r="Q40" s="60">
        <v>1665282</v>
      </c>
      <c r="R40" s="60">
        <v>5046035</v>
      </c>
      <c r="S40" s="60"/>
      <c r="T40" s="60"/>
      <c r="U40" s="60"/>
      <c r="V40" s="60"/>
      <c r="W40" s="60">
        <v>16422314</v>
      </c>
      <c r="X40" s="60">
        <v>38548600</v>
      </c>
      <c r="Y40" s="60">
        <v>-22126286</v>
      </c>
      <c r="Z40" s="140">
        <v>-57.4</v>
      </c>
      <c r="AA40" s="155">
        <v>25058000</v>
      </c>
    </row>
    <row r="41" spans="1:27" ht="13.5">
      <c r="A41" s="138" t="s">
        <v>87</v>
      </c>
      <c r="B41" s="136"/>
      <c r="C41" s="155">
        <v>810160</v>
      </c>
      <c r="D41" s="155"/>
      <c r="E41" s="156">
        <v>1392000</v>
      </c>
      <c r="F41" s="60">
        <v>1385000</v>
      </c>
      <c r="G41" s="60"/>
      <c r="H41" s="60">
        <v>177261</v>
      </c>
      <c r="I41" s="60">
        <v>60840</v>
      </c>
      <c r="J41" s="60">
        <v>238101</v>
      </c>
      <c r="K41" s="60">
        <v>31986</v>
      </c>
      <c r="L41" s="60">
        <v>60840</v>
      </c>
      <c r="M41" s="60"/>
      <c r="N41" s="60">
        <v>92826</v>
      </c>
      <c r="O41" s="60"/>
      <c r="P41" s="60">
        <v>60840</v>
      </c>
      <c r="Q41" s="60">
        <v>66062</v>
      </c>
      <c r="R41" s="60">
        <v>126902</v>
      </c>
      <c r="S41" s="60"/>
      <c r="T41" s="60"/>
      <c r="U41" s="60"/>
      <c r="V41" s="60"/>
      <c r="W41" s="60">
        <v>457829</v>
      </c>
      <c r="X41" s="60">
        <v>1044000</v>
      </c>
      <c r="Y41" s="60">
        <v>-586171</v>
      </c>
      <c r="Z41" s="140">
        <v>-56.15</v>
      </c>
      <c r="AA41" s="155">
        <v>1385000</v>
      </c>
    </row>
    <row r="42" spans="1:27" ht="13.5">
      <c r="A42" s="135" t="s">
        <v>88</v>
      </c>
      <c r="B42" s="142"/>
      <c r="C42" s="153">
        <f aca="true" t="shared" si="8" ref="C42:Y42">SUM(C43:C46)</f>
        <v>266047</v>
      </c>
      <c r="D42" s="153">
        <f>SUM(D43:D46)</f>
        <v>0</v>
      </c>
      <c r="E42" s="154">
        <f t="shared" si="8"/>
        <v>645000</v>
      </c>
      <c r="F42" s="100">
        <f t="shared" si="8"/>
        <v>645000</v>
      </c>
      <c r="G42" s="100">
        <f t="shared" si="8"/>
        <v>71414</v>
      </c>
      <c r="H42" s="100">
        <f t="shared" si="8"/>
        <v>0</v>
      </c>
      <c r="I42" s="100">
        <f t="shared" si="8"/>
        <v>7895</v>
      </c>
      <c r="J42" s="100">
        <f t="shared" si="8"/>
        <v>79309</v>
      </c>
      <c r="K42" s="100">
        <f t="shared" si="8"/>
        <v>91000</v>
      </c>
      <c r="L42" s="100">
        <f t="shared" si="8"/>
        <v>51194</v>
      </c>
      <c r="M42" s="100">
        <f t="shared" si="8"/>
        <v>0</v>
      </c>
      <c r="N42" s="100">
        <f t="shared" si="8"/>
        <v>142194</v>
      </c>
      <c r="O42" s="100">
        <f t="shared" si="8"/>
        <v>9211</v>
      </c>
      <c r="P42" s="100">
        <f t="shared" si="8"/>
        <v>0</v>
      </c>
      <c r="Q42" s="100">
        <f t="shared" si="8"/>
        <v>68737</v>
      </c>
      <c r="R42" s="100">
        <f t="shared" si="8"/>
        <v>77948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299451</v>
      </c>
      <c r="X42" s="100">
        <f t="shared" si="8"/>
        <v>483750</v>
      </c>
      <c r="Y42" s="100">
        <f t="shared" si="8"/>
        <v>-184299</v>
      </c>
      <c r="Z42" s="137">
        <f>+IF(X42&lt;&gt;0,+(Y42/X42)*100,0)</f>
        <v>-38.097984496124035</v>
      </c>
      <c r="AA42" s="153">
        <f>SUM(AA43:AA46)</f>
        <v>645000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266047</v>
      </c>
      <c r="D46" s="155"/>
      <c r="E46" s="156">
        <v>645000</v>
      </c>
      <c r="F46" s="60">
        <v>645000</v>
      </c>
      <c r="G46" s="60">
        <v>71414</v>
      </c>
      <c r="H46" s="60"/>
      <c r="I46" s="60">
        <v>7895</v>
      </c>
      <c r="J46" s="60">
        <v>79309</v>
      </c>
      <c r="K46" s="60">
        <v>91000</v>
      </c>
      <c r="L46" s="60">
        <v>51194</v>
      </c>
      <c r="M46" s="60"/>
      <c r="N46" s="60">
        <v>142194</v>
      </c>
      <c r="O46" s="60">
        <v>9211</v>
      </c>
      <c r="P46" s="60"/>
      <c r="Q46" s="60">
        <v>68737</v>
      </c>
      <c r="R46" s="60">
        <v>77948</v>
      </c>
      <c r="S46" s="60"/>
      <c r="T46" s="60"/>
      <c r="U46" s="60"/>
      <c r="V46" s="60"/>
      <c r="W46" s="60">
        <v>299451</v>
      </c>
      <c r="X46" s="60">
        <v>483750</v>
      </c>
      <c r="Y46" s="60">
        <v>-184299</v>
      </c>
      <c r="Z46" s="140">
        <v>-38.1</v>
      </c>
      <c r="AA46" s="155">
        <v>645000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86985216</v>
      </c>
      <c r="D48" s="168">
        <f>+D28+D32+D38+D42+D47</f>
        <v>0</v>
      </c>
      <c r="E48" s="169">
        <f t="shared" si="9"/>
        <v>105279000</v>
      </c>
      <c r="F48" s="73">
        <f t="shared" si="9"/>
        <v>113359000</v>
      </c>
      <c r="G48" s="73">
        <f t="shared" si="9"/>
        <v>6575153</v>
      </c>
      <c r="H48" s="73">
        <f t="shared" si="9"/>
        <v>7479196</v>
      </c>
      <c r="I48" s="73">
        <f t="shared" si="9"/>
        <v>9561904</v>
      </c>
      <c r="J48" s="73">
        <f t="shared" si="9"/>
        <v>23616253</v>
      </c>
      <c r="K48" s="73">
        <f t="shared" si="9"/>
        <v>7759111</v>
      </c>
      <c r="L48" s="73">
        <f t="shared" si="9"/>
        <v>8262963</v>
      </c>
      <c r="M48" s="73">
        <f t="shared" si="9"/>
        <v>10592926</v>
      </c>
      <c r="N48" s="73">
        <f t="shared" si="9"/>
        <v>26615000</v>
      </c>
      <c r="O48" s="73">
        <f t="shared" si="9"/>
        <v>8273438</v>
      </c>
      <c r="P48" s="73">
        <f t="shared" si="9"/>
        <v>7708415</v>
      </c>
      <c r="Q48" s="73">
        <f t="shared" si="9"/>
        <v>7590314</v>
      </c>
      <c r="R48" s="73">
        <f t="shared" si="9"/>
        <v>23572167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73803420</v>
      </c>
      <c r="X48" s="73">
        <f t="shared" si="9"/>
        <v>101848219</v>
      </c>
      <c r="Y48" s="73">
        <f t="shared" si="9"/>
        <v>-28044799</v>
      </c>
      <c r="Z48" s="170">
        <f>+IF(X48&lt;&gt;0,+(Y48/X48)*100,0)</f>
        <v>-27.535875713251308</v>
      </c>
      <c r="AA48" s="168">
        <f>+AA28+AA32+AA38+AA42+AA47</f>
        <v>113359000</v>
      </c>
    </row>
    <row r="49" spans="1:27" ht="13.5">
      <c r="A49" s="148" t="s">
        <v>49</v>
      </c>
      <c r="B49" s="149"/>
      <c r="C49" s="171">
        <f aca="true" t="shared" si="10" ref="C49:Y49">+C25-C48</f>
        <v>36719430</v>
      </c>
      <c r="D49" s="171">
        <f>+D25-D48</f>
        <v>0</v>
      </c>
      <c r="E49" s="172">
        <f t="shared" si="10"/>
        <v>65396000</v>
      </c>
      <c r="F49" s="173">
        <f t="shared" si="10"/>
        <v>38129000</v>
      </c>
      <c r="G49" s="173">
        <f t="shared" si="10"/>
        <v>26015151</v>
      </c>
      <c r="H49" s="173">
        <f t="shared" si="10"/>
        <v>-1811616</v>
      </c>
      <c r="I49" s="173">
        <f t="shared" si="10"/>
        <v>-5222357</v>
      </c>
      <c r="J49" s="173">
        <f t="shared" si="10"/>
        <v>18981178</v>
      </c>
      <c r="K49" s="173">
        <f t="shared" si="10"/>
        <v>-3983273</v>
      </c>
      <c r="L49" s="173">
        <f t="shared" si="10"/>
        <v>19029093</v>
      </c>
      <c r="M49" s="173">
        <f t="shared" si="10"/>
        <v>-6670880</v>
      </c>
      <c r="N49" s="173">
        <f t="shared" si="10"/>
        <v>8374940</v>
      </c>
      <c r="O49" s="173">
        <f t="shared" si="10"/>
        <v>-4135226</v>
      </c>
      <c r="P49" s="173">
        <f t="shared" si="10"/>
        <v>-3426804</v>
      </c>
      <c r="Q49" s="173">
        <f t="shared" si="10"/>
        <v>15526011</v>
      </c>
      <c r="R49" s="173">
        <f t="shared" si="10"/>
        <v>7963981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35320099</v>
      </c>
      <c r="X49" s="173">
        <f>IF(F25=F48,0,X25-X48)</f>
        <v>27289515</v>
      </c>
      <c r="Y49" s="173">
        <f t="shared" si="10"/>
        <v>8030584</v>
      </c>
      <c r="Z49" s="174">
        <f>+IF(X49&lt;&gt;0,+(Y49/X49)*100,0)</f>
        <v>29.427360654815594</v>
      </c>
      <c r="AA49" s="171">
        <f>+AA25-AA48</f>
        <v>38129000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23899302</v>
      </c>
      <c r="D5" s="155">
        <v>0</v>
      </c>
      <c r="E5" s="156">
        <v>21500000</v>
      </c>
      <c r="F5" s="60">
        <v>25500000</v>
      </c>
      <c r="G5" s="60">
        <v>2020514</v>
      </c>
      <c r="H5" s="60">
        <v>2142116</v>
      </c>
      <c r="I5" s="60">
        <v>2485982</v>
      </c>
      <c r="J5" s="60">
        <v>6648612</v>
      </c>
      <c r="K5" s="60">
        <v>2240870</v>
      </c>
      <c r="L5" s="60">
        <v>2152355</v>
      </c>
      <c r="M5" s="60">
        <v>2134939</v>
      </c>
      <c r="N5" s="60">
        <v>6528164</v>
      </c>
      <c r="O5" s="60">
        <v>2147532</v>
      </c>
      <c r="P5" s="60">
        <v>2163367</v>
      </c>
      <c r="Q5" s="60">
        <v>2384650</v>
      </c>
      <c r="R5" s="60">
        <v>6695549</v>
      </c>
      <c r="S5" s="60">
        <v>0</v>
      </c>
      <c r="T5" s="60">
        <v>0</v>
      </c>
      <c r="U5" s="60">
        <v>0</v>
      </c>
      <c r="V5" s="60">
        <v>0</v>
      </c>
      <c r="W5" s="60">
        <v>19872325</v>
      </c>
      <c r="X5" s="60">
        <v>16124994</v>
      </c>
      <c r="Y5" s="60">
        <v>3747331</v>
      </c>
      <c r="Z5" s="140">
        <v>23.24</v>
      </c>
      <c r="AA5" s="155">
        <v>25500000</v>
      </c>
    </row>
    <row r="6" spans="1:27" ht="13.5">
      <c r="A6" s="181" t="s">
        <v>102</v>
      </c>
      <c r="B6" s="182"/>
      <c r="C6" s="155">
        <v>1325643</v>
      </c>
      <c r="D6" s="155">
        <v>0</v>
      </c>
      <c r="E6" s="156">
        <v>1000000</v>
      </c>
      <c r="F6" s="60">
        <v>1600000</v>
      </c>
      <c r="G6" s="60">
        <v>118180</v>
      </c>
      <c r="H6" s="60">
        <v>133974</v>
      </c>
      <c r="I6" s="60">
        <v>132485</v>
      </c>
      <c r="J6" s="60">
        <v>384639</v>
      </c>
      <c r="K6" s="60">
        <v>155117</v>
      </c>
      <c r="L6" s="60">
        <v>143428</v>
      </c>
      <c r="M6" s="60">
        <v>157287</v>
      </c>
      <c r="N6" s="60">
        <v>455832</v>
      </c>
      <c r="O6" s="60">
        <v>145931</v>
      </c>
      <c r="P6" s="60">
        <v>151866</v>
      </c>
      <c r="Q6" s="60">
        <v>147539</v>
      </c>
      <c r="R6" s="60">
        <v>445336</v>
      </c>
      <c r="S6" s="60">
        <v>0</v>
      </c>
      <c r="T6" s="60">
        <v>0</v>
      </c>
      <c r="U6" s="60">
        <v>0</v>
      </c>
      <c r="V6" s="60">
        <v>0</v>
      </c>
      <c r="W6" s="60">
        <v>1285807</v>
      </c>
      <c r="X6" s="60">
        <v>749997</v>
      </c>
      <c r="Y6" s="60">
        <v>535810</v>
      </c>
      <c r="Z6" s="140">
        <v>71.44</v>
      </c>
      <c r="AA6" s="155">
        <v>1600000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1801290</v>
      </c>
      <c r="D10" s="155">
        <v>0</v>
      </c>
      <c r="E10" s="156">
        <v>1950000</v>
      </c>
      <c r="F10" s="54">
        <v>1850000</v>
      </c>
      <c r="G10" s="54">
        <v>149370</v>
      </c>
      <c r="H10" s="54">
        <v>149370</v>
      </c>
      <c r="I10" s="54">
        <v>175524</v>
      </c>
      <c r="J10" s="54">
        <v>474264</v>
      </c>
      <c r="K10" s="54">
        <v>149501</v>
      </c>
      <c r="L10" s="54">
        <v>149459</v>
      </c>
      <c r="M10" s="54">
        <v>150882</v>
      </c>
      <c r="N10" s="54">
        <v>449842</v>
      </c>
      <c r="O10" s="54">
        <v>151532</v>
      </c>
      <c r="P10" s="54">
        <v>152487</v>
      </c>
      <c r="Q10" s="54">
        <v>151251</v>
      </c>
      <c r="R10" s="54">
        <v>455270</v>
      </c>
      <c r="S10" s="54">
        <v>0</v>
      </c>
      <c r="T10" s="54">
        <v>0</v>
      </c>
      <c r="U10" s="54">
        <v>0</v>
      </c>
      <c r="V10" s="54">
        <v>0</v>
      </c>
      <c r="W10" s="54">
        <v>1379376</v>
      </c>
      <c r="X10" s="54">
        <v>1462500</v>
      </c>
      <c r="Y10" s="54">
        <v>-83124</v>
      </c>
      <c r="Z10" s="184">
        <v>-5.68</v>
      </c>
      <c r="AA10" s="130">
        <v>1850000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639</v>
      </c>
      <c r="N11" s="60">
        <v>639</v>
      </c>
      <c r="O11" s="60">
        <v>100</v>
      </c>
      <c r="P11" s="60">
        <v>100</v>
      </c>
      <c r="Q11" s="60">
        <v>200</v>
      </c>
      <c r="R11" s="60">
        <v>400</v>
      </c>
      <c r="S11" s="60">
        <v>0</v>
      </c>
      <c r="T11" s="60">
        <v>0</v>
      </c>
      <c r="U11" s="60">
        <v>0</v>
      </c>
      <c r="V11" s="60">
        <v>0</v>
      </c>
      <c r="W11" s="60">
        <v>1039</v>
      </c>
      <c r="X11" s="60"/>
      <c r="Y11" s="60">
        <v>1039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199718</v>
      </c>
      <c r="D12" s="155">
        <v>0</v>
      </c>
      <c r="E12" s="156">
        <v>200000</v>
      </c>
      <c r="F12" s="60">
        <v>280000</v>
      </c>
      <c r="G12" s="60">
        <v>16570</v>
      </c>
      <c r="H12" s="60">
        <v>21158</v>
      </c>
      <c r="I12" s="60">
        <v>24094</v>
      </c>
      <c r="J12" s="60">
        <v>61822</v>
      </c>
      <c r="K12" s="60">
        <v>17025</v>
      </c>
      <c r="L12" s="60">
        <v>45385</v>
      </c>
      <c r="M12" s="60">
        <v>41922</v>
      </c>
      <c r="N12" s="60">
        <v>104332</v>
      </c>
      <c r="O12" s="60">
        <v>47798</v>
      </c>
      <c r="P12" s="60">
        <v>41858</v>
      </c>
      <c r="Q12" s="60">
        <v>47332</v>
      </c>
      <c r="R12" s="60">
        <v>136988</v>
      </c>
      <c r="S12" s="60">
        <v>0</v>
      </c>
      <c r="T12" s="60">
        <v>0</v>
      </c>
      <c r="U12" s="60">
        <v>0</v>
      </c>
      <c r="V12" s="60">
        <v>0</v>
      </c>
      <c r="W12" s="60">
        <v>303142</v>
      </c>
      <c r="X12" s="60">
        <v>149994</v>
      </c>
      <c r="Y12" s="60">
        <v>153148</v>
      </c>
      <c r="Z12" s="140">
        <v>102.1</v>
      </c>
      <c r="AA12" s="155">
        <v>280000</v>
      </c>
    </row>
    <row r="13" spans="1:27" ht="13.5">
      <c r="A13" s="181" t="s">
        <v>109</v>
      </c>
      <c r="B13" s="185"/>
      <c r="C13" s="155">
        <v>846781</v>
      </c>
      <c r="D13" s="155">
        <v>0</v>
      </c>
      <c r="E13" s="156">
        <v>800000</v>
      </c>
      <c r="F13" s="60">
        <v>750000</v>
      </c>
      <c r="G13" s="60">
        <v>0</v>
      </c>
      <c r="H13" s="60">
        <v>0</v>
      </c>
      <c r="I13" s="60">
        <v>167496</v>
      </c>
      <c r="J13" s="60">
        <v>167496</v>
      </c>
      <c r="K13" s="60">
        <v>0</v>
      </c>
      <c r="L13" s="60">
        <v>152011</v>
      </c>
      <c r="M13" s="60">
        <v>54751</v>
      </c>
      <c r="N13" s="60">
        <v>206762</v>
      </c>
      <c r="O13" s="60">
        <v>177466</v>
      </c>
      <c r="P13" s="60">
        <v>64463</v>
      </c>
      <c r="Q13" s="60">
        <v>42368</v>
      </c>
      <c r="R13" s="60">
        <v>284297</v>
      </c>
      <c r="S13" s="60">
        <v>0</v>
      </c>
      <c r="T13" s="60">
        <v>0</v>
      </c>
      <c r="U13" s="60">
        <v>0</v>
      </c>
      <c r="V13" s="60">
        <v>0</v>
      </c>
      <c r="W13" s="60">
        <v>658555</v>
      </c>
      <c r="X13" s="60">
        <v>599994</v>
      </c>
      <c r="Y13" s="60">
        <v>58561</v>
      </c>
      <c r="Z13" s="140">
        <v>9.76</v>
      </c>
      <c r="AA13" s="155">
        <v>750000</v>
      </c>
    </row>
    <row r="14" spans="1:27" ht="13.5">
      <c r="A14" s="181" t="s">
        <v>110</v>
      </c>
      <c r="B14" s="185"/>
      <c r="C14" s="155">
        <v>8179537</v>
      </c>
      <c r="D14" s="155">
        <v>0</v>
      </c>
      <c r="E14" s="156">
        <v>7500000</v>
      </c>
      <c r="F14" s="60">
        <v>11000000</v>
      </c>
      <c r="G14" s="60">
        <v>790403</v>
      </c>
      <c r="H14" s="60">
        <v>885326</v>
      </c>
      <c r="I14" s="60">
        <v>1052149</v>
      </c>
      <c r="J14" s="60">
        <v>2727878</v>
      </c>
      <c r="K14" s="60">
        <v>1037326</v>
      </c>
      <c r="L14" s="60">
        <v>1040572</v>
      </c>
      <c r="M14" s="60">
        <v>1174310</v>
      </c>
      <c r="N14" s="60">
        <v>3252208</v>
      </c>
      <c r="O14" s="60">
        <v>1197223</v>
      </c>
      <c r="P14" s="60">
        <v>1145920</v>
      </c>
      <c r="Q14" s="60">
        <v>1247098</v>
      </c>
      <c r="R14" s="60">
        <v>3590241</v>
      </c>
      <c r="S14" s="60">
        <v>0</v>
      </c>
      <c r="T14" s="60">
        <v>0</v>
      </c>
      <c r="U14" s="60">
        <v>0</v>
      </c>
      <c r="V14" s="60">
        <v>0</v>
      </c>
      <c r="W14" s="60">
        <v>9570327</v>
      </c>
      <c r="X14" s="60">
        <v>5625000</v>
      </c>
      <c r="Y14" s="60">
        <v>3945327</v>
      </c>
      <c r="Z14" s="140">
        <v>70.14</v>
      </c>
      <c r="AA14" s="155">
        <v>11000000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59707</v>
      </c>
      <c r="D16" s="155">
        <v>0</v>
      </c>
      <c r="E16" s="156">
        <v>101000</v>
      </c>
      <c r="F16" s="60">
        <v>101000</v>
      </c>
      <c r="G16" s="60">
        <v>4056</v>
      </c>
      <c r="H16" s="60">
        <v>8010</v>
      </c>
      <c r="I16" s="60">
        <v>8339</v>
      </c>
      <c r="J16" s="60">
        <v>20405</v>
      </c>
      <c r="K16" s="60">
        <v>5100</v>
      </c>
      <c r="L16" s="60">
        <v>6354</v>
      </c>
      <c r="M16" s="60">
        <v>7978</v>
      </c>
      <c r="N16" s="60">
        <v>19432</v>
      </c>
      <c r="O16" s="60">
        <v>7567</v>
      </c>
      <c r="P16" s="60">
        <v>-586</v>
      </c>
      <c r="Q16" s="60">
        <v>9408</v>
      </c>
      <c r="R16" s="60">
        <v>16389</v>
      </c>
      <c r="S16" s="60">
        <v>0</v>
      </c>
      <c r="T16" s="60">
        <v>0</v>
      </c>
      <c r="U16" s="60">
        <v>0</v>
      </c>
      <c r="V16" s="60">
        <v>0</v>
      </c>
      <c r="W16" s="60">
        <v>56226</v>
      </c>
      <c r="X16" s="60">
        <v>75744</v>
      </c>
      <c r="Y16" s="60">
        <v>-19518</v>
      </c>
      <c r="Z16" s="140">
        <v>-25.77</v>
      </c>
      <c r="AA16" s="155">
        <v>101000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2362036</v>
      </c>
      <c r="D18" s="155">
        <v>0</v>
      </c>
      <c r="E18" s="156">
        <v>2100000</v>
      </c>
      <c r="F18" s="60">
        <v>2100000</v>
      </c>
      <c r="G18" s="60">
        <v>202537</v>
      </c>
      <c r="H18" s="60">
        <v>146404</v>
      </c>
      <c r="I18" s="60">
        <v>264496</v>
      </c>
      <c r="J18" s="60">
        <v>613437</v>
      </c>
      <c r="K18" s="60">
        <v>125870</v>
      </c>
      <c r="L18" s="60">
        <v>168955</v>
      </c>
      <c r="M18" s="60">
        <v>189931</v>
      </c>
      <c r="N18" s="60">
        <v>484756</v>
      </c>
      <c r="O18" s="60">
        <v>250297</v>
      </c>
      <c r="P18" s="60">
        <v>248885</v>
      </c>
      <c r="Q18" s="60">
        <v>283570</v>
      </c>
      <c r="R18" s="60">
        <v>782752</v>
      </c>
      <c r="S18" s="60">
        <v>0</v>
      </c>
      <c r="T18" s="60">
        <v>0</v>
      </c>
      <c r="U18" s="60">
        <v>0</v>
      </c>
      <c r="V18" s="60">
        <v>0</v>
      </c>
      <c r="W18" s="60">
        <v>1880945</v>
      </c>
      <c r="X18" s="60">
        <v>1575000</v>
      </c>
      <c r="Y18" s="60">
        <v>305945</v>
      </c>
      <c r="Z18" s="140">
        <v>19.43</v>
      </c>
      <c r="AA18" s="155">
        <v>2100000</v>
      </c>
    </row>
    <row r="19" spans="1:27" ht="13.5">
      <c r="A19" s="181" t="s">
        <v>34</v>
      </c>
      <c r="B19" s="185"/>
      <c r="C19" s="155">
        <v>65775000</v>
      </c>
      <c r="D19" s="155">
        <v>0</v>
      </c>
      <c r="E19" s="156">
        <v>73922000</v>
      </c>
      <c r="F19" s="60">
        <v>76922000</v>
      </c>
      <c r="G19" s="60">
        <v>29261000</v>
      </c>
      <c r="H19" s="60">
        <v>2145000</v>
      </c>
      <c r="I19" s="60">
        <v>0</v>
      </c>
      <c r="J19" s="60">
        <v>31406000</v>
      </c>
      <c r="K19" s="60">
        <v>0</v>
      </c>
      <c r="L19" s="60">
        <v>23426000</v>
      </c>
      <c r="M19" s="60">
        <v>0</v>
      </c>
      <c r="N19" s="60">
        <v>23426000</v>
      </c>
      <c r="O19" s="60">
        <v>0</v>
      </c>
      <c r="P19" s="60">
        <v>300000</v>
      </c>
      <c r="Q19" s="60">
        <v>18790000</v>
      </c>
      <c r="R19" s="60">
        <v>19090000</v>
      </c>
      <c r="S19" s="60">
        <v>0</v>
      </c>
      <c r="T19" s="60">
        <v>0</v>
      </c>
      <c r="U19" s="60">
        <v>0</v>
      </c>
      <c r="V19" s="60">
        <v>0</v>
      </c>
      <c r="W19" s="60">
        <v>73922000</v>
      </c>
      <c r="X19" s="60">
        <v>73921999</v>
      </c>
      <c r="Y19" s="60">
        <v>1</v>
      </c>
      <c r="Z19" s="140">
        <v>0</v>
      </c>
      <c r="AA19" s="155">
        <v>76922000</v>
      </c>
    </row>
    <row r="20" spans="1:27" ht="13.5">
      <c r="A20" s="181" t="s">
        <v>35</v>
      </c>
      <c r="B20" s="185"/>
      <c r="C20" s="155">
        <v>367632</v>
      </c>
      <c r="D20" s="155">
        <v>0</v>
      </c>
      <c r="E20" s="156">
        <v>206000</v>
      </c>
      <c r="F20" s="54">
        <v>256000</v>
      </c>
      <c r="G20" s="54">
        <v>27674</v>
      </c>
      <c r="H20" s="54">
        <v>36222</v>
      </c>
      <c r="I20" s="54">
        <v>28982</v>
      </c>
      <c r="J20" s="54">
        <v>92878</v>
      </c>
      <c r="K20" s="54">
        <v>45029</v>
      </c>
      <c r="L20" s="54">
        <v>7537</v>
      </c>
      <c r="M20" s="54">
        <v>9407</v>
      </c>
      <c r="N20" s="54">
        <v>61973</v>
      </c>
      <c r="O20" s="54">
        <v>12766</v>
      </c>
      <c r="P20" s="54">
        <v>13251</v>
      </c>
      <c r="Q20" s="54">
        <v>12909</v>
      </c>
      <c r="R20" s="54">
        <v>38926</v>
      </c>
      <c r="S20" s="54">
        <v>0</v>
      </c>
      <c r="T20" s="54">
        <v>0</v>
      </c>
      <c r="U20" s="54">
        <v>0</v>
      </c>
      <c r="V20" s="54">
        <v>0</v>
      </c>
      <c r="W20" s="54">
        <v>193777</v>
      </c>
      <c r="X20" s="54">
        <v>154494</v>
      </c>
      <c r="Y20" s="54">
        <v>39283</v>
      </c>
      <c r="Z20" s="184">
        <v>25.43</v>
      </c>
      <c r="AA20" s="130">
        <v>256000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104816646</v>
      </c>
      <c r="D22" s="188">
        <f>SUM(D5:D21)</f>
        <v>0</v>
      </c>
      <c r="E22" s="189">
        <f t="shared" si="0"/>
        <v>109279000</v>
      </c>
      <c r="F22" s="190">
        <f t="shared" si="0"/>
        <v>120359000</v>
      </c>
      <c r="G22" s="190">
        <f t="shared" si="0"/>
        <v>32590304</v>
      </c>
      <c r="H22" s="190">
        <f t="shared" si="0"/>
        <v>5667580</v>
      </c>
      <c r="I22" s="190">
        <f t="shared" si="0"/>
        <v>4339547</v>
      </c>
      <c r="J22" s="190">
        <f t="shared" si="0"/>
        <v>42597431</v>
      </c>
      <c r="K22" s="190">
        <f t="shared" si="0"/>
        <v>3775838</v>
      </c>
      <c r="L22" s="190">
        <f t="shared" si="0"/>
        <v>27292056</v>
      </c>
      <c r="M22" s="190">
        <f t="shared" si="0"/>
        <v>3922046</v>
      </c>
      <c r="N22" s="190">
        <f t="shared" si="0"/>
        <v>34989940</v>
      </c>
      <c r="O22" s="190">
        <f t="shared" si="0"/>
        <v>4138212</v>
      </c>
      <c r="P22" s="190">
        <f t="shared" si="0"/>
        <v>4281611</v>
      </c>
      <c r="Q22" s="190">
        <f t="shared" si="0"/>
        <v>23116325</v>
      </c>
      <c r="R22" s="190">
        <f t="shared" si="0"/>
        <v>31536148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109123519</v>
      </c>
      <c r="X22" s="190">
        <f t="shared" si="0"/>
        <v>100439716</v>
      </c>
      <c r="Y22" s="190">
        <f t="shared" si="0"/>
        <v>8683803</v>
      </c>
      <c r="Z22" s="191">
        <f>+IF(X22&lt;&gt;0,+(Y22/X22)*100,0)</f>
        <v>8.64578609521357</v>
      </c>
      <c r="AA22" s="188">
        <f>SUM(AA5:AA21)</f>
        <v>120359000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37642745</v>
      </c>
      <c r="D25" s="155">
        <v>0</v>
      </c>
      <c r="E25" s="156">
        <v>43076000</v>
      </c>
      <c r="F25" s="60">
        <v>48866000</v>
      </c>
      <c r="G25" s="60">
        <v>3393228</v>
      </c>
      <c r="H25" s="60">
        <v>3406166</v>
      </c>
      <c r="I25" s="60">
        <v>3349361</v>
      </c>
      <c r="J25" s="60">
        <v>10148755</v>
      </c>
      <c r="K25" s="60">
        <v>3621848</v>
      </c>
      <c r="L25" s="60">
        <v>3761555</v>
      </c>
      <c r="M25" s="60">
        <v>5622430</v>
      </c>
      <c r="N25" s="60">
        <v>13005833</v>
      </c>
      <c r="O25" s="60">
        <v>3569823</v>
      </c>
      <c r="P25" s="60">
        <v>3959381</v>
      </c>
      <c r="Q25" s="60">
        <v>3726179</v>
      </c>
      <c r="R25" s="60">
        <v>11255383</v>
      </c>
      <c r="S25" s="60">
        <v>0</v>
      </c>
      <c r="T25" s="60">
        <v>0</v>
      </c>
      <c r="U25" s="60">
        <v>0</v>
      </c>
      <c r="V25" s="60">
        <v>0</v>
      </c>
      <c r="W25" s="60">
        <v>34409971</v>
      </c>
      <c r="X25" s="60">
        <v>32306994</v>
      </c>
      <c r="Y25" s="60">
        <v>2102977</v>
      </c>
      <c r="Z25" s="140">
        <v>6.51</v>
      </c>
      <c r="AA25" s="155">
        <v>48866000</v>
      </c>
    </row>
    <row r="26" spans="1:27" ht="13.5">
      <c r="A26" s="183" t="s">
        <v>38</v>
      </c>
      <c r="B26" s="182"/>
      <c r="C26" s="155">
        <v>7366082</v>
      </c>
      <c r="D26" s="155">
        <v>0</v>
      </c>
      <c r="E26" s="156">
        <v>8020000</v>
      </c>
      <c r="F26" s="60">
        <v>8020000</v>
      </c>
      <c r="G26" s="60">
        <v>612136</v>
      </c>
      <c r="H26" s="60">
        <v>620148</v>
      </c>
      <c r="I26" s="60">
        <v>606515</v>
      </c>
      <c r="J26" s="60">
        <v>1838799</v>
      </c>
      <c r="K26" s="60">
        <v>606451</v>
      </c>
      <c r="L26" s="60">
        <v>606450</v>
      </c>
      <c r="M26" s="60">
        <v>606451</v>
      </c>
      <c r="N26" s="60">
        <v>1819352</v>
      </c>
      <c r="O26" s="60">
        <v>606451</v>
      </c>
      <c r="P26" s="60">
        <v>606451</v>
      </c>
      <c r="Q26" s="60">
        <v>606451</v>
      </c>
      <c r="R26" s="60">
        <v>1819353</v>
      </c>
      <c r="S26" s="60">
        <v>0</v>
      </c>
      <c r="T26" s="60">
        <v>0</v>
      </c>
      <c r="U26" s="60">
        <v>0</v>
      </c>
      <c r="V26" s="60">
        <v>0</v>
      </c>
      <c r="W26" s="60">
        <v>5477504</v>
      </c>
      <c r="X26" s="60">
        <v>6014997</v>
      </c>
      <c r="Y26" s="60">
        <v>-537493</v>
      </c>
      <c r="Z26" s="140">
        <v>-8.94</v>
      </c>
      <c r="AA26" s="155">
        <v>8020000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6715960</v>
      </c>
      <c r="D28" s="155">
        <v>0</v>
      </c>
      <c r="E28" s="156">
        <v>9000000</v>
      </c>
      <c r="F28" s="60">
        <v>8500000</v>
      </c>
      <c r="G28" s="60">
        <v>1055485</v>
      </c>
      <c r="H28" s="60">
        <v>1082900</v>
      </c>
      <c r="I28" s="60">
        <v>1018256</v>
      </c>
      <c r="J28" s="60">
        <v>3156641</v>
      </c>
      <c r="K28" s="60">
        <v>1118997</v>
      </c>
      <c r="L28" s="60">
        <v>1137431</v>
      </c>
      <c r="M28" s="60">
        <v>1156046</v>
      </c>
      <c r="N28" s="60">
        <v>3412474</v>
      </c>
      <c r="O28" s="60">
        <v>1147163</v>
      </c>
      <c r="P28" s="60">
        <v>1158256</v>
      </c>
      <c r="Q28" s="60">
        <v>1184977</v>
      </c>
      <c r="R28" s="60">
        <v>3490396</v>
      </c>
      <c r="S28" s="60">
        <v>0</v>
      </c>
      <c r="T28" s="60">
        <v>0</v>
      </c>
      <c r="U28" s="60">
        <v>0</v>
      </c>
      <c r="V28" s="60">
        <v>0</v>
      </c>
      <c r="W28" s="60">
        <v>10059511</v>
      </c>
      <c r="X28" s="60">
        <v>6750000</v>
      </c>
      <c r="Y28" s="60">
        <v>3309511</v>
      </c>
      <c r="Z28" s="140">
        <v>49.03</v>
      </c>
      <c r="AA28" s="155">
        <v>8500000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2750000</v>
      </c>
      <c r="F29" s="60">
        <v>2750000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2750000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25117000</v>
      </c>
      <c r="F32" s="60">
        <v>26517000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20900250</v>
      </c>
      <c r="Y32" s="60">
        <v>-20900250</v>
      </c>
      <c r="Z32" s="140">
        <v>-100</v>
      </c>
      <c r="AA32" s="155">
        <v>26517000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35260429</v>
      </c>
      <c r="D34" s="155">
        <v>0</v>
      </c>
      <c r="E34" s="156">
        <v>17316000</v>
      </c>
      <c r="F34" s="60">
        <v>18706000</v>
      </c>
      <c r="G34" s="60">
        <v>1514304</v>
      </c>
      <c r="H34" s="60">
        <v>2369982</v>
      </c>
      <c r="I34" s="60">
        <v>4587772</v>
      </c>
      <c r="J34" s="60">
        <v>8472058</v>
      </c>
      <c r="K34" s="60">
        <v>2411815</v>
      </c>
      <c r="L34" s="60">
        <v>2757527</v>
      </c>
      <c r="M34" s="60">
        <v>3207999</v>
      </c>
      <c r="N34" s="60">
        <v>8377341</v>
      </c>
      <c r="O34" s="60">
        <v>2950001</v>
      </c>
      <c r="P34" s="60">
        <v>1984327</v>
      </c>
      <c r="Q34" s="60">
        <v>2072707</v>
      </c>
      <c r="R34" s="60">
        <v>7007035</v>
      </c>
      <c r="S34" s="60">
        <v>0</v>
      </c>
      <c r="T34" s="60">
        <v>0</v>
      </c>
      <c r="U34" s="60">
        <v>0</v>
      </c>
      <c r="V34" s="60">
        <v>0</v>
      </c>
      <c r="W34" s="60">
        <v>23856434</v>
      </c>
      <c r="X34" s="60">
        <v>12987000</v>
      </c>
      <c r="Y34" s="60">
        <v>10869434</v>
      </c>
      <c r="Z34" s="140">
        <v>83.69</v>
      </c>
      <c r="AA34" s="155">
        <v>18706000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86985216</v>
      </c>
      <c r="D36" s="188">
        <f>SUM(D25:D35)</f>
        <v>0</v>
      </c>
      <c r="E36" s="189">
        <f t="shared" si="1"/>
        <v>105279000</v>
      </c>
      <c r="F36" s="190">
        <f t="shared" si="1"/>
        <v>113359000</v>
      </c>
      <c r="G36" s="190">
        <f t="shared" si="1"/>
        <v>6575153</v>
      </c>
      <c r="H36" s="190">
        <f t="shared" si="1"/>
        <v>7479196</v>
      </c>
      <c r="I36" s="190">
        <f t="shared" si="1"/>
        <v>9561904</v>
      </c>
      <c r="J36" s="190">
        <f t="shared" si="1"/>
        <v>23616253</v>
      </c>
      <c r="K36" s="190">
        <f t="shared" si="1"/>
        <v>7759111</v>
      </c>
      <c r="L36" s="190">
        <f t="shared" si="1"/>
        <v>8262963</v>
      </c>
      <c r="M36" s="190">
        <f t="shared" si="1"/>
        <v>10592926</v>
      </c>
      <c r="N36" s="190">
        <f t="shared" si="1"/>
        <v>26615000</v>
      </c>
      <c r="O36" s="190">
        <f t="shared" si="1"/>
        <v>8273438</v>
      </c>
      <c r="P36" s="190">
        <f t="shared" si="1"/>
        <v>7708415</v>
      </c>
      <c r="Q36" s="190">
        <f t="shared" si="1"/>
        <v>7590314</v>
      </c>
      <c r="R36" s="190">
        <f t="shared" si="1"/>
        <v>23572167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73803420</v>
      </c>
      <c r="X36" s="190">
        <f t="shared" si="1"/>
        <v>78959241</v>
      </c>
      <c r="Y36" s="190">
        <f t="shared" si="1"/>
        <v>-5155821</v>
      </c>
      <c r="Z36" s="191">
        <f>+IF(X36&lt;&gt;0,+(Y36/X36)*100,0)</f>
        <v>-6.529724620833171</v>
      </c>
      <c r="AA36" s="188">
        <f>SUM(AA25:AA35)</f>
        <v>113359000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17831430</v>
      </c>
      <c r="D38" s="199">
        <f>+D22-D36</f>
        <v>0</v>
      </c>
      <c r="E38" s="200">
        <f t="shared" si="2"/>
        <v>4000000</v>
      </c>
      <c r="F38" s="106">
        <f t="shared" si="2"/>
        <v>7000000</v>
      </c>
      <c r="G38" s="106">
        <f t="shared" si="2"/>
        <v>26015151</v>
      </c>
      <c r="H38" s="106">
        <f t="shared" si="2"/>
        <v>-1811616</v>
      </c>
      <c r="I38" s="106">
        <f t="shared" si="2"/>
        <v>-5222357</v>
      </c>
      <c r="J38" s="106">
        <f t="shared" si="2"/>
        <v>18981178</v>
      </c>
      <c r="K38" s="106">
        <f t="shared" si="2"/>
        <v>-3983273</v>
      </c>
      <c r="L38" s="106">
        <f t="shared" si="2"/>
        <v>19029093</v>
      </c>
      <c r="M38" s="106">
        <f t="shared" si="2"/>
        <v>-6670880</v>
      </c>
      <c r="N38" s="106">
        <f t="shared" si="2"/>
        <v>8374940</v>
      </c>
      <c r="O38" s="106">
        <f t="shared" si="2"/>
        <v>-4135226</v>
      </c>
      <c r="P38" s="106">
        <f t="shared" si="2"/>
        <v>-3426804</v>
      </c>
      <c r="Q38" s="106">
        <f t="shared" si="2"/>
        <v>15526011</v>
      </c>
      <c r="R38" s="106">
        <f t="shared" si="2"/>
        <v>7963981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35320099</v>
      </c>
      <c r="X38" s="106">
        <f>IF(F22=F36,0,X22-X36)</f>
        <v>21480475</v>
      </c>
      <c r="Y38" s="106">
        <f t="shared" si="2"/>
        <v>13839624</v>
      </c>
      <c r="Z38" s="201">
        <f>+IF(X38&lt;&gt;0,+(Y38/X38)*100,0)</f>
        <v>64.42885457607433</v>
      </c>
      <c r="AA38" s="199">
        <f>+AA22-AA36</f>
        <v>7000000</v>
      </c>
    </row>
    <row r="39" spans="1:27" ht="13.5">
      <c r="A39" s="181" t="s">
        <v>46</v>
      </c>
      <c r="B39" s="185"/>
      <c r="C39" s="155">
        <v>18888000</v>
      </c>
      <c r="D39" s="155">
        <v>0</v>
      </c>
      <c r="E39" s="156">
        <v>28698000</v>
      </c>
      <c r="F39" s="60">
        <v>31129000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28698000</v>
      </c>
      <c r="Y39" s="60">
        <v>-28698000</v>
      </c>
      <c r="Z39" s="140">
        <v>-100</v>
      </c>
      <c r="AA39" s="155">
        <v>31129000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-22888600</v>
      </c>
      <c r="Y40" s="54">
        <v>22888600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32698000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36719430</v>
      </c>
      <c r="D42" s="206">
        <f>SUM(D38:D41)</f>
        <v>0</v>
      </c>
      <c r="E42" s="207">
        <f t="shared" si="3"/>
        <v>65396000</v>
      </c>
      <c r="F42" s="88">
        <f t="shared" si="3"/>
        <v>38129000</v>
      </c>
      <c r="G42" s="88">
        <f t="shared" si="3"/>
        <v>26015151</v>
      </c>
      <c r="H42" s="88">
        <f t="shared" si="3"/>
        <v>-1811616</v>
      </c>
      <c r="I42" s="88">
        <f t="shared" si="3"/>
        <v>-5222357</v>
      </c>
      <c r="J42" s="88">
        <f t="shared" si="3"/>
        <v>18981178</v>
      </c>
      <c r="K42" s="88">
        <f t="shared" si="3"/>
        <v>-3983273</v>
      </c>
      <c r="L42" s="88">
        <f t="shared" si="3"/>
        <v>19029093</v>
      </c>
      <c r="M42" s="88">
        <f t="shared" si="3"/>
        <v>-6670880</v>
      </c>
      <c r="N42" s="88">
        <f t="shared" si="3"/>
        <v>8374940</v>
      </c>
      <c r="O42" s="88">
        <f t="shared" si="3"/>
        <v>-4135226</v>
      </c>
      <c r="P42" s="88">
        <f t="shared" si="3"/>
        <v>-3426804</v>
      </c>
      <c r="Q42" s="88">
        <f t="shared" si="3"/>
        <v>15526011</v>
      </c>
      <c r="R42" s="88">
        <f t="shared" si="3"/>
        <v>7963981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35320099</v>
      </c>
      <c r="X42" s="88">
        <f t="shared" si="3"/>
        <v>27289875</v>
      </c>
      <c r="Y42" s="88">
        <f t="shared" si="3"/>
        <v>8030224</v>
      </c>
      <c r="Z42" s="208">
        <f>+IF(X42&lt;&gt;0,+(Y42/X42)*100,0)</f>
        <v>29.425653287162362</v>
      </c>
      <c r="AA42" s="206">
        <f>SUM(AA38:AA41)</f>
        <v>38129000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36719430</v>
      </c>
      <c r="D44" s="210">
        <f>+D42-D43</f>
        <v>0</v>
      </c>
      <c r="E44" s="211">
        <f t="shared" si="4"/>
        <v>65396000</v>
      </c>
      <c r="F44" s="77">
        <f t="shared" si="4"/>
        <v>38129000</v>
      </c>
      <c r="G44" s="77">
        <f t="shared" si="4"/>
        <v>26015151</v>
      </c>
      <c r="H44" s="77">
        <f t="shared" si="4"/>
        <v>-1811616</v>
      </c>
      <c r="I44" s="77">
        <f t="shared" si="4"/>
        <v>-5222357</v>
      </c>
      <c r="J44" s="77">
        <f t="shared" si="4"/>
        <v>18981178</v>
      </c>
      <c r="K44" s="77">
        <f t="shared" si="4"/>
        <v>-3983273</v>
      </c>
      <c r="L44" s="77">
        <f t="shared" si="4"/>
        <v>19029093</v>
      </c>
      <c r="M44" s="77">
        <f t="shared" si="4"/>
        <v>-6670880</v>
      </c>
      <c r="N44" s="77">
        <f t="shared" si="4"/>
        <v>8374940</v>
      </c>
      <c r="O44" s="77">
        <f t="shared" si="4"/>
        <v>-4135226</v>
      </c>
      <c r="P44" s="77">
        <f t="shared" si="4"/>
        <v>-3426804</v>
      </c>
      <c r="Q44" s="77">
        <f t="shared" si="4"/>
        <v>15526011</v>
      </c>
      <c r="R44" s="77">
        <f t="shared" si="4"/>
        <v>7963981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35320099</v>
      </c>
      <c r="X44" s="77">
        <f t="shared" si="4"/>
        <v>27289875</v>
      </c>
      <c r="Y44" s="77">
        <f t="shared" si="4"/>
        <v>8030224</v>
      </c>
      <c r="Z44" s="212">
        <f>+IF(X44&lt;&gt;0,+(Y44/X44)*100,0)</f>
        <v>29.425653287162362</v>
      </c>
      <c r="AA44" s="210">
        <f>+AA42-AA43</f>
        <v>38129000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36719430</v>
      </c>
      <c r="D46" s="206">
        <f>SUM(D44:D45)</f>
        <v>0</v>
      </c>
      <c r="E46" s="207">
        <f t="shared" si="5"/>
        <v>65396000</v>
      </c>
      <c r="F46" s="88">
        <f t="shared" si="5"/>
        <v>38129000</v>
      </c>
      <c r="G46" s="88">
        <f t="shared" si="5"/>
        <v>26015151</v>
      </c>
      <c r="H46" s="88">
        <f t="shared" si="5"/>
        <v>-1811616</v>
      </c>
      <c r="I46" s="88">
        <f t="shared" si="5"/>
        <v>-5222357</v>
      </c>
      <c r="J46" s="88">
        <f t="shared" si="5"/>
        <v>18981178</v>
      </c>
      <c r="K46" s="88">
        <f t="shared" si="5"/>
        <v>-3983273</v>
      </c>
      <c r="L46" s="88">
        <f t="shared" si="5"/>
        <v>19029093</v>
      </c>
      <c r="M46" s="88">
        <f t="shared" si="5"/>
        <v>-6670880</v>
      </c>
      <c r="N46" s="88">
        <f t="shared" si="5"/>
        <v>8374940</v>
      </c>
      <c r="O46" s="88">
        <f t="shared" si="5"/>
        <v>-4135226</v>
      </c>
      <c r="P46" s="88">
        <f t="shared" si="5"/>
        <v>-3426804</v>
      </c>
      <c r="Q46" s="88">
        <f t="shared" si="5"/>
        <v>15526011</v>
      </c>
      <c r="R46" s="88">
        <f t="shared" si="5"/>
        <v>7963981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35320099</v>
      </c>
      <c r="X46" s="88">
        <f t="shared" si="5"/>
        <v>27289875</v>
      </c>
      <c r="Y46" s="88">
        <f t="shared" si="5"/>
        <v>8030224</v>
      </c>
      <c r="Z46" s="208">
        <f>+IF(X46&lt;&gt;0,+(Y46/X46)*100,0)</f>
        <v>29.425653287162362</v>
      </c>
      <c r="AA46" s="206">
        <f>SUM(AA44:AA45)</f>
        <v>38129000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36719430</v>
      </c>
      <c r="D48" s="217">
        <f>SUM(D46:D47)</f>
        <v>0</v>
      </c>
      <c r="E48" s="218">
        <f t="shared" si="6"/>
        <v>65396000</v>
      </c>
      <c r="F48" s="219">
        <f t="shared" si="6"/>
        <v>38129000</v>
      </c>
      <c r="G48" s="219">
        <f t="shared" si="6"/>
        <v>26015151</v>
      </c>
      <c r="H48" s="220">
        <f t="shared" si="6"/>
        <v>-1811616</v>
      </c>
      <c r="I48" s="220">
        <f t="shared" si="6"/>
        <v>-5222357</v>
      </c>
      <c r="J48" s="220">
        <f t="shared" si="6"/>
        <v>18981178</v>
      </c>
      <c r="K48" s="220">
        <f t="shared" si="6"/>
        <v>-3983273</v>
      </c>
      <c r="L48" s="220">
        <f t="shared" si="6"/>
        <v>19029093</v>
      </c>
      <c r="M48" s="219">
        <f t="shared" si="6"/>
        <v>-6670880</v>
      </c>
      <c r="N48" s="219">
        <f t="shared" si="6"/>
        <v>8374940</v>
      </c>
      <c r="O48" s="220">
        <f t="shared" si="6"/>
        <v>-4135226</v>
      </c>
      <c r="P48" s="220">
        <f t="shared" si="6"/>
        <v>-3426804</v>
      </c>
      <c r="Q48" s="220">
        <f t="shared" si="6"/>
        <v>15526011</v>
      </c>
      <c r="R48" s="220">
        <f t="shared" si="6"/>
        <v>7963981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35320099</v>
      </c>
      <c r="X48" s="220">
        <f t="shared" si="6"/>
        <v>27289875</v>
      </c>
      <c r="Y48" s="220">
        <f t="shared" si="6"/>
        <v>8030224</v>
      </c>
      <c r="Z48" s="221">
        <f>+IF(X48&lt;&gt;0,+(Y48/X48)*100,0)</f>
        <v>29.425653287162362</v>
      </c>
      <c r="AA48" s="222">
        <f>SUM(AA46:AA47)</f>
        <v>38129000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1968587</v>
      </c>
      <c r="D5" s="153">
        <f>SUM(D6:D8)</f>
        <v>0</v>
      </c>
      <c r="E5" s="154">
        <f t="shared" si="0"/>
        <v>2000000</v>
      </c>
      <c r="F5" s="100">
        <f t="shared" si="0"/>
        <v>2000000</v>
      </c>
      <c r="G5" s="100">
        <f t="shared" si="0"/>
        <v>1065670</v>
      </c>
      <c r="H5" s="100">
        <f t="shared" si="0"/>
        <v>574443</v>
      </c>
      <c r="I5" s="100">
        <f t="shared" si="0"/>
        <v>900865</v>
      </c>
      <c r="J5" s="100">
        <f t="shared" si="0"/>
        <v>2540978</v>
      </c>
      <c r="K5" s="100">
        <f t="shared" si="0"/>
        <v>0</v>
      </c>
      <c r="L5" s="100">
        <f t="shared" si="0"/>
        <v>11000</v>
      </c>
      <c r="M5" s="100">
        <f t="shared" si="0"/>
        <v>64808</v>
      </c>
      <c r="N5" s="100">
        <f t="shared" si="0"/>
        <v>75808</v>
      </c>
      <c r="O5" s="100">
        <f t="shared" si="0"/>
        <v>24321</v>
      </c>
      <c r="P5" s="100">
        <f t="shared" si="0"/>
        <v>12415</v>
      </c>
      <c r="Q5" s="100">
        <f t="shared" si="0"/>
        <v>46990</v>
      </c>
      <c r="R5" s="100">
        <f t="shared" si="0"/>
        <v>83726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2700512</v>
      </c>
      <c r="X5" s="100">
        <f t="shared" si="0"/>
        <v>2000000</v>
      </c>
      <c r="Y5" s="100">
        <f t="shared" si="0"/>
        <v>700512</v>
      </c>
      <c r="Z5" s="137">
        <f>+IF(X5&lt;&gt;0,+(Y5/X5)*100,0)</f>
        <v>35.025600000000004</v>
      </c>
      <c r="AA5" s="153">
        <f>SUM(AA6:AA8)</f>
        <v>2000000</v>
      </c>
    </row>
    <row r="6" spans="1:27" ht="13.5">
      <c r="A6" s="138" t="s">
        <v>75</v>
      </c>
      <c r="B6" s="136"/>
      <c r="C6" s="155">
        <v>1968587</v>
      </c>
      <c r="D6" s="155"/>
      <c r="E6" s="156">
        <v>2000000</v>
      </c>
      <c r="F6" s="60">
        <v>2000000</v>
      </c>
      <c r="G6" s="60">
        <v>1065670</v>
      </c>
      <c r="H6" s="60">
        <v>574443</v>
      </c>
      <c r="I6" s="60">
        <v>900865</v>
      </c>
      <c r="J6" s="60">
        <v>2540978</v>
      </c>
      <c r="K6" s="60"/>
      <c r="L6" s="60">
        <v>11000</v>
      </c>
      <c r="M6" s="60">
        <v>64808</v>
      </c>
      <c r="N6" s="60">
        <v>75808</v>
      </c>
      <c r="O6" s="60">
        <v>24321</v>
      </c>
      <c r="P6" s="60">
        <v>12415</v>
      </c>
      <c r="Q6" s="60">
        <v>46990</v>
      </c>
      <c r="R6" s="60">
        <v>83726</v>
      </c>
      <c r="S6" s="60"/>
      <c r="T6" s="60"/>
      <c r="U6" s="60"/>
      <c r="V6" s="60"/>
      <c r="W6" s="60">
        <v>2700512</v>
      </c>
      <c r="X6" s="60">
        <v>2000000</v>
      </c>
      <c r="Y6" s="60">
        <v>700512</v>
      </c>
      <c r="Z6" s="140">
        <v>35.03</v>
      </c>
      <c r="AA6" s="62">
        <v>2000000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5562582</v>
      </c>
      <c r="D9" s="153">
        <f>SUM(D10:D14)</f>
        <v>0</v>
      </c>
      <c r="E9" s="154">
        <f t="shared" si="1"/>
        <v>10700000</v>
      </c>
      <c r="F9" s="100">
        <f t="shared" si="1"/>
        <v>11820000</v>
      </c>
      <c r="G9" s="100">
        <f t="shared" si="1"/>
        <v>562391</v>
      </c>
      <c r="H9" s="100">
        <f t="shared" si="1"/>
        <v>936186</v>
      </c>
      <c r="I9" s="100">
        <f t="shared" si="1"/>
        <v>800964</v>
      </c>
      <c r="J9" s="100">
        <f t="shared" si="1"/>
        <v>2299541</v>
      </c>
      <c r="K9" s="100">
        <f t="shared" si="1"/>
        <v>659898</v>
      </c>
      <c r="L9" s="100">
        <f t="shared" si="1"/>
        <v>609730</v>
      </c>
      <c r="M9" s="100">
        <f t="shared" si="1"/>
        <v>752881</v>
      </c>
      <c r="N9" s="100">
        <f t="shared" si="1"/>
        <v>2022509</v>
      </c>
      <c r="O9" s="100">
        <f t="shared" si="1"/>
        <v>20000</v>
      </c>
      <c r="P9" s="100">
        <f t="shared" si="1"/>
        <v>964558</v>
      </c>
      <c r="Q9" s="100">
        <f t="shared" si="1"/>
        <v>1072016</v>
      </c>
      <c r="R9" s="100">
        <f t="shared" si="1"/>
        <v>2056574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6378624</v>
      </c>
      <c r="X9" s="100">
        <f t="shared" si="1"/>
        <v>7781816</v>
      </c>
      <c r="Y9" s="100">
        <f t="shared" si="1"/>
        <v>-1403192</v>
      </c>
      <c r="Z9" s="137">
        <f>+IF(X9&lt;&gt;0,+(Y9/X9)*100,0)</f>
        <v>-18.031677952806902</v>
      </c>
      <c r="AA9" s="102">
        <f>SUM(AA10:AA14)</f>
        <v>11820000</v>
      </c>
    </row>
    <row r="10" spans="1:27" ht="13.5">
      <c r="A10" s="138" t="s">
        <v>79</v>
      </c>
      <c r="B10" s="136"/>
      <c r="C10" s="155">
        <v>5562582</v>
      </c>
      <c r="D10" s="155"/>
      <c r="E10" s="156">
        <v>6700000</v>
      </c>
      <c r="F10" s="60">
        <v>7350000</v>
      </c>
      <c r="G10" s="60">
        <v>562391</v>
      </c>
      <c r="H10" s="60">
        <v>936186</v>
      </c>
      <c r="I10" s="60">
        <v>800964</v>
      </c>
      <c r="J10" s="60">
        <v>2299541</v>
      </c>
      <c r="K10" s="60">
        <v>659898</v>
      </c>
      <c r="L10" s="60">
        <v>438677</v>
      </c>
      <c r="M10" s="60">
        <v>752881</v>
      </c>
      <c r="N10" s="60">
        <v>1851456</v>
      </c>
      <c r="O10" s="60">
        <v>20000</v>
      </c>
      <c r="P10" s="60">
        <v>964558</v>
      </c>
      <c r="Q10" s="60">
        <v>1072016</v>
      </c>
      <c r="R10" s="60">
        <v>2056574</v>
      </c>
      <c r="S10" s="60"/>
      <c r="T10" s="60"/>
      <c r="U10" s="60"/>
      <c r="V10" s="60"/>
      <c r="W10" s="60">
        <v>6207571</v>
      </c>
      <c r="X10" s="60">
        <v>4872728</v>
      </c>
      <c r="Y10" s="60">
        <v>1334843</v>
      </c>
      <c r="Z10" s="140">
        <v>27.39</v>
      </c>
      <c r="AA10" s="62">
        <v>7350000</v>
      </c>
    </row>
    <row r="11" spans="1:27" ht="13.5">
      <c r="A11" s="138" t="s">
        <v>80</v>
      </c>
      <c r="B11" s="136"/>
      <c r="C11" s="155"/>
      <c r="D11" s="155"/>
      <c r="E11" s="156">
        <v>4000000</v>
      </c>
      <c r="F11" s="60">
        <v>4470000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2909088</v>
      </c>
      <c r="Y11" s="60">
        <v>-2909088</v>
      </c>
      <c r="Z11" s="140">
        <v>-100</v>
      </c>
      <c r="AA11" s="62">
        <v>4470000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171053</v>
      </c>
      <c r="M12" s="60"/>
      <c r="N12" s="60">
        <v>171053</v>
      </c>
      <c r="O12" s="60"/>
      <c r="P12" s="60"/>
      <c r="Q12" s="60"/>
      <c r="R12" s="60"/>
      <c r="S12" s="60"/>
      <c r="T12" s="60"/>
      <c r="U12" s="60"/>
      <c r="V12" s="60"/>
      <c r="W12" s="60">
        <v>171053</v>
      </c>
      <c r="X12" s="60"/>
      <c r="Y12" s="60">
        <v>171053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13918041</v>
      </c>
      <c r="D15" s="153">
        <f>SUM(D16:D18)</f>
        <v>0</v>
      </c>
      <c r="E15" s="154">
        <f t="shared" si="2"/>
        <v>17000000</v>
      </c>
      <c r="F15" s="100">
        <f t="shared" si="2"/>
        <v>25670000</v>
      </c>
      <c r="G15" s="100">
        <f t="shared" si="2"/>
        <v>2796504</v>
      </c>
      <c r="H15" s="100">
        <f t="shared" si="2"/>
        <v>1212862</v>
      </c>
      <c r="I15" s="100">
        <f t="shared" si="2"/>
        <v>1683759</v>
      </c>
      <c r="J15" s="100">
        <f t="shared" si="2"/>
        <v>5693125</v>
      </c>
      <c r="K15" s="100">
        <f t="shared" si="2"/>
        <v>615397</v>
      </c>
      <c r="L15" s="100">
        <f t="shared" si="2"/>
        <v>1391829</v>
      </c>
      <c r="M15" s="100">
        <f t="shared" si="2"/>
        <v>916297</v>
      </c>
      <c r="N15" s="100">
        <f t="shared" si="2"/>
        <v>2923523</v>
      </c>
      <c r="O15" s="100">
        <f t="shared" si="2"/>
        <v>272856</v>
      </c>
      <c r="P15" s="100">
        <f t="shared" si="2"/>
        <v>816329</v>
      </c>
      <c r="Q15" s="100">
        <f t="shared" si="2"/>
        <v>607342</v>
      </c>
      <c r="R15" s="100">
        <f t="shared" si="2"/>
        <v>1696527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10313175</v>
      </c>
      <c r="X15" s="100">
        <f t="shared" si="2"/>
        <v>11900000</v>
      </c>
      <c r="Y15" s="100">
        <f t="shared" si="2"/>
        <v>-1586825</v>
      </c>
      <c r="Z15" s="137">
        <f>+IF(X15&lt;&gt;0,+(Y15/X15)*100,0)</f>
        <v>-13.334663865546217</v>
      </c>
      <c r="AA15" s="102">
        <f>SUM(AA16:AA18)</f>
        <v>25670000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13918041</v>
      </c>
      <c r="D17" s="155"/>
      <c r="E17" s="156">
        <v>17000000</v>
      </c>
      <c r="F17" s="60">
        <v>25670000</v>
      </c>
      <c r="G17" s="60">
        <v>2796504</v>
      </c>
      <c r="H17" s="60">
        <v>1212862</v>
      </c>
      <c r="I17" s="60">
        <v>1683759</v>
      </c>
      <c r="J17" s="60">
        <v>5693125</v>
      </c>
      <c r="K17" s="60">
        <v>615397</v>
      </c>
      <c r="L17" s="60">
        <v>1391829</v>
      </c>
      <c r="M17" s="60">
        <v>916297</v>
      </c>
      <c r="N17" s="60">
        <v>2923523</v>
      </c>
      <c r="O17" s="60">
        <v>272856</v>
      </c>
      <c r="P17" s="60">
        <v>816329</v>
      </c>
      <c r="Q17" s="60">
        <v>607342</v>
      </c>
      <c r="R17" s="60">
        <v>1696527</v>
      </c>
      <c r="S17" s="60"/>
      <c r="T17" s="60"/>
      <c r="U17" s="60"/>
      <c r="V17" s="60"/>
      <c r="W17" s="60">
        <v>10313175</v>
      </c>
      <c r="X17" s="60">
        <v>11900000</v>
      </c>
      <c r="Y17" s="60">
        <v>-1586825</v>
      </c>
      <c r="Z17" s="140">
        <v>-13.33</v>
      </c>
      <c r="AA17" s="62">
        <v>25670000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3095635</v>
      </c>
      <c r="D19" s="153">
        <f>SUM(D20:D23)</f>
        <v>0</v>
      </c>
      <c r="E19" s="154">
        <f t="shared" si="3"/>
        <v>3000000</v>
      </c>
      <c r="F19" s="100">
        <f t="shared" si="3"/>
        <v>0</v>
      </c>
      <c r="G19" s="100">
        <f t="shared" si="3"/>
        <v>2083633</v>
      </c>
      <c r="H19" s="100">
        <f t="shared" si="3"/>
        <v>0</v>
      </c>
      <c r="I19" s="100">
        <f t="shared" si="3"/>
        <v>924340</v>
      </c>
      <c r="J19" s="100">
        <f t="shared" si="3"/>
        <v>3007973</v>
      </c>
      <c r="K19" s="100">
        <f t="shared" si="3"/>
        <v>95115</v>
      </c>
      <c r="L19" s="100">
        <f t="shared" si="3"/>
        <v>3981</v>
      </c>
      <c r="M19" s="100">
        <f t="shared" si="3"/>
        <v>53408</v>
      </c>
      <c r="N19" s="100">
        <f t="shared" si="3"/>
        <v>152504</v>
      </c>
      <c r="O19" s="100">
        <f t="shared" si="3"/>
        <v>0</v>
      </c>
      <c r="P19" s="100">
        <f t="shared" si="3"/>
        <v>0</v>
      </c>
      <c r="Q19" s="100">
        <f t="shared" si="3"/>
        <v>1455196</v>
      </c>
      <c r="R19" s="100">
        <f t="shared" si="3"/>
        <v>1455196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4615673</v>
      </c>
      <c r="X19" s="100">
        <f t="shared" si="3"/>
        <v>2000000</v>
      </c>
      <c r="Y19" s="100">
        <f t="shared" si="3"/>
        <v>2615673</v>
      </c>
      <c r="Z19" s="137">
        <f>+IF(X19&lt;&gt;0,+(Y19/X19)*100,0)</f>
        <v>130.78365</v>
      </c>
      <c r="AA19" s="102">
        <f>SUM(AA20:AA23)</f>
        <v>0</v>
      </c>
    </row>
    <row r="20" spans="1:27" ht="13.5">
      <c r="A20" s="138" t="s">
        <v>89</v>
      </c>
      <c r="B20" s="136"/>
      <c r="C20" s="155">
        <v>3095635</v>
      </c>
      <c r="D20" s="155"/>
      <c r="E20" s="156">
        <v>3000000</v>
      </c>
      <c r="F20" s="60"/>
      <c r="G20" s="60">
        <v>2083633</v>
      </c>
      <c r="H20" s="60"/>
      <c r="I20" s="60">
        <v>924340</v>
      </c>
      <c r="J20" s="60">
        <v>3007973</v>
      </c>
      <c r="K20" s="60">
        <v>95115</v>
      </c>
      <c r="L20" s="60">
        <v>3981</v>
      </c>
      <c r="M20" s="60">
        <v>53408</v>
      </c>
      <c r="N20" s="60">
        <v>152504</v>
      </c>
      <c r="O20" s="60"/>
      <c r="P20" s="60"/>
      <c r="Q20" s="60">
        <v>1455196</v>
      </c>
      <c r="R20" s="60">
        <v>1455196</v>
      </c>
      <c r="S20" s="60"/>
      <c r="T20" s="60"/>
      <c r="U20" s="60"/>
      <c r="V20" s="60"/>
      <c r="W20" s="60">
        <v>4615673</v>
      </c>
      <c r="X20" s="60">
        <v>2000000</v>
      </c>
      <c r="Y20" s="60">
        <v>2615673</v>
      </c>
      <c r="Z20" s="140">
        <v>130.78</v>
      </c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24544845</v>
      </c>
      <c r="D25" s="217">
        <f>+D5+D9+D15+D19+D24</f>
        <v>0</v>
      </c>
      <c r="E25" s="230">
        <f t="shared" si="4"/>
        <v>32700000</v>
      </c>
      <c r="F25" s="219">
        <f t="shared" si="4"/>
        <v>39490000</v>
      </c>
      <c r="G25" s="219">
        <f t="shared" si="4"/>
        <v>6508198</v>
      </c>
      <c r="H25" s="219">
        <f t="shared" si="4"/>
        <v>2723491</v>
      </c>
      <c r="I25" s="219">
        <f t="shared" si="4"/>
        <v>4309928</v>
      </c>
      <c r="J25" s="219">
        <f t="shared" si="4"/>
        <v>13541617</v>
      </c>
      <c r="K25" s="219">
        <f t="shared" si="4"/>
        <v>1370410</v>
      </c>
      <c r="L25" s="219">
        <f t="shared" si="4"/>
        <v>2016540</v>
      </c>
      <c r="M25" s="219">
        <f t="shared" si="4"/>
        <v>1787394</v>
      </c>
      <c r="N25" s="219">
        <f t="shared" si="4"/>
        <v>5174344</v>
      </c>
      <c r="O25" s="219">
        <f t="shared" si="4"/>
        <v>317177</v>
      </c>
      <c r="P25" s="219">
        <f t="shared" si="4"/>
        <v>1793302</v>
      </c>
      <c r="Q25" s="219">
        <f t="shared" si="4"/>
        <v>3181544</v>
      </c>
      <c r="R25" s="219">
        <f t="shared" si="4"/>
        <v>5292023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24007984</v>
      </c>
      <c r="X25" s="219">
        <f t="shared" si="4"/>
        <v>23681816</v>
      </c>
      <c r="Y25" s="219">
        <f t="shared" si="4"/>
        <v>326168</v>
      </c>
      <c r="Z25" s="231">
        <f>+IF(X25&lt;&gt;0,+(Y25/X25)*100,0)</f>
        <v>1.377293025163273</v>
      </c>
      <c r="AA25" s="232">
        <f>+AA5+AA9+AA15+AA19+AA24</f>
        <v>39490000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20717044</v>
      </c>
      <c r="D28" s="155"/>
      <c r="E28" s="156">
        <v>28698000</v>
      </c>
      <c r="F28" s="60">
        <v>31129000</v>
      </c>
      <c r="G28" s="60">
        <v>4880137</v>
      </c>
      <c r="H28" s="60">
        <v>1212862</v>
      </c>
      <c r="I28" s="60">
        <v>3551936</v>
      </c>
      <c r="J28" s="60">
        <v>9644935</v>
      </c>
      <c r="K28" s="60">
        <v>1370410</v>
      </c>
      <c r="L28" s="60">
        <v>1758437</v>
      </c>
      <c r="M28" s="60">
        <v>1682850</v>
      </c>
      <c r="N28" s="60">
        <v>4811697</v>
      </c>
      <c r="O28" s="60">
        <v>272856</v>
      </c>
      <c r="P28" s="60">
        <v>1780887</v>
      </c>
      <c r="Q28" s="60">
        <v>3134554</v>
      </c>
      <c r="R28" s="60">
        <v>5188297</v>
      </c>
      <c r="S28" s="60"/>
      <c r="T28" s="60"/>
      <c r="U28" s="60"/>
      <c r="V28" s="60"/>
      <c r="W28" s="60">
        <v>19644929</v>
      </c>
      <c r="X28" s="60"/>
      <c r="Y28" s="60">
        <v>19644929</v>
      </c>
      <c r="Z28" s="140"/>
      <c r="AA28" s="155">
        <v>31129000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20717044</v>
      </c>
      <c r="D32" s="210">
        <f>SUM(D28:D31)</f>
        <v>0</v>
      </c>
      <c r="E32" s="211">
        <f t="shared" si="5"/>
        <v>28698000</v>
      </c>
      <c r="F32" s="77">
        <f t="shared" si="5"/>
        <v>31129000</v>
      </c>
      <c r="G32" s="77">
        <f t="shared" si="5"/>
        <v>4880137</v>
      </c>
      <c r="H32" s="77">
        <f t="shared" si="5"/>
        <v>1212862</v>
      </c>
      <c r="I32" s="77">
        <f t="shared" si="5"/>
        <v>3551936</v>
      </c>
      <c r="J32" s="77">
        <f t="shared" si="5"/>
        <v>9644935</v>
      </c>
      <c r="K32" s="77">
        <f t="shared" si="5"/>
        <v>1370410</v>
      </c>
      <c r="L32" s="77">
        <f t="shared" si="5"/>
        <v>1758437</v>
      </c>
      <c r="M32" s="77">
        <f t="shared" si="5"/>
        <v>1682850</v>
      </c>
      <c r="N32" s="77">
        <f t="shared" si="5"/>
        <v>4811697</v>
      </c>
      <c r="O32" s="77">
        <f t="shared" si="5"/>
        <v>272856</v>
      </c>
      <c r="P32" s="77">
        <f t="shared" si="5"/>
        <v>1780887</v>
      </c>
      <c r="Q32" s="77">
        <f t="shared" si="5"/>
        <v>3134554</v>
      </c>
      <c r="R32" s="77">
        <f t="shared" si="5"/>
        <v>5188297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19644929</v>
      </c>
      <c r="X32" s="77">
        <f t="shared" si="5"/>
        <v>0</v>
      </c>
      <c r="Y32" s="77">
        <f t="shared" si="5"/>
        <v>19644929</v>
      </c>
      <c r="Z32" s="212">
        <f>+IF(X32&lt;&gt;0,+(Y32/X32)*100,0)</f>
        <v>0</v>
      </c>
      <c r="AA32" s="79">
        <f>SUM(AA28:AA31)</f>
        <v>31129000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3827801</v>
      </c>
      <c r="D35" s="155"/>
      <c r="E35" s="156">
        <v>4002000</v>
      </c>
      <c r="F35" s="60">
        <v>8361000</v>
      </c>
      <c r="G35" s="60">
        <v>1628061</v>
      </c>
      <c r="H35" s="60">
        <v>1510629</v>
      </c>
      <c r="I35" s="60">
        <v>757992</v>
      </c>
      <c r="J35" s="60">
        <v>3896682</v>
      </c>
      <c r="K35" s="60"/>
      <c r="L35" s="60">
        <v>258103</v>
      </c>
      <c r="M35" s="60">
        <v>104544</v>
      </c>
      <c r="N35" s="60">
        <v>362647</v>
      </c>
      <c r="O35" s="60">
        <v>44321</v>
      </c>
      <c r="P35" s="60">
        <v>12415</v>
      </c>
      <c r="Q35" s="60">
        <v>46990</v>
      </c>
      <c r="R35" s="60">
        <v>103726</v>
      </c>
      <c r="S35" s="60"/>
      <c r="T35" s="60"/>
      <c r="U35" s="60"/>
      <c r="V35" s="60"/>
      <c r="W35" s="60">
        <v>4363055</v>
      </c>
      <c r="X35" s="60"/>
      <c r="Y35" s="60">
        <v>4363055</v>
      </c>
      <c r="Z35" s="140"/>
      <c r="AA35" s="62">
        <v>8361000</v>
      </c>
    </row>
    <row r="36" spans="1:27" ht="13.5">
      <c r="A36" s="238" t="s">
        <v>139</v>
      </c>
      <c r="B36" s="149"/>
      <c r="C36" s="222">
        <f aca="true" t="shared" si="6" ref="C36:Y36">SUM(C32:C35)</f>
        <v>24544845</v>
      </c>
      <c r="D36" s="222">
        <f>SUM(D32:D35)</f>
        <v>0</v>
      </c>
      <c r="E36" s="218">
        <f t="shared" si="6"/>
        <v>32700000</v>
      </c>
      <c r="F36" s="220">
        <f t="shared" si="6"/>
        <v>39490000</v>
      </c>
      <c r="G36" s="220">
        <f t="shared" si="6"/>
        <v>6508198</v>
      </c>
      <c r="H36" s="220">
        <f t="shared" si="6"/>
        <v>2723491</v>
      </c>
      <c r="I36" s="220">
        <f t="shared" si="6"/>
        <v>4309928</v>
      </c>
      <c r="J36" s="220">
        <f t="shared" si="6"/>
        <v>13541617</v>
      </c>
      <c r="K36" s="220">
        <f t="shared" si="6"/>
        <v>1370410</v>
      </c>
      <c r="L36" s="220">
        <f t="shared" si="6"/>
        <v>2016540</v>
      </c>
      <c r="M36" s="220">
        <f t="shared" si="6"/>
        <v>1787394</v>
      </c>
      <c r="N36" s="220">
        <f t="shared" si="6"/>
        <v>5174344</v>
      </c>
      <c r="O36" s="220">
        <f t="shared" si="6"/>
        <v>317177</v>
      </c>
      <c r="P36" s="220">
        <f t="shared" si="6"/>
        <v>1793302</v>
      </c>
      <c r="Q36" s="220">
        <f t="shared" si="6"/>
        <v>3181544</v>
      </c>
      <c r="R36" s="220">
        <f t="shared" si="6"/>
        <v>5292023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24007984</v>
      </c>
      <c r="X36" s="220">
        <f t="shared" si="6"/>
        <v>0</v>
      </c>
      <c r="Y36" s="220">
        <f t="shared" si="6"/>
        <v>24007984</v>
      </c>
      <c r="Z36" s="221">
        <f>+IF(X36&lt;&gt;0,+(Y36/X36)*100,0)</f>
        <v>0</v>
      </c>
      <c r="AA36" s="239">
        <f>SUM(AA32:AA35)</f>
        <v>39490000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722926</v>
      </c>
      <c r="D6" s="155"/>
      <c r="E6" s="59">
        <v>500000</v>
      </c>
      <c r="F6" s="60">
        <v>500000</v>
      </c>
      <c r="G6" s="60">
        <v>1040609</v>
      </c>
      <c r="H6" s="60">
        <v>1650101</v>
      </c>
      <c r="I6" s="60">
        <v>870656</v>
      </c>
      <c r="J6" s="60">
        <v>870656</v>
      </c>
      <c r="K6" s="60">
        <v>560631</v>
      </c>
      <c r="L6" s="60">
        <v>1298586</v>
      </c>
      <c r="M6" s="60">
        <v>1989041</v>
      </c>
      <c r="N6" s="60">
        <v>1989041</v>
      </c>
      <c r="O6" s="60">
        <v>1077430</v>
      </c>
      <c r="P6" s="60">
        <v>901256</v>
      </c>
      <c r="Q6" s="60">
        <v>869417</v>
      </c>
      <c r="R6" s="60">
        <v>869417</v>
      </c>
      <c r="S6" s="60"/>
      <c r="T6" s="60"/>
      <c r="U6" s="60"/>
      <c r="V6" s="60"/>
      <c r="W6" s="60">
        <v>869417</v>
      </c>
      <c r="X6" s="60">
        <v>375000</v>
      </c>
      <c r="Y6" s="60">
        <v>494417</v>
      </c>
      <c r="Z6" s="140">
        <v>131.84</v>
      </c>
      <c r="AA6" s="62">
        <v>500000</v>
      </c>
    </row>
    <row r="7" spans="1:27" ht="13.5">
      <c r="A7" s="249" t="s">
        <v>144</v>
      </c>
      <c r="B7" s="182"/>
      <c r="C7" s="155">
        <v>4746605</v>
      </c>
      <c r="D7" s="155"/>
      <c r="E7" s="59">
        <v>7500000</v>
      </c>
      <c r="F7" s="60">
        <v>7500000</v>
      </c>
      <c r="G7" s="60">
        <v>30396605</v>
      </c>
      <c r="H7" s="60">
        <v>28056605</v>
      </c>
      <c r="I7" s="60">
        <v>16756605</v>
      </c>
      <c r="J7" s="60">
        <v>16756605</v>
      </c>
      <c r="K7" s="60">
        <v>10856605</v>
      </c>
      <c r="L7" s="60">
        <v>34856605</v>
      </c>
      <c r="M7" s="60">
        <v>24706605</v>
      </c>
      <c r="N7" s="60">
        <v>24706605</v>
      </c>
      <c r="O7" s="60">
        <v>20106605</v>
      </c>
      <c r="P7" s="60">
        <v>13236605</v>
      </c>
      <c r="Q7" s="60">
        <v>37186605</v>
      </c>
      <c r="R7" s="60">
        <v>37186605</v>
      </c>
      <c r="S7" s="60"/>
      <c r="T7" s="60"/>
      <c r="U7" s="60"/>
      <c r="V7" s="60"/>
      <c r="W7" s="60">
        <v>37186605</v>
      </c>
      <c r="X7" s="60">
        <v>5625000</v>
      </c>
      <c r="Y7" s="60">
        <v>31561605</v>
      </c>
      <c r="Z7" s="140">
        <v>561.1</v>
      </c>
      <c r="AA7" s="62">
        <v>7500000</v>
      </c>
    </row>
    <row r="8" spans="1:27" ht="13.5">
      <c r="A8" s="249" t="s">
        <v>145</v>
      </c>
      <c r="B8" s="182"/>
      <c r="C8" s="155">
        <v>61304673</v>
      </c>
      <c r="D8" s="155"/>
      <c r="E8" s="59">
        <v>45000000</v>
      </c>
      <c r="F8" s="60">
        <v>45000000</v>
      </c>
      <c r="G8" s="60">
        <v>61659924</v>
      </c>
      <c r="H8" s="60">
        <v>59280804</v>
      </c>
      <c r="I8" s="60">
        <v>61624387</v>
      </c>
      <c r="J8" s="60">
        <v>61624387</v>
      </c>
      <c r="K8" s="60">
        <v>64107908</v>
      </c>
      <c r="L8" s="60">
        <v>64695509</v>
      </c>
      <c r="M8" s="60">
        <v>66722416</v>
      </c>
      <c r="N8" s="60">
        <v>66722416</v>
      </c>
      <c r="O8" s="60">
        <v>69212141</v>
      </c>
      <c r="P8" s="60">
        <v>71549424</v>
      </c>
      <c r="Q8" s="60">
        <v>73520067</v>
      </c>
      <c r="R8" s="60">
        <v>73520067</v>
      </c>
      <c r="S8" s="60"/>
      <c r="T8" s="60"/>
      <c r="U8" s="60"/>
      <c r="V8" s="60"/>
      <c r="W8" s="60">
        <v>73520067</v>
      </c>
      <c r="X8" s="60">
        <v>33750000</v>
      </c>
      <c r="Y8" s="60">
        <v>39770067</v>
      </c>
      <c r="Z8" s="140">
        <v>117.84</v>
      </c>
      <c r="AA8" s="62">
        <v>45000000</v>
      </c>
    </row>
    <row r="9" spans="1:27" ht="13.5">
      <c r="A9" s="249" t="s">
        <v>146</v>
      </c>
      <c r="B9" s="182"/>
      <c r="C9" s="155">
        <v>6332995</v>
      </c>
      <c r="D9" s="155"/>
      <c r="E9" s="59">
        <v>2000000</v>
      </c>
      <c r="F9" s="60">
        <v>2000000</v>
      </c>
      <c r="G9" s="60">
        <v>6315372</v>
      </c>
      <c r="H9" s="60">
        <v>6315372</v>
      </c>
      <c r="I9" s="60">
        <v>6315372</v>
      </c>
      <c r="J9" s="60">
        <v>6315372</v>
      </c>
      <c r="K9" s="60">
        <v>6315372</v>
      </c>
      <c r="L9" s="60">
        <v>6315372</v>
      </c>
      <c r="M9" s="60">
        <v>6315372</v>
      </c>
      <c r="N9" s="60">
        <v>6315372</v>
      </c>
      <c r="O9" s="60">
        <v>6315372</v>
      </c>
      <c r="P9" s="60">
        <v>6315372</v>
      </c>
      <c r="Q9" s="60">
        <v>6315372</v>
      </c>
      <c r="R9" s="60">
        <v>6315372</v>
      </c>
      <c r="S9" s="60"/>
      <c r="T9" s="60"/>
      <c r="U9" s="60"/>
      <c r="V9" s="60"/>
      <c r="W9" s="60">
        <v>6315372</v>
      </c>
      <c r="X9" s="60">
        <v>1500000</v>
      </c>
      <c r="Y9" s="60">
        <v>4815372</v>
      </c>
      <c r="Z9" s="140">
        <v>321.02</v>
      </c>
      <c r="AA9" s="62">
        <v>2000000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73107199</v>
      </c>
      <c r="D12" s="168">
        <f>SUM(D6:D11)</f>
        <v>0</v>
      </c>
      <c r="E12" s="72">
        <f t="shared" si="0"/>
        <v>55000000</v>
      </c>
      <c r="F12" s="73">
        <f t="shared" si="0"/>
        <v>55000000</v>
      </c>
      <c r="G12" s="73">
        <f t="shared" si="0"/>
        <v>99412510</v>
      </c>
      <c r="H12" s="73">
        <f t="shared" si="0"/>
        <v>95302882</v>
      </c>
      <c r="I12" s="73">
        <f t="shared" si="0"/>
        <v>85567020</v>
      </c>
      <c r="J12" s="73">
        <f t="shared" si="0"/>
        <v>85567020</v>
      </c>
      <c r="K12" s="73">
        <f t="shared" si="0"/>
        <v>81840516</v>
      </c>
      <c r="L12" s="73">
        <f t="shared" si="0"/>
        <v>107166072</v>
      </c>
      <c r="M12" s="73">
        <f t="shared" si="0"/>
        <v>99733434</v>
      </c>
      <c r="N12" s="73">
        <f t="shared" si="0"/>
        <v>99733434</v>
      </c>
      <c r="O12" s="73">
        <f t="shared" si="0"/>
        <v>96711548</v>
      </c>
      <c r="P12" s="73">
        <f t="shared" si="0"/>
        <v>92002657</v>
      </c>
      <c r="Q12" s="73">
        <f t="shared" si="0"/>
        <v>117891461</v>
      </c>
      <c r="R12" s="73">
        <f t="shared" si="0"/>
        <v>117891461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117891461</v>
      </c>
      <c r="X12" s="73">
        <f t="shared" si="0"/>
        <v>41250000</v>
      </c>
      <c r="Y12" s="73">
        <f t="shared" si="0"/>
        <v>76641461</v>
      </c>
      <c r="Z12" s="170">
        <f>+IF(X12&lt;&gt;0,+(Y12/X12)*100,0)</f>
        <v>185.7974812121212</v>
      </c>
      <c r="AA12" s="74">
        <f>SUM(AA6:AA11)</f>
        <v>55000000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135161603</v>
      </c>
      <c r="D19" s="155"/>
      <c r="E19" s="59">
        <v>168044000</v>
      </c>
      <c r="F19" s="60">
        <v>177834036</v>
      </c>
      <c r="G19" s="60">
        <v>140627540</v>
      </c>
      <c r="H19" s="60">
        <v>142268132</v>
      </c>
      <c r="I19" s="60">
        <v>145559804</v>
      </c>
      <c r="J19" s="60">
        <v>145559804</v>
      </c>
      <c r="K19" s="60">
        <v>145811217</v>
      </c>
      <c r="L19" s="60">
        <v>146690325</v>
      </c>
      <c r="M19" s="60">
        <v>147321672</v>
      </c>
      <c r="N19" s="60">
        <v>147321672</v>
      </c>
      <c r="O19" s="60">
        <v>146491686</v>
      </c>
      <c r="P19" s="60">
        <v>147126731</v>
      </c>
      <c r="Q19" s="60">
        <v>149123298</v>
      </c>
      <c r="R19" s="60">
        <v>149123298</v>
      </c>
      <c r="S19" s="60"/>
      <c r="T19" s="60"/>
      <c r="U19" s="60"/>
      <c r="V19" s="60"/>
      <c r="W19" s="60">
        <v>149123298</v>
      </c>
      <c r="X19" s="60">
        <v>133375527</v>
      </c>
      <c r="Y19" s="60">
        <v>15747771</v>
      </c>
      <c r="Z19" s="140">
        <v>11.81</v>
      </c>
      <c r="AA19" s="62">
        <v>177834036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135161603</v>
      </c>
      <c r="D24" s="168">
        <f>SUM(D15:D23)</f>
        <v>0</v>
      </c>
      <c r="E24" s="76">
        <f t="shared" si="1"/>
        <v>168044000</v>
      </c>
      <c r="F24" s="77">
        <f t="shared" si="1"/>
        <v>177834036</v>
      </c>
      <c r="G24" s="77">
        <f t="shared" si="1"/>
        <v>140627540</v>
      </c>
      <c r="H24" s="77">
        <f t="shared" si="1"/>
        <v>142268132</v>
      </c>
      <c r="I24" s="77">
        <f t="shared" si="1"/>
        <v>145559804</v>
      </c>
      <c r="J24" s="77">
        <f t="shared" si="1"/>
        <v>145559804</v>
      </c>
      <c r="K24" s="77">
        <f t="shared" si="1"/>
        <v>145811217</v>
      </c>
      <c r="L24" s="77">
        <f t="shared" si="1"/>
        <v>146690325</v>
      </c>
      <c r="M24" s="77">
        <f t="shared" si="1"/>
        <v>147321672</v>
      </c>
      <c r="N24" s="77">
        <f t="shared" si="1"/>
        <v>147321672</v>
      </c>
      <c r="O24" s="77">
        <f t="shared" si="1"/>
        <v>146491686</v>
      </c>
      <c r="P24" s="77">
        <f t="shared" si="1"/>
        <v>147126731</v>
      </c>
      <c r="Q24" s="77">
        <f t="shared" si="1"/>
        <v>149123298</v>
      </c>
      <c r="R24" s="77">
        <f t="shared" si="1"/>
        <v>149123298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149123298</v>
      </c>
      <c r="X24" s="77">
        <f t="shared" si="1"/>
        <v>133375527</v>
      </c>
      <c r="Y24" s="77">
        <f t="shared" si="1"/>
        <v>15747771</v>
      </c>
      <c r="Z24" s="212">
        <f>+IF(X24&lt;&gt;0,+(Y24/X24)*100,0)</f>
        <v>11.807091866261192</v>
      </c>
      <c r="AA24" s="79">
        <f>SUM(AA15:AA23)</f>
        <v>177834036</v>
      </c>
    </row>
    <row r="25" spans="1:27" ht="13.5">
      <c r="A25" s="250" t="s">
        <v>159</v>
      </c>
      <c r="B25" s="251"/>
      <c r="C25" s="168">
        <f aca="true" t="shared" si="2" ref="C25:Y25">+C12+C24</f>
        <v>208268802</v>
      </c>
      <c r="D25" s="168">
        <f>+D12+D24</f>
        <v>0</v>
      </c>
      <c r="E25" s="72">
        <f t="shared" si="2"/>
        <v>223044000</v>
      </c>
      <c r="F25" s="73">
        <f t="shared" si="2"/>
        <v>232834036</v>
      </c>
      <c r="G25" s="73">
        <f t="shared" si="2"/>
        <v>240040050</v>
      </c>
      <c r="H25" s="73">
        <f t="shared" si="2"/>
        <v>237571014</v>
      </c>
      <c r="I25" s="73">
        <f t="shared" si="2"/>
        <v>231126824</v>
      </c>
      <c r="J25" s="73">
        <f t="shared" si="2"/>
        <v>231126824</v>
      </c>
      <c r="K25" s="73">
        <f t="shared" si="2"/>
        <v>227651733</v>
      </c>
      <c r="L25" s="73">
        <f t="shared" si="2"/>
        <v>253856397</v>
      </c>
      <c r="M25" s="73">
        <f t="shared" si="2"/>
        <v>247055106</v>
      </c>
      <c r="N25" s="73">
        <f t="shared" si="2"/>
        <v>247055106</v>
      </c>
      <c r="O25" s="73">
        <f t="shared" si="2"/>
        <v>243203234</v>
      </c>
      <c r="P25" s="73">
        <f t="shared" si="2"/>
        <v>239129388</v>
      </c>
      <c r="Q25" s="73">
        <f t="shared" si="2"/>
        <v>267014759</v>
      </c>
      <c r="R25" s="73">
        <f t="shared" si="2"/>
        <v>267014759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267014759</v>
      </c>
      <c r="X25" s="73">
        <f t="shared" si="2"/>
        <v>174625527</v>
      </c>
      <c r="Y25" s="73">
        <f t="shared" si="2"/>
        <v>92389232</v>
      </c>
      <c r="Z25" s="170">
        <f>+IF(X25&lt;&gt;0,+(Y25/X25)*100,0)</f>
        <v>52.907059802316304</v>
      </c>
      <c r="AA25" s="74">
        <f>+AA12+AA24</f>
        <v>232834036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2431653</v>
      </c>
      <c r="D30" s="155"/>
      <c r="E30" s="59">
        <v>4500000</v>
      </c>
      <c r="F30" s="60">
        <v>4500000</v>
      </c>
      <c r="G30" s="60">
        <v>2431653</v>
      </c>
      <c r="H30" s="60">
        <v>2205109</v>
      </c>
      <c r="I30" s="60">
        <v>981657</v>
      </c>
      <c r="J30" s="60">
        <v>981657</v>
      </c>
      <c r="K30" s="60">
        <v>910270</v>
      </c>
      <c r="L30" s="60">
        <v>910270</v>
      </c>
      <c r="M30" s="60">
        <v>540952</v>
      </c>
      <c r="N30" s="60">
        <v>540952</v>
      </c>
      <c r="O30" s="60">
        <v>469565</v>
      </c>
      <c r="P30" s="60">
        <v>171634</v>
      </c>
      <c r="Q30" s="60">
        <v>100247</v>
      </c>
      <c r="R30" s="60">
        <v>100247</v>
      </c>
      <c r="S30" s="60"/>
      <c r="T30" s="60"/>
      <c r="U30" s="60"/>
      <c r="V30" s="60"/>
      <c r="W30" s="60">
        <v>100247</v>
      </c>
      <c r="X30" s="60">
        <v>3375000</v>
      </c>
      <c r="Y30" s="60">
        <v>-3274753</v>
      </c>
      <c r="Z30" s="140">
        <v>-97.03</v>
      </c>
      <c r="AA30" s="62">
        <v>4500000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7872235</v>
      </c>
      <c r="D32" s="155"/>
      <c r="E32" s="59">
        <v>4500000</v>
      </c>
      <c r="F32" s="60">
        <v>4500000</v>
      </c>
      <c r="G32" s="60">
        <v>7853704</v>
      </c>
      <c r="H32" s="60">
        <v>7853704</v>
      </c>
      <c r="I32" s="60">
        <v>7853704</v>
      </c>
      <c r="J32" s="60">
        <v>7853704</v>
      </c>
      <c r="K32" s="60">
        <v>4097770</v>
      </c>
      <c r="L32" s="60">
        <v>4097770</v>
      </c>
      <c r="M32" s="60">
        <v>4097770</v>
      </c>
      <c r="N32" s="60">
        <v>4097770</v>
      </c>
      <c r="O32" s="60">
        <v>4097770</v>
      </c>
      <c r="P32" s="60">
        <v>4097770</v>
      </c>
      <c r="Q32" s="60">
        <v>4097770</v>
      </c>
      <c r="R32" s="60">
        <v>4097770</v>
      </c>
      <c r="S32" s="60"/>
      <c r="T32" s="60"/>
      <c r="U32" s="60"/>
      <c r="V32" s="60"/>
      <c r="W32" s="60">
        <v>4097770</v>
      </c>
      <c r="X32" s="60">
        <v>3375000</v>
      </c>
      <c r="Y32" s="60">
        <v>722770</v>
      </c>
      <c r="Z32" s="140">
        <v>21.42</v>
      </c>
      <c r="AA32" s="62">
        <v>4500000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10303888</v>
      </c>
      <c r="D34" s="168">
        <f>SUM(D29:D33)</f>
        <v>0</v>
      </c>
      <c r="E34" s="72">
        <f t="shared" si="3"/>
        <v>9000000</v>
      </c>
      <c r="F34" s="73">
        <f t="shared" si="3"/>
        <v>9000000</v>
      </c>
      <c r="G34" s="73">
        <f t="shared" si="3"/>
        <v>10285357</v>
      </c>
      <c r="H34" s="73">
        <f t="shared" si="3"/>
        <v>10058813</v>
      </c>
      <c r="I34" s="73">
        <f t="shared" si="3"/>
        <v>8835361</v>
      </c>
      <c r="J34" s="73">
        <f t="shared" si="3"/>
        <v>8835361</v>
      </c>
      <c r="K34" s="73">
        <f t="shared" si="3"/>
        <v>5008040</v>
      </c>
      <c r="L34" s="73">
        <f t="shared" si="3"/>
        <v>5008040</v>
      </c>
      <c r="M34" s="73">
        <f t="shared" si="3"/>
        <v>4638722</v>
      </c>
      <c r="N34" s="73">
        <f t="shared" si="3"/>
        <v>4638722</v>
      </c>
      <c r="O34" s="73">
        <f t="shared" si="3"/>
        <v>4567335</v>
      </c>
      <c r="P34" s="73">
        <f t="shared" si="3"/>
        <v>4269404</v>
      </c>
      <c r="Q34" s="73">
        <f t="shared" si="3"/>
        <v>4198017</v>
      </c>
      <c r="R34" s="73">
        <f t="shared" si="3"/>
        <v>4198017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4198017</v>
      </c>
      <c r="X34" s="73">
        <f t="shared" si="3"/>
        <v>6750000</v>
      </c>
      <c r="Y34" s="73">
        <f t="shared" si="3"/>
        <v>-2551983</v>
      </c>
      <c r="Z34" s="170">
        <f>+IF(X34&lt;&gt;0,+(Y34/X34)*100,0)</f>
        <v>-37.80715555555555</v>
      </c>
      <c r="AA34" s="74">
        <f>SUM(AA29:AA33)</f>
        <v>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15025316</v>
      </c>
      <c r="D37" s="155"/>
      <c r="E37" s="59">
        <v>13091000</v>
      </c>
      <c r="F37" s="60">
        <v>13090604</v>
      </c>
      <c r="G37" s="60">
        <v>15025316</v>
      </c>
      <c r="H37" s="60">
        <v>15025316</v>
      </c>
      <c r="I37" s="60">
        <v>15025316</v>
      </c>
      <c r="J37" s="60">
        <v>15025316</v>
      </c>
      <c r="K37" s="60">
        <v>15025316</v>
      </c>
      <c r="L37" s="60">
        <v>15025316</v>
      </c>
      <c r="M37" s="60">
        <v>15025316</v>
      </c>
      <c r="N37" s="60">
        <v>15025316</v>
      </c>
      <c r="O37" s="60">
        <v>15025316</v>
      </c>
      <c r="P37" s="60">
        <v>15025316</v>
      </c>
      <c r="Q37" s="60">
        <v>15025316</v>
      </c>
      <c r="R37" s="60">
        <v>15025316</v>
      </c>
      <c r="S37" s="60"/>
      <c r="T37" s="60"/>
      <c r="U37" s="60"/>
      <c r="V37" s="60"/>
      <c r="W37" s="60">
        <v>15025316</v>
      </c>
      <c r="X37" s="60">
        <v>9817953</v>
      </c>
      <c r="Y37" s="60">
        <v>5207363</v>
      </c>
      <c r="Z37" s="140">
        <v>53.04</v>
      </c>
      <c r="AA37" s="62">
        <v>13090604</v>
      </c>
    </row>
    <row r="38" spans="1:27" ht="13.5">
      <c r="A38" s="249" t="s">
        <v>165</v>
      </c>
      <c r="B38" s="182"/>
      <c r="C38" s="155">
        <v>738695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15764011</v>
      </c>
      <c r="D39" s="168">
        <f>SUM(D37:D38)</f>
        <v>0</v>
      </c>
      <c r="E39" s="76">
        <f t="shared" si="4"/>
        <v>13091000</v>
      </c>
      <c r="F39" s="77">
        <f t="shared" si="4"/>
        <v>13090604</v>
      </c>
      <c r="G39" s="77">
        <f t="shared" si="4"/>
        <v>15025316</v>
      </c>
      <c r="H39" s="77">
        <f t="shared" si="4"/>
        <v>15025316</v>
      </c>
      <c r="I39" s="77">
        <f t="shared" si="4"/>
        <v>15025316</v>
      </c>
      <c r="J39" s="77">
        <f t="shared" si="4"/>
        <v>15025316</v>
      </c>
      <c r="K39" s="77">
        <f t="shared" si="4"/>
        <v>15025316</v>
      </c>
      <c r="L39" s="77">
        <f t="shared" si="4"/>
        <v>15025316</v>
      </c>
      <c r="M39" s="77">
        <f t="shared" si="4"/>
        <v>15025316</v>
      </c>
      <c r="N39" s="77">
        <f t="shared" si="4"/>
        <v>15025316</v>
      </c>
      <c r="O39" s="77">
        <f t="shared" si="4"/>
        <v>15025316</v>
      </c>
      <c r="P39" s="77">
        <f t="shared" si="4"/>
        <v>15025316</v>
      </c>
      <c r="Q39" s="77">
        <f t="shared" si="4"/>
        <v>15025316</v>
      </c>
      <c r="R39" s="77">
        <f t="shared" si="4"/>
        <v>15025316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15025316</v>
      </c>
      <c r="X39" s="77">
        <f t="shared" si="4"/>
        <v>9817953</v>
      </c>
      <c r="Y39" s="77">
        <f t="shared" si="4"/>
        <v>5207363</v>
      </c>
      <c r="Z39" s="212">
        <f>+IF(X39&lt;&gt;0,+(Y39/X39)*100,0)</f>
        <v>53.039192589330995</v>
      </c>
      <c r="AA39" s="79">
        <f>SUM(AA37:AA38)</f>
        <v>13090604</v>
      </c>
    </row>
    <row r="40" spans="1:27" ht="13.5">
      <c r="A40" s="250" t="s">
        <v>167</v>
      </c>
      <c r="B40" s="251"/>
      <c r="C40" s="168">
        <f aca="true" t="shared" si="5" ref="C40:Y40">+C34+C39</f>
        <v>26067899</v>
      </c>
      <c r="D40" s="168">
        <f>+D34+D39</f>
        <v>0</v>
      </c>
      <c r="E40" s="72">
        <f t="shared" si="5"/>
        <v>22091000</v>
      </c>
      <c r="F40" s="73">
        <f t="shared" si="5"/>
        <v>22090604</v>
      </c>
      <c r="G40" s="73">
        <f t="shared" si="5"/>
        <v>25310673</v>
      </c>
      <c r="H40" s="73">
        <f t="shared" si="5"/>
        <v>25084129</v>
      </c>
      <c r="I40" s="73">
        <f t="shared" si="5"/>
        <v>23860677</v>
      </c>
      <c r="J40" s="73">
        <f t="shared" si="5"/>
        <v>23860677</v>
      </c>
      <c r="K40" s="73">
        <f t="shared" si="5"/>
        <v>20033356</v>
      </c>
      <c r="L40" s="73">
        <f t="shared" si="5"/>
        <v>20033356</v>
      </c>
      <c r="M40" s="73">
        <f t="shared" si="5"/>
        <v>19664038</v>
      </c>
      <c r="N40" s="73">
        <f t="shared" si="5"/>
        <v>19664038</v>
      </c>
      <c r="O40" s="73">
        <f t="shared" si="5"/>
        <v>19592651</v>
      </c>
      <c r="P40" s="73">
        <f t="shared" si="5"/>
        <v>19294720</v>
      </c>
      <c r="Q40" s="73">
        <f t="shared" si="5"/>
        <v>19223333</v>
      </c>
      <c r="R40" s="73">
        <f t="shared" si="5"/>
        <v>19223333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19223333</v>
      </c>
      <c r="X40" s="73">
        <f t="shared" si="5"/>
        <v>16567953</v>
      </c>
      <c r="Y40" s="73">
        <f t="shared" si="5"/>
        <v>2655380</v>
      </c>
      <c r="Z40" s="170">
        <f>+IF(X40&lt;&gt;0,+(Y40/X40)*100,0)</f>
        <v>16.02720625776763</v>
      </c>
      <c r="AA40" s="74">
        <f>+AA34+AA39</f>
        <v>22090604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182200903</v>
      </c>
      <c r="D42" s="257">
        <f>+D25-D40</f>
        <v>0</v>
      </c>
      <c r="E42" s="258">
        <f t="shared" si="6"/>
        <v>200953000</v>
      </c>
      <c r="F42" s="259">
        <f t="shared" si="6"/>
        <v>210743432</v>
      </c>
      <c r="G42" s="259">
        <f t="shared" si="6"/>
        <v>214729377</v>
      </c>
      <c r="H42" s="259">
        <f t="shared" si="6"/>
        <v>212486885</v>
      </c>
      <c r="I42" s="259">
        <f t="shared" si="6"/>
        <v>207266147</v>
      </c>
      <c r="J42" s="259">
        <f t="shared" si="6"/>
        <v>207266147</v>
      </c>
      <c r="K42" s="259">
        <f t="shared" si="6"/>
        <v>207618377</v>
      </c>
      <c r="L42" s="259">
        <f t="shared" si="6"/>
        <v>233823041</v>
      </c>
      <c r="M42" s="259">
        <f t="shared" si="6"/>
        <v>227391068</v>
      </c>
      <c r="N42" s="259">
        <f t="shared" si="6"/>
        <v>227391068</v>
      </c>
      <c r="O42" s="259">
        <f t="shared" si="6"/>
        <v>223610583</v>
      </c>
      <c r="P42" s="259">
        <f t="shared" si="6"/>
        <v>219834668</v>
      </c>
      <c r="Q42" s="259">
        <f t="shared" si="6"/>
        <v>247791426</v>
      </c>
      <c r="R42" s="259">
        <f t="shared" si="6"/>
        <v>247791426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247791426</v>
      </c>
      <c r="X42" s="259">
        <f t="shared" si="6"/>
        <v>158057574</v>
      </c>
      <c r="Y42" s="259">
        <f t="shared" si="6"/>
        <v>89733852</v>
      </c>
      <c r="Z42" s="260">
        <f>+IF(X42&lt;&gt;0,+(Y42/X42)*100,0)</f>
        <v>56.77288960540417</v>
      </c>
      <c r="AA42" s="261">
        <f>+AA25-AA40</f>
        <v>210743432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174767323</v>
      </c>
      <c r="D45" s="155"/>
      <c r="E45" s="59">
        <v>193514428</v>
      </c>
      <c r="F45" s="60">
        <v>203304860</v>
      </c>
      <c r="G45" s="60">
        <v>207295797</v>
      </c>
      <c r="H45" s="60">
        <v>205053305</v>
      </c>
      <c r="I45" s="60">
        <v>199832567</v>
      </c>
      <c r="J45" s="60">
        <v>199832567</v>
      </c>
      <c r="K45" s="60">
        <v>200184797</v>
      </c>
      <c r="L45" s="60">
        <v>226389461</v>
      </c>
      <c r="M45" s="60">
        <v>219957488</v>
      </c>
      <c r="N45" s="60">
        <v>219957488</v>
      </c>
      <c r="O45" s="60">
        <v>216177003</v>
      </c>
      <c r="P45" s="60">
        <v>212401088</v>
      </c>
      <c r="Q45" s="60">
        <v>240357846</v>
      </c>
      <c r="R45" s="60">
        <v>240357846</v>
      </c>
      <c r="S45" s="60"/>
      <c r="T45" s="60"/>
      <c r="U45" s="60"/>
      <c r="V45" s="60"/>
      <c r="W45" s="60">
        <v>240357846</v>
      </c>
      <c r="X45" s="60">
        <v>152478645</v>
      </c>
      <c r="Y45" s="60">
        <v>87879201</v>
      </c>
      <c r="Z45" s="139">
        <v>57.63</v>
      </c>
      <c r="AA45" s="62">
        <v>203304860</v>
      </c>
    </row>
    <row r="46" spans="1:27" ht="13.5">
      <c r="A46" s="249" t="s">
        <v>171</v>
      </c>
      <c r="B46" s="182"/>
      <c r="C46" s="155">
        <v>7433580</v>
      </c>
      <c r="D46" s="155"/>
      <c r="E46" s="59">
        <v>7438572</v>
      </c>
      <c r="F46" s="60">
        <v>7438572</v>
      </c>
      <c r="G46" s="60">
        <v>7433580</v>
      </c>
      <c r="H46" s="60">
        <v>7433580</v>
      </c>
      <c r="I46" s="60">
        <v>7433580</v>
      </c>
      <c r="J46" s="60">
        <v>7433580</v>
      </c>
      <c r="K46" s="60">
        <v>7433580</v>
      </c>
      <c r="L46" s="60">
        <v>7433580</v>
      </c>
      <c r="M46" s="60">
        <v>7433580</v>
      </c>
      <c r="N46" s="60">
        <v>7433580</v>
      </c>
      <c r="O46" s="60">
        <v>7433580</v>
      </c>
      <c r="P46" s="60">
        <v>7433580</v>
      </c>
      <c r="Q46" s="60">
        <v>7433580</v>
      </c>
      <c r="R46" s="60">
        <v>7433580</v>
      </c>
      <c r="S46" s="60"/>
      <c r="T46" s="60"/>
      <c r="U46" s="60"/>
      <c r="V46" s="60"/>
      <c r="W46" s="60">
        <v>7433580</v>
      </c>
      <c r="X46" s="60">
        <v>5578929</v>
      </c>
      <c r="Y46" s="60">
        <v>1854651</v>
      </c>
      <c r="Z46" s="139">
        <v>33.24</v>
      </c>
      <c r="AA46" s="62">
        <v>7438572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182200903</v>
      </c>
      <c r="D48" s="217">
        <f>SUM(D45:D47)</f>
        <v>0</v>
      </c>
      <c r="E48" s="264">
        <f t="shared" si="7"/>
        <v>200953000</v>
      </c>
      <c r="F48" s="219">
        <f t="shared" si="7"/>
        <v>210743432</v>
      </c>
      <c r="G48" s="219">
        <f t="shared" si="7"/>
        <v>214729377</v>
      </c>
      <c r="H48" s="219">
        <f t="shared" si="7"/>
        <v>212486885</v>
      </c>
      <c r="I48" s="219">
        <f t="shared" si="7"/>
        <v>207266147</v>
      </c>
      <c r="J48" s="219">
        <f t="shared" si="7"/>
        <v>207266147</v>
      </c>
      <c r="K48" s="219">
        <f t="shared" si="7"/>
        <v>207618377</v>
      </c>
      <c r="L48" s="219">
        <f t="shared" si="7"/>
        <v>233823041</v>
      </c>
      <c r="M48" s="219">
        <f t="shared" si="7"/>
        <v>227391068</v>
      </c>
      <c r="N48" s="219">
        <f t="shared" si="7"/>
        <v>227391068</v>
      </c>
      <c r="O48" s="219">
        <f t="shared" si="7"/>
        <v>223610583</v>
      </c>
      <c r="P48" s="219">
        <f t="shared" si="7"/>
        <v>219834668</v>
      </c>
      <c r="Q48" s="219">
        <f t="shared" si="7"/>
        <v>247791426</v>
      </c>
      <c r="R48" s="219">
        <f t="shared" si="7"/>
        <v>247791426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247791426</v>
      </c>
      <c r="X48" s="219">
        <f t="shared" si="7"/>
        <v>158057574</v>
      </c>
      <c r="Y48" s="219">
        <f t="shared" si="7"/>
        <v>89733852</v>
      </c>
      <c r="Z48" s="265">
        <f>+IF(X48&lt;&gt;0,+(Y48/X48)*100,0)</f>
        <v>56.77288960540417</v>
      </c>
      <c r="AA48" s="232">
        <f>SUM(AA45:AA47)</f>
        <v>210743432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24736372</v>
      </c>
      <c r="D6" s="155"/>
      <c r="E6" s="59">
        <v>28694996</v>
      </c>
      <c r="F6" s="60">
        <v>31895000</v>
      </c>
      <c r="G6" s="60">
        <v>2957401</v>
      </c>
      <c r="H6" s="60">
        <v>2759533</v>
      </c>
      <c r="I6" s="60">
        <v>2196775</v>
      </c>
      <c r="J6" s="60">
        <v>7913709</v>
      </c>
      <c r="K6" s="60">
        <v>2585230</v>
      </c>
      <c r="L6" s="60">
        <v>3201343</v>
      </c>
      <c r="M6" s="60">
        <v>2119536</v>
      </c>
      <c r="N6" s="60">
        <v>7906109</v>
      </c>
      <c r="O6" s="60">
        <v>1406524</v>
      </c>
      <c r="P6" s="60">
        <v>1620973</v>
      </c>
      <c r="Q6" s="60">
        <v>2543692</v>
      </c>
      <c r="R6" s="60">
        <v>5571189</v>
      </c>
      <c r="S6" s="60"/>
      <c r="T6" s="60"/>
      <c r="U6" s="60"/>
      <c r="V6" s="60"/>
      <c r="W6" s="60">
        <v>21391007</v>
      </c>
      <c r="X6" s="60">
        <v>26988190</v>
      </c>
      <c r="Y6" s="60">
        <v>-5597183</v>
      </c>
      <c r="Z6" s="140">
        <v>-20.74</v>
      </c>
      <c r="AA6" s="62">
        <v>31895000</v>
      </c>
    </row>
    <row r="7" spans="1:27" ht="13.5">
      <c r="A7" s="249" t="s">
        <v>178</v>
      </c>
      <c r="B7" s="182"/>
      <c r="C7" s="155">
        <v>65775000</v>
      </c>
      <c r="D7" s="155"/>
      <c r="E7" s="59">
        <v>73922000</v>
      </c>
      <c r="F7" s="60">
        <v>76922000</v>
      </c>
      <c r="G7" s="60">
        <v>29261000</v>
      </c>
      <c r="H7" s="60">
        <v>2145000</v>
      </c>
      <c r="I7" s="60"/>
      <c r="J7" s="60">
        <v>31406000</v>
      </c>
      <c r="K7" s="60"/>
      <c r="L7" s="60">
        <v>23426000</v>
      </c>
      <c r="M7" s="60"/>
      <c r="N7" s="60">
        <v>23426000</v>
      </c>
      <c r="O7" s="60"/>
      <c r="P7" s="60">
        <v>300000</v>
      </c>
      <c r="Q7" s="60">
        <v>18790000</v>
      </c>
      <c r="R7" s="60">
        <v>19090000</v>
      </c>
      <c r="S7" s="60"/>
      <c r="T7" s="60"/>
      <c r="U7" s="60"/>
      <c r="V7" s="60"/>
      <c r="W7" s="60">
        <v>73922000</v>
      </c>
      <c r="X7" s="60">
        <v>76922000</v>
      </c>
      <c r="Y7" s="60">
        <v>-3000000</v>
      </c>
      <c r="Z7" s="140">
        <v>-3.9</v>
      </c>
      <c r="AA7" s="62">
        <v>76922000</v>
      </c>
    </row>
    <row r="8" spans="1:27" ht="13.5">
      <c r="A8" s="249" t="s">
        <v>179</v>
      </c>
      <c r="B8" s="182"/>
      <c r="C8" s="155">
        <v>18888000</v>
      </c>
      <c r="D8" s="155"/>
      <c r="E8" s="59">
        <v>28699000</v>
      </c>
      <c r="F8" s="60">
        <v>31129000</v>
      </c>
      <c r="G8" s="60"/>
      <c r="H8" s="60"/>
      <c r="I8" s="60"/>
      <c r="J8" s="60"/>
      <c r="K8" s="60"/>
      <c r="L8" s="60">
        <v>7232000</v>
      </c>
      <c r="M8" s="60">
        <v>732000</v>
      </c>
      <c r="N8" s="60">
        <v>7964000</v>
      </c>
      <c r="O8" s="60">
        <v>804000</v>
      </c>
      <c r="P8" s="60"/>
      <c r="Q8" s="60">
        <v>13431000</v>
      </c>
      <c r="R8" s="60">
        <v>14235000</v>
      </c>
      <c r="S8" s="60"/>
      <c r="T8" s="60"/>
      <c r="U8" s="60"/>
      <c r="V8" s="60"/>
      <c r="W8" s="60">
        <v>22199000</v>
      </c>
      <c r="X8" s="60">
        <v>31129000</v>
      </c>
      <c r="Y8" s="60">
        <v>-8930000</v>
      </c>
      <c r="Z8" s="140">
        <v>-28.69</v>
      </c>
      <c r="AA8" s="62">
        <v>31129000</v>
      </c>
    </row>
    <row r="9" spans="1:27" ht="13.5">
      <c r="A9" s="249" t="s">
        <v>180</v>
      </c>
      <c r="B9" s="182"/>
      <c r="C9" s="155">
        <v>846781</v>
      </c>
      <c r="D9" s="155"/>
      <c r="E9" s="59">
        <v>804000</v>
      </c>
      <c r="F9" s="60">
        <v>750000</v>
      </c>
      <c r="G9" s="60">
        <v>572203</v>
      </c>
      <c r="H9" s="60">
        <v>4582341</v>
      </c>
      <c r="I9" s="60">
        <v>162325</v>
      </c>
      <c r="J9" s="60">
        <v>5316869</v>
      </c>
      <c r="K9" s="60">
        <v>158243</v>
      </c>
      <c r="L9" s="60">
        <v>648601</v>
      </c>
      <c r="M9" s="60">
        <v>151959</v>
      </c>
      <c r="N9" s="60">
        <v>958803</v>
      </c>
      <c r="O9" s="60">
        <v>211923</v>
      </c>
      <c r="P9" s="60">
        <v>206246</v>
      </c>
      <c r="Q9" s="60">
        <v>441226</v>
      </c>
      <c r="R9" s="60">
        <v>859395</v>
      </c>
      <c r="S9" s="60"/>
      <c r="T9" s="60"/>
      <c r="U9" s="60"/>
      <c r="V9" s="60"/>
      <c r="W9" s="60">
        <v>7135067</v>
      </c>
      <c r="X9" s="60"/>
      <c r="Y9" s="60">
        <v>7135067</v>
      </c>
      <c r="Z9" s="140"/>
      <c r="AA9" s="62">
        <v>750000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-77592599</v>
      </c>
      <c r="D12" s="155"/>
      <c r="E12" s="59">
        <v>-93330996</v>
      </c>
      <c r="F12" s="60">
        <v>-101108900</v>
      </c>
      <c r="G12" s="60">
        <v>-47784764</v>
      </c>
      <c r="H12" s="60">
        <v>-13318045</v>
      </c>
      <c r="I12" s="60">
        <v>-8841401</v>
      </c>
      <c r="J12" s="60">
        <v>-69944210</v>
      </c>
      <c r="K12" s="60">
        <v>-8582905</v>
      </c>
      <c r="L12" s="60">
        <v>-37380132</v>
      </c>
      <c r="M12" s="60">
        <v>-10530303</v>
      </c>
      <c r="N12" s="60">
        <v>-56493340</v>
      </c>
      <c r="O12" s="60">
        <v>-7510017</v>
      </c>
      <c r="P12" s="60">
        <v>-6964748</v>
      </c>
      <c r="Q12" s="60">
        <v>-36219189</v>
      </c>
      <c r="R12" s="60">
        <v>-50693954</v>
      </c>
      <c r="S12" s="60"/>
      <c r="T12" s="60"/>
      <c r="U12" s="60"/>
      <c r="V12" s="60"/>
      <c r="W12" s="60">
        <v>-177131504</v>
      </c>
      <c r="X12" s="60">
        <v>-77074951</v>
      </c>
      <c r="Y12" s="60">
        <v>-100056553</v>
      </c>
      <c r="Z12" s="140">
        <v>129.82</v>
      </c>
      <c r="AA12" s="62">
        <v>-101108900</v>
      </c>
    </row>
    <row r="13" spans="1:27" ht="13.5">
      <c r="A13" s="249" t="s">
        <v>40</v>
      </c>
      <c r="B13" s="182"/>
      <c r="C13" s="155">
        <v>-1838540</v>
      </c>
      <c r="D13" s="155"/>
      <c r="E13" s="59">
        <v>-2748000</v>
      </c>
      <c r="F13" s="60">
        <v>-2750000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-2062499</v>
      </c>
      <c r="Y13" s="60">
        <v>2062499</v>
      </c>
      <c r="Z13" s="140">
        <v>-100</v>
      </c>
      <c r="AA13" s="62">
        <v>-2750000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30815014</v>
      </c>
      <c r="D15" s="168">
        <f>SUM(D6:D14)</f>
        <v>0</v>
      </c>
      <c r="E15" s="72">
        <f t="shared" si="0"/>
        <v>36041000</v>
      </c>
      <c r="F15" s="73">
        <f t="shared" si="0"/>
        <v>36837100</v>
      </c>
      <c r="G15" s="73">
        <f t="shared" si="0"/>
        <v>-14994160</v>
      </c>
      <c r="H15" s="73">
        <f t="shared" si="0"/>
        <v>-3831171</v>
      </c>
      <c r="I15" s="73">
        <f t="shared" si="0"/>
        <v>-6482301</v>
      </c>
      <c r="J15" s="73">
        <f t="shared" si="0"/>
        <v>-25307632</v>
      </c>
      <c r="K15" s="73">
        <f t="shared" si="0"/>
        <v>-5839432</v>
      </c>
      <c r="L15" s="73">
        <f t="shared" si="0"/>
        <v>-2872188</v>
      </c>
      <c r="M15" s="73">
        <f t="shared" si="0"/>
        <v>-7526808</v>
      </c>
      <c r="N15" s="73">
        <f t="shared" si="0"/>
        <v>-16238428</v>
      </c>
      <c r="O15" s="73">
        <f t="shared" si="0"/>
        <v>-5087570</v>
      </c>
      <c r="P15" s="73">
        <f t="shared" si="0"/>
        <v>-4837529</v>
      </c>
      <c r="Q15" s="73">
        <f t="shared" si="0"/>
        <v>-1013271</v>
      </c>
      <c r="R15" s="73">
        <f t="shared" si="0"/>
        <v>-10938370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-52484430</v>
      </c>
      <c r="X15" s="73">
        <f t="shared" si="0"/>
        <v>55901740</v>
      </c>
      <c r="Y15" s="73">
        <f t="shared" si="0"/>
        <v>-108386170</v>
      </c>
      <c r="Z15" s="170">
        <f>+IF(X15&lt;&gt;0,+(Y15/X15)*100,0)</f>
        <v>-193.8869344675139</v>
      </c>
      <c r="AA15" s="74">
        <f>SUM(AA6:AA14)</f>
        <v>36837100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>
        <v>11198000</v>
      </c>
      <c r="H19" s="159"/>
      <c r="I19" s="159"/>
      <c r="J19" s="60">
        <v>11198000</v>
      </c>
      <c r="K19" s="159">
        <v>732000</v>
      </c>
      <c r="L19" s="159"/>
      <c r="M19" s="60"/>
      <c r="N19" s="159">
        <v>732000</v>
      </c>
      <c r="O19" s="159"/>
      <c r="P19" s="159"/>
      <c r="Q19" s="60"/>
      <c r="R19" s="159"/>
      <c r="S19" s="159"/>
      <c r="T19" s="60"/>
      <c r="U19" s="159"/>
      <c r="V19" s="159"/>
      <c r="W19" s="159">
        <v>11930000</v>
      </c>
      <c r="X19" s="60"/>
      <c r="Y19" s="159">
        <v>11930000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10850000</v>
      </c>
      <c r="H21" s="159">
        <v>6840000</v>
      </c>
      <c r="I21" s="159">
        <v>11300000</v>
      </c>
      <c r="J21" s="60">
        <v>28990000</v>
      </c>
      <c r="K21" s="159">
        <v>6900000</v>
      </c>
      <c r="L21" s="159">
        <v>6000000</v>
      </c>
      <c r="M21" s="60">
        <v>10650000</v>
      </c>
      <c r="N21" s="159">
        <v>23550000</v>
      </c>
      <c r="O21" s="159">
        <v>4600000</v>
      </c>
      <c r="P21" s="159">
        <v>6870000</v>
      </c>
      <c r="Q21" s="60">
        <v>4550000</v>
      </c>
      <c r="R21" s="159">
        <v>16020000</v>
      </c>
      <c r="S21" s="159"/>
      <c r="T21" s="60"/>
      <c r="U21" s="159"/>
      <c r="V21" s="159"/>
      <c r="W21" s="159">
        <v>68560000</v>
      </c>
      <c r="X21" s="60"/>
      <c r="Y21" s="159">
        <v>68560000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52540000</v>
      </c>
      <c r="Y22" s="60">
        <v>-52540000</v>
      </c>
      <c r="Z22" s="140">
        <v>-100</v>
      </c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-24544844</v>
      </c>
      <c r="D24" s="155"/>
      <c r="E24" s="59">
        <v>-32703000</v>
      </c>
      <c r="F24" s="60">
        <v>-38129000</v>
      </c>
      <c r="G24" s="60">
        <v>-6603192</v>
      </c>
      <c r="H24" s="60">
        <v>-2172793</v>
      </c>
      <c r="I24" s="60">
        <v>-3866233</v>
      </c>
      <c r="J24" s="60">
        <v>-12642218</v>
      </c>
      <c r="K24" s="60">
        <v>-2031208</v>
      </c>
      <c r="L24" s="60">
        <v>-2389857</v>
      </c>
      <c r="M24" s="60">
        <v>-2063419</v>
      </c>
      <c r="N24" s="60">
        <v>-6484484</v>
      </c>
      <c r="O24" s="60">
        <v>-352557</v>
      </c>
      <c r="P24" s="60">
        <v>-1910714</v>
      </c>
      <c r="Q24" s="60">
        <v>-3497180</v>
      </c>
      <c r="R24" s="60">
        <v>-5760451</v>
      </c>
      <c r="S24" s="60"/>
      <c r="T24" s="60"/>
      <c r="U24" s="60"/>
      <c r="V24" s="60"/>
      <c r="W24" s="60">
        <v>-24887153</v>
      </c>
      <c r="X24" s="60"/>
      <c r="Y24" s="60">
        <v>-24887153</v>
      </c>
      <c r="Z24" s="140"/>
      <c r="AA24" s="62">
        <v>-38129000</v>
      </c>
    </row>
    <row r="25" spans="1:27" ht="13.5">
      <c r="A25" s="250" t="s">
        <v>191</v>
      </c>
      <c r="B25" s="251"/>
      <c r="C25" s="168">
        <f aca="true" t="shared" si="1" ref="C25:Y25">SUM(C19:C24)</f>
        <v>-24544844</v>
      </c>
      <c r="D25" s="168">
        <f>SUM(D19:D24)</f>
        <v>0</v>
      </c>
      <c r="E25" s="72">
        <f t="shared" si="1"/>
        <v>-32703000</v>
      </c>
      <c r="F25" s="73">
        <f t="shared" si="1"/>
        <v>-38129000</v>
      </c>
      <c r="G25" s="73">
        <f t="shared" si="1"/>
        <v>15444808</v>
      </c>
      <c r="H25" s="73">
        <f t="shared" si="1"/>
        <v>4667207</v>
      </c>
      <c r="I25" s="73">
        <f t="shared" si="1"/>
        <v>7433767</v>
      </c>
      <c r="J25" s="73">
        <f t="shared" si="1"/>
        <v>27545782</v>
      </c>
      <c r="K25" s="73">
        <f t="shared" si="1"/>
        <v>5600792</v>
      </c>
      <c r="L25" s="73">
        <f t="shared" si="1"/>
        <v>3610143</v>
      </c>
      <c r="M25" s="73">
        <f t="shared" si="1"/>
        <v>8586581</v>
      </c>
      <c r="N25" s="73">
        <f t="shared" si="1"/>
        <v>17797516</v>
      </c>
      <c r="O25" s="73">
        <f t="shared" si="1"/>
        <v>4247443</v>
      </c>
      <c r="P25" s="73">
        <f t="shared" si="1"/>
        <v>4959286</v>
      </c>
      <c r="Q25" s="73">
        <f t="shared" si="1"/>
        <v>1052820</v>
      </c>
      <c r="R25" s="73">
        <f t="shared" si="1"/>
        <v>10259549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55602847</v>
      </c>
      <c r="X25" s="73">
        <f t="shared" si="1"/>
        <v>52540000</v>
      </c>
      <c r="Y25" s="73">
        <f t="shared" si="1"/>
        <v>3062847</v>
      </c>
      <c r="Z25" s="170">
        <f>+IF(X25&lt;&gt;0,+(Y25/X25)*100,0)</f>
        <v>5.82955272173582</v>
      </c>
      <c r="AA25" s="74">
        <f>SUM(AA19:AA24)</f>
        <v>-38129000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-5979700</v>
      </c>
      <c r="D33" s="155"/>
      <c r="E33" s="59">
        <v>-1750000</v>
      </c>
      <c r="F33" s="60">
        <v>-1750000</v>
      </c>
      <c r="G33" s="60">
        <v>-71387</v>
      </c>
      <c r="H33" s="60">
        <v>-226544</v>
      </c>
      <c r="I33" s="60">
        <v>-1730910</v>
      </c>
      <c r="J33" s="60">
        <v>-2028841</v>
      </c>
      <c r="K33" s="60">
        <v>-71387</v>
      </c>
      <c r="L33" s="60"/>
      <c r="M33" s="60">
        <v>-369318</v>
      </c>
      <c r="N33" s="60">
        <v>-440705</v>
      </c>
      <c r="O33" s="60">
        <v>-71387</v>
      </c>
      <c r="P33" s="60">
        <v>-297931</v>
      </c>
      <c r="Q33" s="60">
        <v>-71387</v>
      </c>
      <c r="R33" s="60">
        <v>-440705</v>
      </c>
      <c r="S33" s="60"/>
      <c r="T33" s="60"/>
      <c r="U33" s="60"/>
      <c r="V33" s="60"/>
      <c r="W33" s="60">
        <v>-2910251</v>
      </c>
      <c r="X33" s="60">
        <v>-1312501</v>
      </c>
      <c r="Y33" s="60">
        <v>-1597750</v>
      </c>
      <c r="Z33" s="140">
        <v>121.73</v>
      </c>
      <c r="AA33" s="62">
        <v>-1750000</v>
      </c>
    </row>
    <row r="34" spans="1:27" ht="13.5">
      <c r="A34" s="250" t="s">
        <v>197</v>
      </c>
      <c r="B34" s="251"/>
      <c r="C34" s="168">
        <f aca="true" t="shared" si="2" ref="C34:Y34">SUM(C29:C33)</f>
        <v>-5979700</v>
      </c>
      <c r="D34" s="168">
        <f>SUM(D29:D33)</f>
        <v>0</v>
      </c>
      <c r="E34" s="72">
        <f t="shared" si="2"/>
        <v>-1750000</v>
      </c>
      <c r="F34" s="73">
        <f t="shared" si="2"/>
        <v>-1750000</v>
      </c>
      <c r="G34" s="73">
        <f t="shared" si="2"/>
        <v>-71387</v>
      </c>
      <c r="H34" s="73">
        <f t="shared" si="2"/>
        <v>-226544</v>
      </c>
      <c r="I34" s="73">
        <f t="shared" si="2"/>
        <v>-1730910</v>
      </c>
      <c r="J34" s="73">
        <f t="shared" si="2"/>
        <v>-2028841</v>
      </c>
      <c r="K34" s="73">
        <f t="shared" si="2"/>
        <v>-71387</v>
      </c>
      <c r="L34" s="73">
        <f t="shared" si="2"/>
        <v>0</v>
      </c>
      <c r="M34" s="73">
        <f t="shared" si="2"/>
        <v>-369318</v>
      </c>
      <c r="N34" s="73">
        <f t="shared" si="2"/>
        <v>-440705</v>
      </c>
      <c r="O34" s="73">
        <f t="shared" si="2"/>
        <v>-71387</v>
      </c>
      <c r="P34" s="73">
        <f t="shared" si="2"/>
        <v>-297931</v>
      </c>
      <c r="Q34" s="73">
        <f t="shared" si="2"/>
        <v>-71387</v>
      </c>
      <c r="R34" s="73">
        <f t="shared" si="2"/>
        <v>-440705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-2910251</v>
      </c>
      <c r="X34" s="73">
        <f t="shared" si="2"/>
        <v>-1312501</v>
      </c>
      <c r="Y34" s="73">
        <f t="shared" si="2"/>
        <v>-1597750</v>
      </c>
      <c r="Z34" s="170">
        <f>+IF(X34&lt;&gt;0,+(Y34/X34)*100,0)</f>
        <v>121.73324058419766</v>
      </c>
      <c r="AA34" s="74">
        <f>SUM(AA29:AA33)</f>
        <v>-1750000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290470</v>
      </c>
      <c r="D36" s="153">
        <f>+D15+D25+D34</f>
        <v>0</v>
      </c>
      <c r="E36" s="99">
        <f t="shared" si="3"/>
        <v>1588000</v>
      </c>
      <c r="F36" s="100">
        <f t="shared" si="3"/>
        <v>-3041900</v>
      </c>
      <c r="G36" s="100">
        <f t="shared" si="3"/>
        <v>379261</v>
      </c>
      <c r="H36" s="100">
        <f t="shared" si="3"/>
        <v>609492</v>
      </c>
      <c r="I36" s="100">
        <f t="shared" si="3"/>
        <v>-779444</v>
      </c>
      <c r="J36" s="100">
        <f t="shared" si="3"/>
        <v>209309</v>
      </c>
      <c r="K36" s="100">
        <f t="shared" si="3"/>
        <v>-310027</v>
      </c>
      <c r="L36" s="100">
        <f t="shared" si="3"/>
        <v>737955</v>
      </c>
      <c r="M36" s="100">
        <f t="shared" si="3"/>
        <v>690455</v>
      </c>
      <c r="N36" s="100">
        <f t="shared" si="3"/>
        <v>1118383</v>
      </c>
      <c r="O36" s="100">
        <f t="shared" si="3"/>
        <v>-911514</v>
      </c>
      <c r="P36" s="100">
        <f t="shared" si="3"/>
        <v>-176174</v>
      </c>
      <c r="Q36" s="100">
        <f t="shared" si="3"/>
        <v>-31838</v>
      </c>
      <c r="R36" s="100">
        <f t="shared" si="3"/>
        <v>-1119526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208166</v>
      </c>
      <c r="X36" s="100">
        <f t="shared" si="3"/>
        <v>107129239</v>
      </c>
      <c r="Y36" s="100">
        <f t="shared" si="3"/>
        <v>-106921073</v>
      </c>
      <c r="Z36" s="137">
        <f>+IF(X36&lt;&gt;0,+(Y36/X36)*100,0)</f>
        <v>-99.80568703563739</v>
      </c>
      <c r="AA36" s="102">
        <f>+AA15+AA25+AA34</f>
        <v>-3041900</v>
      </c>
    </row>
    <row r="37" spans="1:27" ht="13.5">
      <c r="A37" s="249" t="s">
        <v>199</v>
      </c>
      <c r="B37" s="182"/>
      <c r="C37" s="153">
        <v>432453</v>
      </c>
      <c r="D37" s="153"/>
      <c r="E37" s="99">
        <v>2404000</v>
      </c>
      <c r="F37" s="100">
        <v>5470000</v>
      </c>
      <c r="G37" s="100">
        <v>661347</v>
      </c>
      <c r="H37" s="100">
        <v>1040608</v>
      </c>
      <c r="I37" s="100">
        <v>1650100</v>
      </c>
      <c r="J37" s="100">
        <v>661347</v>
      </c>
      <c r="K37" s="100">
        <v>870656</v>
      </c>
      <c r="L37" s="100">
        <v>560629</v>
      </c>
      <c r="M37" s="100">
        <v>1298584</v>
      </c>
      <c r="N37" s="100">
        <v>870656</v>
      </c>
      <c r="O37" s="100">
        <v>1989039</v>
      </c>
      <c r="P37" s="100">
        <v>1077525</v>
      </c>
      <c r="Q37" s="100">
        <v>901351</v>
      </c>
      <c r="R37" s="100">
        <v>1989039</v>
      </c>
      <c r="S37" s="100"/>
      <c r="T37" s="100"/>
      <c r="U37" s="100"/>
      <c r="V37" s="100"/>
      <c r="W37" s="100">
        <v>661347</v>
      </c>
      <c r="X37" s="100">
        <v>5470000</v>
      </c>
      <c r="Y37" s="100">
        <v>-4808653</v>
      </c>
      <c r="Z37" s="137">
        <v>-87.91</v>
      </c>
      <c r="AA37" s="102">
        <v>5470000</v>
      </c>
    </row>
    <row r="38" spans="1:27" ht="13.5">
      <c r="A38" s="269" t="s">
        <v>200</v>
      </c>
      <c r="B38" s="256"/>
      <c r="C38" s="257">
        <v>722923</v>
      </c>
      <c r="D38" s="257"/>
      <c r="E38" s="258">
        <v>3992000</v>
      </c>
      <c r="F38" s="259">
        <v>2428100</v>
      </c>
      <c r="G38" s="259">
        <v>1040608</v>
      </c>
      <c r="H38" s="259">
        <v>1650100</v>
      </c>
      <c r="I38" s="259">
        <v>870656</v>
      </c>
      <c r="J38" s="259">
        <v>870656</v>
      </c>
      <c r="K38" s="259">
        <v>560629</v>
      </c>
      <c r="L38" s="259">
        <v>1298584</v>
      </c>
      <c r="M38" s="259">
        <v>1989039</v>
      </c>
      <c r="N38" s="259">
        <v>1989039</v>
      </c>
      <c r="O38" s="259">
        <v>1077525</v>
      </c>
      <c r="P38" s="259">
        <v>901351</v>
      </c>
      <c r="Q38" s="259">
        <v>869513</v>
      </c>
      <c r="R38" s="259">
        <v>869513</v>
      </c>
      <c r="S38" s="259"/>
      <c r="T38" s="259"/>
      <c r="U38" s="259"/>
      <c r="V38" s="259"/>
      <c r="W38" s="259">
        <v>869513</v>
      </c>
      <c r="X38" s="259">
        <v>112599239</v>
      </c>
      <c r="Y38" s="259">
        <v>-111729726</v>
      </c>
      <c r="Z38" s="260">
        <v>-99.23</v>
      </c>
      <c r="AA38" s="261">
        <v>2428100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24544845</v>
      </c>
      <c r="D5" s="200">
        <f t="shared" si="0"/>
        <v>0</v>
      </c>
      <c r="E5" s="106">
        <f t="shared" si="0"/>
        <v>32700000</v>
      </c>
      <c r="F5" s="106">
        <f t="shared" si="0"/>
        <v>39490000</v>
      </c>
      <c r="G5" s="106">
        <f t="shared" si="0"/>
        <v>6508198</v>
      </c>
      <c r="H5" s="106">
        <f t="shared" si="0"/>
        <v>2723491</v>
      </c>
      <c r="I5" s="106">
        <f t="shared" si="0"/>
        <v>4309928</v>
      </c>
      <c r="J5" s="106">
        <f t="shared" si="0"/>
        <v>13541617</v>
      </c>
      <c r="K5" s="106">
        <f t="shared" si="0"/>
        <v>1370410</v>
      </c>
      <c r="L5" s="106">
        <f t="shared" si="0"/>
        <v>2016540</v>
      </c>
      <c r="M5" s="106">
        <f t="shared" si="0"/>
        <v>1787394</v>
      </c>
      <c r="N5" s="106">
        <f t="shared" si="0"/>
        <v>5174344</v>
      </c>
      <c r="O5" s="106">
        <f t="shared" si="0"/>
        <v>317177</v>
      </c>
      <c r="P5" s="106">
        <f t="shared" si="0"/>
        <v>1793302</v>
      </c>
      <c r="Q5" s="106">
        <f t="shared" si="0"/>
        <v>3181544</v>
      </c>
      <c r="R5" s="106">
        <f t="shared" si="0"/>
        <v>5292023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24007984</v>
      </c>
      <c r="X5" s="106">
        <f t="shared" si="0"/>
        <v>29617500</v>
      </c>
      <c r="Y5" s="106">
        <f t="shared" si="0"/>
        <v>-5609516</v>
      </c>
      <c r="Z5" s="201">
        <f>+IF(X5&lt;&gt;0,+(Y5/X5)*100,0)</f>
        <v>-18.939870009285052</v>
      </c>
      <c r="AA5" s="199">
        <f>SUM(AA11:AA18)</f>
        <v>39490000</v>
      </c>
    </row>
    <row r="6" spans="1:27" ht="13.5">
      <c r="A6" s="291" t="s">
        <v>204</v>
      </c>
      <c r="B6" s="142"/>
      <c r="C6" s="62">
        <v>13718093</v>
      </c>
      <c r="D6" s="156"/>
      <c r="E6" s="60">
        <v>15000000</v>
      </c>
      <c r="F6" s="60">
        <v>23670000</v>
      </c>
      <c r="G6" s="60">
        <v>2796504</v>
      </c>
      <c r="H6" s="60">
        <v>1212862</v>
      </c>
      <c r="I6" s="60">
        <v>1596149</v>
      </c>
      <c r="J6" s="60">
        <v>5605515</v>
      </c>
      <c r="K6" s="60">
        <v>615397</v>
      </c>
      <c r="L6" s="60">
        <v>1391829</v>
      </c>
      <c r="M6" s="60">
        <v>916297</v>
      </c>
      <c r="N6" s="60">
        <v>2923523</v>
      </c>
      <c r="O6" s="60">
        <v>272856</v>
      </c>
      <c r="P6" s="60">
        <v>816329</v>
      </c>
      <c r="Q6" s="60">
        <v>607342</v>
      </c>
      <c r="R6" s="60">
        <v>1696527</v>
      </c>
      <c r="S6" s="60"/>
      <c r="T6" s="60"/>
      <c r="U6" s="60"/>
      <c r="V6" s="60"/>
      <c r="W6" s="60">
        <v>10225565</v>
      </c>
      <c r="X6" s="60">
        <v>17752500</v>
      </c>
      <c r="Y6" s="60">
        <v>-7526935</v>
      </c>
      <c r="Z6" s="140">
        <v>-42.4</v>
      </c>
      <c r="AA6" s="155">
        <v>23670000</v>
      </c>
    </row>
    <row r="7" spans="1:27" ht="13.5">
      <c r="A7" s="291" t="s">
        <v>205</v>
      </c>
      <c r="B7" s="142"/>
      <c r="C7" s="62">
        <v>3095635</v>
      </c>
      <c r="D7" s="156"/>
      <c r="E7" s="60">
        <v>3000000</v>
      </c>
      <c r="F7" s="60">
        <v>1500000</v>
      </c>
      <c r="G7" s="60">
        <v>2083633</v>
      </c>
      <c r="H7" s="60"/>
      <c r="I7" s="60">
        <v>924340</v>
      </c>
      <c r="J7" s="60">
        <v>3007973</v>
      </c>
      <c r="K7" s="60">
        <v>95115</v>
      </c>
      <c r="L7" s="60">
        <v>3981</v>
      </c>
      <c r="M7" s="60">
        <v>53408</v>
      </c>
      <c r="N7" s="60">
        <v>152504</v>
      </c>
      <c r="O7" s="60"/>
      <c r="P7" s="60"/>
      <c r="Q7" s="60">
        <v>1455196</v>
      </c>
      <c r="R7" s="60">
        <v>1455196</v>
      </c>
      <c r="S7" s="60"/>
      <c r="T7" s="60"/>
      <c r="U7" s="60"/>
      <c r="V7" s="60"/>
      <c r="W7" s="60">
        <v>4615673</v>
      </c>
      <c r="X7" s="60">
        <v>1125000</v>
      </c>
      <c r="Y7" s="60">
        <v>3490673</v>
      </c>
      <c r="Z7" s="140">
        <v>310.28</v>
      </c>
      <c r="AA7" s="155">
        <v>1500000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16813728</v>
      </c>
      <c r="D11" s="294">
        <f t="shared" si="1"/>
        <v>0</v>
      </c>
      <c r="E11" s="295">
        <f t="shared" si="1"/>
        <v>18000000</v>
      </c>
      <c r="F11" s="295">
        <f t="shared" si="1"/>
        <v>25170000</v>
      </c>
      <c r="G11" s="295">
        <f t="shared" si="1"/>
        <v>4880137</v>
      </c>
      <c r="H11" s="295">
        <f t="shared" si="1"/>
        <v>1212862</v>
      </c>
      <c r="I11" s="295">
        <f t="shared" si="1"/>
        <v>2520489</v>
      </c>
      <c r="J11" s="295">
        <f t="shared" si="1"/>
        <v>8613488</v>
      </c>
      <c r="K11" s="295">
        <f t="shared" si="1"/>
        <v>710512</v>
      </c>
      <c r="L11" s="295">
        <f t="shared" si="1"/>
        <v>1395810</v>
      </c>
      <c r="M11" s="295">
        <f t="shared" si="1"/>
        <v>969705</v>
      </c>
      <c r="N11" s="295">
        <f t="shared" si="1"/>
        <v>3076027</v>
      </c>
      <c r="O11" s="295">
        <f t="shared" si="1"/>
        <v>272856</v>
      </c>
      <c r="P11" s="295">
        <f t="shared" si="1"/>
        <v>816329</v>
      </c>
      <c r="Q11" s="295">
        <f t="shared" si="1"/>
        <v>2062538</v>
      </c>
      <c r="R11" s="295">
        <f t="shared" si="1"/>
        <v>3151723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14841238</v>
      </c>
      <c r="X11" s="295">
        <f t="shared" si="1"/>
        <v>18877500</v>
      </c>
      <c r="Y11" s="295">
        <f t="shared" si="1"/>
        <v>-4036262</v>
      </c>
      <c r="Z11" s="296">
        <f>+IF(X11&lt;&gt;0,+(Y11/X11)*100,0)</f>
        <v>-21.381337571182623</v>
      </c>
      <c r="AA11" s="297">
        <f>SUM(AA6:AA10)</f>
        <v>25170000</v>
      </c>
    </row>
    <row r="12" spans="1:27" ht="13.5">
      <c r="A12" s="298" t="s">
        <v>210</v>
      </c>
      <c r="B12" s="136"/>
      <c r="C12" s="62">
        <v>5562582</v>
      </c>
      <c r="D12" s="156"/>
      <c r="E12" s="60">
        <v>10700000</v>
      </c>
      <c r="F12" s="60">
        <v>10320000</v>
      </c>
      <c r="G12" s="60">
        <v>562391</v>
      </c>
      <c r="H12" s="60">
        <v>936186</v>
      </c>
      <c r="I12" s="60">
        <v>800964</v>
      </c>
      <c r="J12" s="60">
        <v>2299541</v>
      </c>
      <c r="K12" s="60">
        <v>659898</v>
      </c>
      <c r="L12" s="60">
        <v>362627</v>
      </c>
      <c r="M12" s="60">
        <v>752881</v>
      </c>
      <c r="N12" s="60">
        <v>1775406</v>
      </c>
      <c r="O12" s="60">
        <v>20000</v>
      </c>
      <c r="P12" s="60">
        <v>964558</v>
      </c>
      <c r="Q12" s="60">
        <v>1072016</v>
      </c>
      <c r="R12" s="60">
        <v>2056574</v>
      </c>
      <c r="S12" s="60"/>
      <c r="T12" s="60"/>
      <c r="U12" s="60"/>
      <c r="V12" s="60"/>
      <c r="W12" s="60">
        <v>6131521</v>
      </c>
      <c r="X12" s="60">
        <v>7740000</v>
      </c>
      <c r="Y12" s="60">
        <v>-1608479</v>
      </c>
      <c r="Z12" s="140">
        <v>-20.78</v>
      </c>
      <c r="AA12" s="155">
        <v>10320000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2168535</v>
      </c>
      <c r="D15" s="156"/>
      <c r="E15" s="60">
        <v>4000000</v>
      </c>
      <c r="F15" s="60">
        <v>4000000</v>
      </c>
      <c r="G15" s="60">
        <v>1065670</v>
      </c>
      <c r="H15" s="60">
        <v>574443</v>
      </c>
      <c r="I15" s="60">
        <v>988475</v>
      </c>
      <c r="J15" s="60">
        <v>2628588</v>
      </c>
      <c r="K15" s="60"/>
      <c r="L15" s="60">
        <v>258103</v>
      </c>
      <c r="M15" s="60">
        <v>64808</v>
      </c>
      <c r="N15" s="60">
        <v>322911</v>
      </c>
      <c r="O15" s="60">
        <v>24321</v>
      </c>
      <c r="P15" s="60">
        <v>12415</v>
      </c>
      <c r="Q15" s="60">
        <v>46990</v>
      </c>
      <c r="R15" s="60">
        <v>83726</v>
      </c>
      <c r="S15" s="60"/>
      <c r="T15" s="60"/>
      <c r="U15" s="60"/>
      <c r="V15" s="60"/>
      <c r="W15" s="60">
        <v>3035225</v>
      </c>
      <c r="X15" s="60">
        <v>3000000</v>
      </c>
      <c r="Y15" s="60">
        <v>35225</v>
      </c>
      <c r="Z15" s="140">
        <v>1.17</v>
      </c>
      <c r="AA15" s="155">
        <v>4000000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13718093</v>
      </c>
      <c r="D36" s="156">
        <f t="shared" si="4"/>
        <v>0</v>
      </c>
      <c r="E36" s="60">
        <f t="shared" si="4"/>
        <v>15000000</v>
      </c>
      <c r="F36" s="60">
        <f t="shared" si="4"/>
        <v>23670000</v>
      </c>
      <c r="G36" s="60">
        <f t="shared" si="4"/>
        <v>2796504</v>
      </c>
      <c r="H36" s="60">
        <f t="shared" si="4"/>
        <v>1212862</v>
      </c>
      <c r="I36" s="60">
        <f t="shared" si="4"/>
        <v>1596149</v>
      </c>
      <c r="J36" s="60">
        <f t="shared" si="4"/>
        <v>5605515</v>
      </c>
      <c r="K36" s="60">
        <f t="shared" si="4"/>
        <v>615397</v>
      </c>
      <c r="L36" s="60">
        <f t="shared" si="4"/>
        <v>1391829</v>
      </c>
      <c r="M36" s="60">
        <f t="shared" si="4"/>
        <v>916297</v>
      </c>
      <c r="N36" s="60">
        <f t="shared" si="4"/>
        <v>2923523</v>
      </c>
      <c r="O36" s="60">
        <f t="shared" si="4"/>
        <v>272856</v>
      </c>
      <c r="P36" s="60">
        <f t="shared" si="4"/>
        <v>816329</v>
      </c>
      <c r="Q36" s="60">
        <f t="shared" si="4"/>
        <v>607342</v>
      </c>
      <c r="R36" s="60">
        <f t="shared" si="4"/>
        <v>1696527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10225565</v>
      </c>
      <c r="X36" s="60">
        <f t="shared" si="4"/>
        <v>17752500</v>
      </c>
      <c r="Y36" s="60">
        <f t="shared" si="4"/>
        <v>-7526935</v>
      </c>
      <c r="Z36" s="140">
        <f aca="true" t="shared" si="5" ref="Z36:Z49">+IF(X36&lt;&gt;0,+(Y36/X36)*100,0)</f>
        <v>-42.399295873820584</v>
      </c>
      <c r="AA36" s="155">
        <f>AA6+AA21</f>
        <v>23670000</v>
      </c>
    </row>
    <row r="37" spans="1:27" ht="13.5">
      <c r="A37" s="291" t="s">
        <v>205</v>
      </c>
      <c r="B37" s="142"/>
      <c r="C37" s="62">
        <f t="shared" si="4"/>
        <v>3095635</v>
      </c>
      <c r="D37" s="156">
        <f t="shared" si="4"/>
        <v>0</v>
      </c>
      <c r="E37" s="60">
        <f t="shared" si="4"/>
        <v>3000000</v>
      </c>
      <c r="F37" s="60">
        <f t="shared" si="4"/>
        <v>1500000</v>
      </c>
      <c r="G37" s="60">
        <f t="shared" si="4"/>
        <v>2083633</v>
      </c>
      <c r="H37" s="60">
        <f t="shared" si="4"/>
        <v>0</v>
      </c>
      <c r="I37" s="60">
        <f t="shared" si="4"/>
        <v>924340</v>
      </c>
      <c r="J37" s="60">
        <f t="shared" si="4"/>
        <v>3007973</v>
      </c>
      <c r="K37" s="60">
        <f t="shared" si="4"/>
        <v>95115</v>
      </c>
      <c r="L37" s="60">
        <f t="shared" si="4"/>
        <v>3981</v>
      </c>
      <c r="M37" s="60">
        <f t="shared" si="4"/>
        <v>53408</v>
      </c>
      <c r="N37" s="60">
        <f t="shared" si="4"/>
        <v>152504</v>
      </c>
      <c r="O37" s="60">
        <f t="shared" si="4"/>
        <v>0</v>
      </c>
      <c r="P37" s="60">
        <f t="shared" si="4"/>
        <v>0</v>
      </c>
      <c r="Q37" s="60">
        <f t="shared" si="4"/>
        <v>1455196</v>
      </c>
      <c r="R37" s="60">
        <f t="shared" si="4"/>
        <v>1455196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4615673</v>
      </c>
      <c r="X37" s="60">
        <f t="shared" si="4"/>
        <v>1125000</v>
      </c>
      <c r="Y37" s="60">
        <f t="shared" si="4"/>
        <v>3490673</v>
      </c>
      <c r="Z37" s="140">
        <f t="shared" si="5"/>
        <v>310.2820444444444</v>
      </c>
      <c r="AA37" s="155">
        <f>AA7+AA22</f>
        <v>1500000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16813728</v>
      </c>
      <c r="D41" s="294">
        <f t="shared" si="6"/>
        <v>0</v>
      </c>
      <c r="E41" s="295">
        <f t="shared" si="6"/>
        <v>18000000</v>
      </c>
      <c r="F41" s="295">
        <f t="shared" si="6"/>
        <v>25170000</v>
      </c>
      <c r="G41" s="295">
        <f t="shared" si="6"/>
        <v>4880137</v>
      </c>
      <c r="H41" s="295">
        <f t="shared" si="6"/>
        <v>1212862</v>
      </c>
      <c r="I41" s="295">
        <f t="shared" si="6"/>
        <v>2520489</v>
      </c>
      <c r="J41" s="295">
        <f t="shared" si="6"/>
        <v>8613488</v>
      </c>
      <c r="K41" s="295">
        <f t="shared" si="6"/>
        <v>710512</v>
      </c>
      <c r="L41" s="295">
        <f t="shared" si="6"/>
        <v>1395810</v>
      </c>
      <c r="M41" s="295">
        <f t="shared" si="6"/>
        <v>969705</v>
      </c>
      <c r="N41" s="295">
        <f t="shared" si="6"/>
        <v>3076027</v>
      </c>
      <c r="O41" s="295">
        <f t="shared" si="6"/>
        <v>272856</v>
      </c>
      <c r="P41" s="295">
        <f t="shared" si="6"/>
        <v>816329</v>
      </c>
      <c r="Q41" s="295">
        <f t="shared" si="6"/>
        <v>2062538</v>
      </c>
      <c r="R41" s="295">
        <f t="shared" si="6"/>
        <v>3151723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14841238</v>
      </c>
      <c r="X41" s="295">
        <f t="shared" si="6"/>
        <v>18877500</v>
      </c>
      <c r="Y41" s="295">
        <f t="shared" si="6"/>
        <v>-4036262</v>
      </c>
      <c r="Z41" s="296">
        <f t="shared" si="5"/>
        <v>-21.381337571182623</v>
      </c>
      <c r="AA41" s="297">
        <f>SUM(AA36:AA40)</f>
        <v>25170000</v>
      </c>
    </row>
    <row r="42" spans="1:27" ht="13.5">
      <c r="A42" s="298" t="s">
        <v>210</v>
      </c>
      <c r="B42" s="136"/>
      <c r="C42" s="95">
        <f aca="true" t="shared" si="7" ref="C42:Y48">C12+C27</f>
        <v>5562582</v>
      </c>
      <c r="D42" s="129">
        <f t="shared" si="7"/>
        <v>0</v>
      </c>
      <c r="E42" s="54">
        <f t="shared" si="7"/>
        <v>10700000</v>
      </c>
      <c r="F42" s="54">
        <f t="shared" si="7"/>
        <v>10320000</v>
      </c>
      <c r="G42" s="54">
        <f t="shared" si="7"/>
        <v>562391</v>
      </c>
      <c r="H42" s="54">
        <f t="shared" si="7"/>
        <v>936186</v>
      </c>
      <c r="I42" s="54">
        <f t="shared" si="7"/>
        <v>800964</v>
      </c>
      <c r="J42" s="54">
        <f t="shared" si="7"/>
        <v>2299541</v>
      </c>
      <c r="K42" s="54">
        <f t="shared" si="7"/>
        <v>659898</v>
      </c>
      <c r="L42" s="54">
        <f t="shared" si="7"/>
        <v>362627</v>
      </c>
      <c r="M42" s="54">
        <f t="shared" si="7"/>
        <v>752881</v>
      </c>
      <c r="N42" s="54">
        <f t="shared" si="7"/>
        <v>1775406</v>
      </c>
      <c r="O42" s="54">
        <f t="shared" si="7"/>
        <v>20000</v>
      </c>
      <c r="P42" s="54">
        <f t="shared" si="7"/>
        <v>964558</v>
      </c>
      <c r="Q42" s="54">
        <f t="shared" si="7"/>
        <v>1072016</v>
      </c>
      <c r="R42" s="54">
        <f t="shared" si="7"/>
        <v>2056574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6131521</v>
      </c>
      <c r="X42" s="54">
        <f t="shared" si="7"/>
        <v>7740000</v>
      </c>
      <c r="Y42" s="54">
        <f t="shared" si="7"/>
        <v>-1608479</v>
      </c>
      <c r="Z42" s="184">
        <f t="shared" si="5"/>
        <v>-20.781382428940567</v>
      </c>
      <c r="AA42" s="130">
        <f aca="true" t="shared" si="8" ref="AA42:AA48">AA12+AA27</f>
        <v>10320000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2168535</v>
      </c>
      <c r="D45" s="129">
        <f t="shared" si="7"/>
        <v>0</v>
      </c>
      <c r="E45" s="54">
        <f t="shared" si="7"/>
        <v>4000000</v>
      </c>
      <c r="F45" s="54">
        <f t="shared" si="7"/>
        <v>4000000</v>
      </c>
      <c r="G45" s="54">
        <f t="shared" si="7"/>
        <v>1065670</v>
      </c>
      <c r="H45" s="54">
        <f t="shared" si="7"/>
        <v>574443</v>
      </c>
      <c r="I45" s="54">
        <f t="shared" si="7"/>
        <v>988475</v>
      </c>
      <c r="J45" s="54">
        <f t="shared" si="7"/>
        <v>2628588</v>
      </c>
      <c r="K45" s="54">
        <f t="shared" si="7"/>
        <v>0</v>
      </c>
      <c r="L45" s="54">
        <f t="shared" si="7"/>
        <v>258103</v>
      </c>
      <c r="M45" s="54">
        <f t="shared" si="7"/>
        <v>64808</v>
      </c>
      <c r="N45" s="54">
        <f t="shared" si="7"/>
        <v>322911</v>
      </c>
      <c r="O45" s="54">
        <f t="shared" si="7"/>
        <v>24321</v>
      </c>
      <c r="P45" s="54">
        <f t="shared" si="7"/>
        <v>12415</v>
      </c>
      <c r="Q45" s="54">
        <f t="shared" si="7"/>
        <v>46990</v>
      </c>
      <c r="R45" s="54">
        <f t="shared" si="7"/>
        <v>83726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3035225</v>
      </c>
      <c r="X45" s="54">
        <f t="shared" si="7"/>
        <v>3000000</v>
      </c>
      <c r="Y45" s="54">
        <f t="shared" si="7"/>
        <v>35225</v>
      </c>
      <c r="Z45" s="184">
        <f t="shared" si="5"/>
        <v>1.1741666666666666</v>
      </c>
      <c r="AA45" s="130">
        <f t="shared" si="8"/>
        <v>4000000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24544845</v>
      </c>
      <c r="D49" s="218">
        <f t="shared" si="9"/>
        <v>0</v>
      </c>
      <c r="E49" s="220">
        <f t="shared" si="9"/>
        <v>32700000</v>
      </c>
      <c r="F49" s="220">
        <f t="shared" si="9"/>
        <v>39490000</v>
      </c>
      <c r="G49" s="220">
        <f t="shared" si="9"/>
        <v>6508198</v>
      </c>
      <c r="H49" s="220">
        <f t="shared" si="9"/>
        <v>2723491</v>
      </c>
      <c r="I49" s="220">
        <f t="shared" si="9"/>
        <v>4309928</v>
      </c>
      <c r="J49" s="220">
        <f t="shared" si="9"/>
        <v>13541617</v>
      </c>
      <c r="K49" s="220">
        <f t="shared" si="9"/>
        <v>1370410</v>
      </c>
      <c r="L49" s="220">
        <f t="shared" si="9"/>
        <v>2016540</v>
      </c>
      <c r="M49" s="220">
        <f t="shared" si="9"/>
        <v>1787394</v>
      </c>
      <c r="N49" s="220">
        <f t="shared" si="9"/>
        <v>5174344</v>
      </c>
      <c r="O49" s="220">
        <f t="shared" si="9"/>
        <v>317177</v>
      </c>
      <c r="P49" s="220">
        <f t="shared" si="9"/>
        <v>1793302</v>
      </c>
      <c r="Q49" s="220">
        <f t="shared" si="9"/>
        <v>3181544</v>
      </c>
      <c r="R49" s="220">
        <f t="shared" si="9"/>
        <v>5292023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24007984</v>
      </c>
      <c r="X49" s="220">
        <f t="shared" si="9"/>
        <v>29617500</v>
      </c>
      <c r="Y49" s="220">
        <f t="shared" si="9"/>
        <v>-5609516</v>
      </c>
      <c r="Z49" s="221">
        <f t="shared" si="5"/>
        <v>-18.939870009285052</v>
      </c>
      <c r="AA49" s="222">
        <f>SUM(AA41:AA48)</f>
        <v>39490000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13930000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6000000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6000000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7930000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13480000</v>
      </c>
      <c r="F67" s="60"/>
      <c r="G67" s="60">
        <v>100886</v>
      </c>
      <c r="H67" s="60">
        <v>306024</v>
      </c>
      <c r="I67" s="60">
        <v>390205</v>
      </c>
      <c r="J67" s="60">
        <v>797115</v>
      </c>
      <c r="K67" s="60">
        <v>187969</v>
      </c>
      <c r="L67" s="60">
        <v>474833</v>
      </c>
      <c r="M67" s="60">
        <v>698719</v>
      </c>
      <c r="N67" s="60">
        <v>1361521</v>
      </c>
      <c r="O67" s="60">
        <v>204581</v>
      </c>
      <c r="P67" s="60">
        <v>102669</v>
      </c>
      <c r="Q67" s="60">
        <v>339106</v>
      </c>
      <c r="R67" s="60">
        <v>646356</v>
      </c>
      <c r="S67" s="60"/>
      <c r="T67" s="60"/>
      <c r="U67" s="60"/>
      <c r="V67" s="60"/>
      <c r="W67" s="60">
        <v>2804992</v>
      </c>
      <c r="X67" s="60"/>
      <c r="Y67" s="60">
        <v>2804992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450000</v>
      </c>
      <c r="F68" s="60"/>
      <c r="G68" s="60">
        <v>81616</v>
      </c>
      <c r="H68" s="60">
        <v>38691</v>
      </c>
      <c r="I68" s="60">
        <v>209490</v>
      </c>
      <c r="J68" s="60">
        <v>329797</v>
      </c>
      <c r="K68" s="60">
        <v>207448</v>
      </c>
      <c r="L68" s="60">
        <v>159403</v>
      </c>
      <c r="M68" s="60">
        <v>60474</v>
      </c>
      <c r="N68" s="60">
        <v>427325</v>
      </c>
      <c r="O68" s="60">
        <v>34925</v>
      </c>
      <c r="P68" s="60">
        <v>96655</v>
      </c>
      <c r="Q68" s="60">
        <v>7310</v>
      </c>
      <c r="R68" s="60">
        <v>138890</v>
      </c>
      <c r="S68" s="60"/>
      <c r="T68" s="60"/>
      <c r="U68" s="60"/>
      <c r="V68" s="60"/>
      <c r="W68" s="60">
        <v>896012</v>
      </c>
      <c r="X68" s="60"/>
      <c r="Y68" s="60">
        <v>896012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13930000</v>
      </c>
      <c r="F69" s="220">
        <f t="shared" si="12"/>
        <v>0</v>
      </c>
      <c r="G69" s="220">
        <f t="shared" si="12"/>
        <v>182502</v>
      </c>
      <c r="H69" s="220">
        <f t="shared" si="12"/>
        <v>344715</v>
      </c>
      <c r="I69" s="220">
        <f t="shared" si="12"/>
        <v>599695</v>
      </c>
      <c r="J69" s="220">
        <f t="shared" si="12"/>
        <v>1126912</v>
      </c>
      <c r="K69" s="220">
        <f t="shared" si="12"/>
        <v>395417</v>
      </c>
      <c r="L69" s="220">
        <f t="shared" si="12"/>
        <v>634236</v>
      </c>
      <c r="M69" s="220">
        <f t="shared" si="12"/>
        <v>759193</v>
      </c>
      <c r="N69" s="220">
        <f t="shared" si="12"/>
        <v>1788846</v>
      </c>
      <c r="O69" s="220">
        <f t="shared" si="12"/>
        <v>239506</v>
      </c>
      <c r="P69" s="220">
        <f t="shared" si="12"/>
        <v>199324</v>
      </c>
      <c r="Q69" s="220">
        <f t="shared" si="12"/>
        <v>346416</v>
      </c>
      <c r="R69" s="220">
        <f t="shared" si="12"/>
        <v>785246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3701004</v>
      </c>
      <c r="X69" s="220">
        <f t="shared" si="12"/>
        <v>0</v>
      </c>
      <c r="Y69" s="220">
        <f t="shared" si="12"/>
        <v>3701004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16813728</v>
      </c>
      <c r="D5" s="357">
        <f t="shared" si="0"/>
        <v>0</v>
      </c>
      <c r="E5" s="356">
        <f t="shared" si="0"/>
        <v>18000000</v>
      </c>
      <c r="F5" s="358">
        <f t="shared" si="0"/>
        <v>25170000</v>
      </c>
      <c r="G5" s="358">
        <f t="shared" si="0"/>
        <v>4880137</v>
      </c>
      <c r="H5" s="356">
        <f t="shared" si="0"/>
        <v>1212862</v>
      </c>
      <c r="I5" s="356">
        <f t="shared" si="0"/>
        <v>2520489</v>
      </c>
      <c r="J5" s="358">
        <f t="shared" si="0"/>
        <v>8613488</v>
      </c>
      <c r="K5" s="358">
        <f t="shared" si="0"/>
        <v>710512</v>
      </c>
      <c r="L5" s="356">
        <f t="shared" si="0"/>
        <v>1395810</v>
      </c>
      <c r="M5" s="356">
        <f t="shared" si="0"/>
        <v>969705</v>
      </c>
      <c r="N5" s="358">
        <f t="shared" si="0"/>
        <v>3076027</v>
      </c>
      <c r="O5" s="358">
        <f t="shared" si="0"/>
        <v>272856</v>
      </c>
      <c r="P5" s="356">
        <f t="shared" si="0"/>
        <v>816329</v>
      </c>
      <c r="Q5" s="356">
        <f t="shared" si="0"/>
        <v>2062538</v>
      </c>
      <c r="R5" s="358">
        <f t="shared" si="0"/>
        <v>3151723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14841238</v>
      </c>
      <c r="X5" s="356">
        <f t="shared" si="0"/>
        <v>18877500</v>
      </c>
      <c r="Y5" s="358">
        <f t="shared" si="0"/>
        <v>-4036262</v>
      </c>
      <c r="Z5" s="359">
        <f>+IF(X5&lt;&gt;0,+(Y5/X5)*100,0)</f>
        <v>-21.381337571182623</v>
      </c>
      <c r="AA5" s="360">
        <f>+AA6+AA8+AA11+AA13+AA15</f>
        <v>25170000</v>
      </c>
    </row>
    <row r="6" spans="1:27" ht="13.5">
      <c r="A6" s="361" t="s">
        <v>204</v>
      </c>
      <c r="B6" s="142"/>
      <c r="C6" s="60">
        <f>+C7</f>
        <v>13718093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23670000</v>
      </c>
      <c r="G6" s="59">
        <f t="shared" si="1"/>
        <v>2796504</v>
      </c>
      <c r="H6" s="60">
        <f t="shared" si="1"/>
        <v>1212862</v>
      </c>
      <c r="I6" s="60">
        <f t="shared" si="1"/>
        <v>1596149</v>
      </c>
      <c r="J6" s="59">
        <f t="shared" si="1"/>
        <v>5605515</v>
      </c>
      <c r="K6" s="59">
        <f t="shared" si="1"/>
        <v>615397</v>
      </c>
      <c r="L6" s="60">
        <f t="shared" si="1"/>
        <v>1391829</v>
      </c>
      <c r="M6" s="60">
        <f t="shared" si="1"/>
        <v>916297</v>
      </c>
      <c r="N6" s="59">
        <f t="shared" si="1"/>
        <v>2923523</v>
      </c>
      <c r="O6" s="59">
        <f t="shared" si="1"/>
        <v>272856</v>
      </c>
      <c r="P6" s="60">
        <f t="shared" si="1"/>
        <v>816329</v>
      </c>
      <c r="Q6" s="60">
        <f t="shared" si="1"/>
        <v>607342</v>
      </c>
      <c r="R6" s="59">
        <f t="shared" si="1"/>
        <v>1696527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10225565</v>
      </c>
      <c r="X6" s="60">
        <f t="shared" si="1"/>
        <v>17752500</v>
      </c>
      <c r="Y6" s="59">
        <f t="shared" si="1"/>
        <v>-7526935</v>
      </c>
      <c r="Z6" s="61">
        <f>+IF(X6&lt;&gt;0,+(Y6/X6)*100,0)</f>
        <v>-42.399295873820584</v>
      </c>
      <c r="AA6" s="62">
        <f t="shared" si="1"/>
        <v>23670000</v>
      </c>
    </row>
    <row r="7" spans="1:27" ht="13.5">
      <c r="A7" s="291" t="s">
        <v>228</v>
      </c>
      <c r="B7" s="142"/>
      <c r="C7" s="60">
        <v>13718093</v>
      </c>
      <c r="D7" s="340"/>
      <c r="E7" s="60">
        <v>15000000</v>
      </c>
      <c r="F7" s="59">
        <v>23670000</v>
      </c>
      <c r="G7" s="59">
        <v>2796504</v>
      </c>
      <c r="H7" s="60">
        <v>1212862</v>
      </c>
      <c r="I7" s="60">
        <v>1596149</v>
      </c>
      <c r="J7" s="59">
        <v>5605515</v>
      </c>
      <c r="K7" s="59">
        <v>615397</v>
      </c>
      <c r="L7" s="60">
        <v>1391829</v>
      </c>
      <c r="M7" s="60">
        <v>916297</v>
      </c>
      <c r="N7" s="59">
        <v>2923523</v>
      </c>
      <c r="O7" s="59">
        <v>272856</v>
      </c>
      <c r="P7" s="60">
        <v>816329</v>
      </c>
      <c r="Q7" s="60">
        <v>607342</v>
      </c>
      <c r="R7" s="59">
        <v>1696527</v>
      </c>
      <c r="S7" s="59"/>
      <c r="T7" s="60"/>
      <c r="U7" s="60"/>
      <c r="V7" s="59"/>
      <c r="W7" s="59">
        <v>10225565</v>
      </c>
      <c r="X7" s="60">
        <v>17752500</v>
      </c>
      <c r="Y7" s="59">
        <v>-7526935</v>
      </c>
      <c r="Z7" s="61">
        <v>-42.4</v>
      </c>
      <c r="AA7" s="62">
        <v>23670000</v>
      </c>
    </row>
    <row r="8" spans="1:27" ht="13.5">
      <c r="A8" s="361" t="s">
        <v>205</v>
      </c>
      <c r="B8" s="142"/>
      <c r="C8" s="60">
        <f aca="true" t="shared" si="2" ref="C8:Y8">SUM(C9:C10)</f>
        <v>3095635</v>
      </c>
      <c r="D8" s="340">
        <f t="shared" si="2"/>
        <v>0</v>
      </c>
      <c r="E8" s="60">
        <f t="shared" si="2"/>
        <v>3000000</v>
      </c>
      <c r="F8" s="59">
        <f t="shared" si="2"/>
        <v>1500000</v>
      </c>
      <c r="G8" s="59">
        <f t="shared" si="2"/>
        <v>2083633</v>
      </c>
      <c r="H8" s="60">
        <f t="shared" si="2"/>
        <v>0</v>
      </c>
      <c r="I8" s="60">
        <f t="shared" si="2"/>
        <v>924340</v>
      </c>
      <c r="J8" s="59">
        <f t="shared" si="2"/>
        <v>3007973</v>
      </c>
      <c r="K8" s="59">
        <f t="shared" si="2"/>
        <v>95115</v>
      </c>
      <c r="L8" s="60">
        <f t="shared" si="2"/>
        <v>3981</v>
      </c>
      <c r="M8" s="60">
        <f t="shared" si="2"/>
        <v>53408</v>
      </c>
      <c r="N8" s="59">
        <f t="shared" si="2"/>
        <v>152504</v>
      </c>
      <c r="O8" s="59">
        <f t="shared" si="2"/>
        <v>0</v>
      </c>
      <c r="P8" s="60">
        <f t="shared" si="2"/>
        <v>0</v>
      </c>
      <c r="Q8" s="60">
        <f t="shared" si="2"/>
        <v>1455196</v>
      </c>
      <c r="R8" s="59">
        <f t="shared" si="2"/>
        <v>1455196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4615673</v>
      </c>
      <c r="X8" s="60">
        <f t="shared" si="2"/>
        <v>1125000</v>
      </c>
      <c r="Y8" s="59">
        <f t="shared" si="2"/>
        <v>3490673</v>
      </c>
      <c r="Z8" s="61">
        <f>+IF(X8&lt;&gt;0,+(Y8/X8)*100,0)</f>
        <v>310.2820444444444</v>
      </c>
      <c r="AA8" s="62">
        <f>SUM(AA9:AA10)</f>
        <v>1500000</v>
      </c>
    </row>
    <row r="9" spans="1:27" ht="13.5">
      <c r="A9" s="291" t="s">
        <v>229</v>
      </c>
      <c r="B9" s="142"/>
      <c r="C9" s="60">
        <v>3064503</v>
      </c>
      <c r="D9" s="340"/>
      <c r="E9" s="60">
        <v>3000000</v>
      </c>
      <c r="F9" s="59"/>
      <c r="G9" s="59">
        <v>2083633</v>
      </c>
      <c r="H9" s="60"/>
      <c r="I9" s="60">
        <v>924340</v>
      </c>
      <c r="J9" s="59">
        <v>3007973</v>
      </c>
      <c r="K9" s="59">
        <v>95115</v>
      </c>
      <c r="L9" s="60">
        <v>3981</v>
      </c>
      <c r="M9" s="60">
        <v>53408</v>
      </c>
      <c r="N9" s="59">
        <v>152504</v>
      </c>
      <c r="O9" s="59"/>
      <c r="P9" s="60"/>
      <c r="Q9" s="60">
        <v>1455196</v>
      </c>
      <c r="R9" s="59">
        <v>1455196</v>
      </c>
      <c r="S9" s="59"/>
      <c r="T9" s="60"/>
      <c r="U9" s="60"/>
      <c r="V9" s="59"/>
      <c r="W9" s="59">
        <v>4615673</v>
      </c>
      <c r="X9" s="60"/>
      <c r="Y9" s="59">
        <v>4615673</v>
      </c>
      <c r="Z9" s="61"/>
      <c r="AA9" s="62"/>
    </row>
    <row r="10" spans="1:27" ht="13.5">
      <c r="A10" s="291" t="s">
        <v>230</v>
      </c>
      <c r="B10" s="142"/>
      <c r="C10" s="60">
        <v>31132</v>
      </c>
      <c r="D10" s="340"/>
      <c r="E10" s="60"/>
      <c r="F10" s="59">
        <v>1500000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1125000</v>
      </c>
      <c r="Y10" s="59">
        <v>-1125000</v>
      </c>
      <c r="Z10" s="61">
        <v>-100</v>
      </c>
      <c r="AA10" s="62">
        <v>1500000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5562582</v>
      </c>
      <c r="D22" s="344">
        <f t="shared" si="6"/>
        <v>0</v>
      </c>
      <c r="E22" s="343">
        <f t="shared" si="6"/>
        <v>10700000</v>
      </c>
      <c r="F22" s="345">
        <f t="shared" si="6"/>
        <v>10320000</v>
      </c>
      <c r="G22" s="345">
        <f t="shared" si="6"/>
        <v>562391</v>
      </c>
      <c r="H22" s="343">
        <f t="shared" si="6"/>
        <v>936186</v>
      </c>
      <c r="I22" s="343">
        <f t="shared" si="6"/>
        <v>800964</v>
      </c>
      <c r="J22" s="345">
        <f t="shared" si="6"/>
        <v>2299541</v>
      </c>
      <c r="K22" s="345">
        <f t="shared" si="6"/>
        <v>659898</v>
      </c>
      <c r="L22" s="343">
        <f t="shared" si="6"/>
        <v>362627</v>
      </c>
      <c r="M22" s="343">
        <f t="shared" si="6"/>
        <v>752881</v>
      </c>
      <c r="N22" s="345">
        <f t="shared" si="6"/>
        <v>1775406</v>
      </c>
      <c r="O22" s="345">
        <f t="shared" si="6"/>
        <v>20000</v>
      </c>
      <c r="P22" s="343">
        <f t="shared" si="6"/>
        <v>964558</v>
      </c>
      <c r="Q22" s="343">
        <f t="shared" si="6"/>
        <v>1072016</v>
      </c>
      <c r="R22" s="345">
        <f t="shared" si="6"/>
        <v>2056574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6131521</v>
      </c>
      <c r="X22" s="343">
        <f t="shared" si="6"/>
        <v>7740000</v>
      </c>
      <c r="Y22" s="345">
        <f t="shared" si="6"/>
        <v>-1608479</v>
      </c>
      <c r="Z22" s="336">
        <f>+IF(X22&lt;&gt;0,+(Y22/X22)*100,0)</f>
        <v>-20.781382428940567</v>
      </c>
      <c r="AA22" s="350">
        <f>SUM(AA23:AA32)</f>
        <v>10320000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3727669</v>
      </c>
      <c r="D24" s="340"/>
      <c r="E24" s="60">
        <v>8000000</v>
      </c>
      <c r="F24" s="59">
        <v>4470000</v>
      </c>
      <c r="G24" s="59">
        <v>345740</v>
      </c>
      <c r="H24" s="60">
        <v>633426</v>
      </c>
      <c r="I24" s="60">
        <v>324471</v>
      </c>
      <c r="J24" s="59">
        <v>1303637</v>
      </c>
      <c r="K24" s="59">
        <v>546142</v>
      </c>
      <c r="L24" s="60">
        <v>207451</v>
      </c>
      <c r="M24" s="60">
        <v>39736</v>
      </c>
      <c r="N24" s="59">
        <v>793329</v>
      </c>
      <c r="O24" s="59">
        <v>20000</v>
      </c>
      <c r="P24" s="60">
        <v>202800</v>
      </c>
      <c r="Q24" s="60">
        <v>407513</v>
      </c>
      <c r="R24" s="59">
        <v>630313</v>
      </c>
      <c r="S24" s="59"/>
      <c r="T24" s="60"/>
      <c r="U24" s="60"/>
      <c r="V24" s="59"/>
      <c r="W24" s="59">
        <v>2727279</v>
      </c>
      <c r="X24" s="60">
        <v>3352500</v>
      </c>
      <c r="Y24" s="59">
        <v>-625221</v>
      </c>
      <c r="Z24" s="61">
        <v>-18.65</v>
      </c>
      <c r="AA24" s="62">
        <v>4470000</v>
      </c>
    </row>
    <row r="25" spans="1:27" ht="13.5">
      <c r="A25" s="361" t="s">
        <v>238</v>
      </c>
      <c r="B25" s="142"/>
      <c r="C25" s="60">
        <v>1834913</v>
      </c>
      <c r="D25" s="340"/>
      <c r="E25" s="60">
        <v>2100000</v>
      </c>
      <c r="F25" s="59">
        <v>1350000</v>
      </c>
      <c r="G25" s="59">
        <v>216651</v>
      </c>
      <c r="H25" s="60">
        <v>302760</v>
      </c>
      <c r="I25" s="60">
        <v>476493</v>
      </c>
      <c r="J25" s="59">
        <v>995904</v>
      </c>
      <c r="K25" s="59">
        <v>113756</v>
      </c>
      <c r="L25" s="60">
        <v>155176</v>
      </c>
      <c r="M25" s="60">
        <v>283613</v>
      </c>
      <c r="N25" s="59">
        <v>552545</v>
      </c>
      <c r="O25" s="59"/>
      <c r="P25" s="60">
        <v>402738</v>
      </c>
      <c r="Q25" s="60">
        <v>296684</v>
      </c>
      <c r="R25" s="59">
        <v>699422</v>
      </c>
      <c r="S25" s="59"/>
      <c r="T25" s="60"/>
      <c r="U25" s="60"/>
      <c r="V25" s="59"/>
      <c r="W25" s="59">
        <v>2247871</v>
      </c>
      <c r="X25" s="60">
        <v>1012500</v>
      </c>
      <c r="Y25" s="59">
        <v>1235371</v>
      </c>
      <c r="Z25" s="61">
        <v>122.01</v>
      </c>
      <c r="AA25" s="62">
        <v>1350000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600000</v>
      </c>
      <c r="F32" s="59">
        <v>4500000</v>
      </c>
      <c r="G32" s="59"/>
      <c r="H32" s="60"/>
      <c r="I32" s="60"/>
      <c r="J32" s="59"/>
      <c r="K32" s="59"/>
      <c r="L32" s="60"/>
      <c r="M32" s="60">
        <v>429532</v>
      </c>
      <c r="N32" s="59">
        <v>429532</v>
      </c>
      <c r="O32" s="59"/>
      <c r="P32" s="60">
        <v>359020</v>
      </c>
      <c r="Q32" s="60">
        <v>367819</v>
      </c>
      <c r="R32" s="59">
        <v>726839</v>
      </c>
      <c r="S32" s="59"/>
      <c r="T32" s="60"/>
      <c r="U32" s="60"/>
      <c r="V32" s="59"/>
      <c r="W32" s="59">
        <v>1156371</v>
      </c>
      <c r="X32" s="60">
        <v>3375000</v>
      </c>
      <c r="Y32" s="59">
        <v>-2218629</v>
      </c>
      <c r="Z32" s="61">
        <v>-65.74</v>
      </c>
      <c r="AA32" s="62">
        <v>4500000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2168535</v>
      </c>
      <c r="D40" s="344">
        <f t="shared" si="9"/>
        <v>0</v>
      </c>
      <c r="E40" s="343">
        <f t="shared" si="9"/>
        <v>4000000</v>
      </c>
      <c r="F40" s="345">
        <f t="shared" si="9"/>
        <v>4000000</v>
      </c>
      <c r="G40" s="345">
        <f t="shared" si="9"/>
        <v>1065670</v>
      </c>
      <c r="H40" s="343">
        <f t="shared" si="9"/>
        <v>574443</v>
      </c>
      <c r="I40" s="343">
        <f t="shared" si="9"/>
        <v>988475</v>
      </c>
      <c r="J40" s="345">
        <f t="shared" si="9"/>
        <v>2628588</v>
      </c>
      <c r="K40" s="345">
        <f t="shared" si="9"/>
        <v>0</v>
      </c>
      <c r="L40" s="343">
        <f t="shared" si="9"/>
        <v>258103</v>
      </c>
      <c r="M40" s="343">
        <f t="shared" si="9"/>
        <v>64808</v>
      </c>
      <c r="N40" s="345">
        <f t="shared" si="9"/>
        <v>322911</v>
      </c>
      <c r="O40" s="345">
        <f t="shared" si="9"/>
        <v>24321</v>
      </c>
      <c r="P40" s="343">
        <f t="shared" si="9"/>
        <v>12415</v>
      </c>
      <c r="Q40" s="343">
        <f t="shared" si="9"/>
        <v>46990</v>
      </c>
      <c r="R40" s="345">
        <f t="shared" si="9"/>
        <v>83726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3035225</v>
      </c>
      <c r="X40" s="343">
        <f t="shared" si="9"/>
        <v>3000000</v>
      </c>
      <c r="Y40" s="345">
        <f t="shared" si="9"/>
        <v>35225</v>
      </c>
      <c r="Z40" s="336">
        <f>+IF(X40&lt;&gt;0,+(Y40/X40)*100,0)</f>
        <v>1.1741666666666666</v>
      </c>
      <c r="AA40" s="350">
        <f>SUM(AA41:AA49)</f>
        <v>4000000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1000000</v>
      </c>
      <c r="G41" s="364">
        <v>850020</v>
      </c>
      <c r="H41" s="362"/>
      <c r="I41" s="362"/>
      <c r="J41" s="364">
        <v>850020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850020</v>
      </c>
      <c r="X41" s="362">
        <v>750000</v>
      </c>
      <c r="Y41" s="364">
        <v>100020</v>
      </c>
      <c r="Z41" s="365">
        <v>13.34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199948</v>
      </c>
      <c r="D43" s="369"/>
      <c r="E43" s="305">
        <v>2000000</v>
      </c>
      <c r="F43" s="370">
        <v>2000000</v>
      </c>
      <c r="G43" s="370"/>
      <c r="H43" s="305"/>
      <c r="I43" s="305">
        <v>87610</v>
      </c>
      <c r="J43" s="370">
        <v>87610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87610</v>
      </c>
      <c r="X43" s="305">
        <v>1500000</v>
      </c>
      <c r="Y43" s="370">
        <v>-1412390</v>
      </c>
      <c r="Z43" s="371">
        <v>-94.16</v>
      </c>
      <c r="AA43" s="303">
        <v>2000000</v>
      </c>
    </row>
    <row r="44" spans="1:27" ht="13.5">
      <c r="A44" s="361" t="s">
        <v>250</v>
      </c>
      <c r="B44" s="136"/>
      <c r="C44" s="60">
        <v>1155815</v>
      </c>
      <c r="D44" s="368"/>
      <c r="E44" s="54">
        <v>500000</v>
      </c>
      <c r="F44" s="53">
        <v>1000000</v>
      </c>
      <c r="G44" s="53">
        <v>215650</v>
      </c>
      <c r="H44" s="54">
        <v>574443</v>
      </c>
      <c r="I44" s="54">
        <v>193889</v>
      </c>
      <c r="J44" s="53">
        <v>983982</v>
      </c>
      <c r="K44" s="53"/>
      <c r="L44" s="54">
        <v>11000</v>
      </c>
      <c r="M44" s="54">
        <v>64808</v>
      </c>
      <c r="N44" s="53">
        <v>75808</v>
      </c>
      <c r="O44" s="53">
        <v>24321</v>
      </c>
      <c r="P44" s="54">
        <v>12415</v>
      </c>
      <c r="Q44" s="54">
        <v>46990</v>
      </c>
      <c r="R44" s="53">
        <v>83726</v>
      </c>
      <c r="S44" s="53"/>
      <c r="T44" s="54"/>
      <c r="U44" s="54"/>
      <c r="V44" s="53"/>
      <c r="W44" s="53">
        <v>1143516</v>
      </c>
      <c r="X44" s="54">
        <v>750000</v>
      </c>
      <c r="Y44" s="53">
        <v>393516</v>
      </c>
      <c r="Z44" s="94">
        <v>52.47</v>
      </c>
      <c r="AA44" s="95">
        <v>1000000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175647</v>
      </c>
      <c r="D47" s="368"/>
      <c r="E47" s="54"/>
      <c r="F47" s="53"/>
      <c r="G47" s="53"/>
      <c r="H47" s="54"/>
      <c r="I47" s="54">
        <v>706976</v>
      </c>
      <c r="J47" s="53">
        <v>706976</v>
      </c>
      <c r="K47" s="53"/>
      <c r="L47" s="54">
        <v>76050</v>
      </c>
      <c r="M47" s="54"/>
      <c r="N47" s="53">
        <v>76050</v>
      </c>
      <c r="O47" s="53"/>
      <c r="P47" s="54"/>
      <c r="Q47" s="54"/>
      <c r="R47" s="53"/>
      <c r="S47" s="53"/>
      <c r="T47" s="54"/>
      <c r="U47" s="54"/>
      <c r="V47" s="53"/>
      <c r="W47" s="53">
        <v>783026</v>
      </c>
      <c r="X47" s="54"/>
      <c r="Y47" s="53">
        <v>783026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637125</v>
      </c>
      <c r="D49" s="368"/>
      <c r="E49" s="54"/>
      <c r="F49" s="53"/>
      <c r="G49" s="53"/>
      <c r="H49" s="54"/>
      <c r="I49" s="54"/>
      <c r="J49" s="53"/>
      <c r="K49" s="53"/>
      <c r="L49" s="54">
        <v>171053</v>
      </c>
      <c r="M49" s="54"/>
      <c r="N49" s="53">
        <v>171053</v>
      </c>
      <c r="O49" s="53"/>
      <c r="P49" s="54"/>
      <c r="Q49" s="54"/>
      <c r="R49" s="53"/>
      <c r="S49" s="53"/>
      <c r="T49" s="54"/>
      <c r="U49" s="54"/>
      <c r="V49" s="53"/>
      <c r="W49" s="53">
        <v>171053</v>
      </c>
      <c r="X49" s="54"/>
      <c r="Y49" s="53">
        <v>171053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24544845</v>
      </c>
      <c r="D60" s="346">
        <f t="shared" si="14"/>
        <v>0</v>
      </c>
      <c r="E60" s="219">
        <f t="shared" si="14"/>
        <v>32700000</v>
      </c>
      <c r="F60" s="264">
        <f t="shared" si="14"/>
        <v>39490000</v>
      </c>
      <c r="G60" s="264">
        <f t="shared" si="14"/>
        <v>6508198</v>
      </c>
      <c r="H60" s="219">
        <f t="shared" si="14"/>
        <v>2723491</v>
      </c>
      <c r="I60" s="219">
        <f t="shared" si="14"/>
        <v>4309928</v>
      </c>
      <c r="J60" s="264">
        <f t="shared" si="14"/>
        <v>13541617</v>
      </c>
      <c r="K60" s="264">
        <f t="shared" si="14"/>
        <v>1370410</v>
      </c>
      <c r="L60" s="219">
        <f t="shared" si="14"/>
        <v>2016540</v>
      </c>
      <c r="M60" s="219">
        <f t="shared" si="14"/>
        <v>1787394</v>
      </c>
      <c r="N60" s="264">
        <f t="shared" si="14"/>
        <v>5174344</v>
      </c>
      <c r="O60" s="264">
        <f t="shared" si="14"/>
        <v>317177</v>
      </c>
      <c r="P60" s="219">
        <f t="shared" si="14"/>
        <v>1793302</v>
      </c>
      <c r="Q60" s="219">
        <f t="shared" si="14"/>
        <v>3181544</v>
      </c>
      <c r="R60" s="264">
        <f t="shared" si="14"/>
        <v>5292023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24007984</v>
      </c>
      <c r="X60" s="219">
        <f t="shared" si="14"/>
        <v>29617500</v>
      </c>
      <c r="Y60" s="264">
        <f t="shared" si="14"/>
        <v>-5609516</v>
      </c>
      <c r="Z60" s="337">
        <f>+IF(X60&lt;&gt;0,+(Y60/X60)*100,0)</f>
        <v>-18.939870009285052</v>
      </c>
      <c r="AA60" s="232">
        <f>+AA57+AA54+AA51+AA40+AA37+AA34+AA22+AA5</f>
        <v>39490000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2015-05-07T13:39:16Z</dcterms:created>
  <dcterms:modified xsi:type="dcterms:W3CDTF">2015-05-07T13:39:20Z</dcterms:modified>
  <cp:category/>
  <cp:version/>
  <cp:contentType/>
  <cp:contentStatus/>
</cp:coreProperties>
</file>