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<sst xmlns="http://schemas.openxmlformats.org/spreadsheetml/2006/main" count="855" uniqueCount="302">
  <si>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Impendle(KZN224)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</si>
  <si>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</si>
  <si>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</si>
  <si>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</si>
  <si>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</si>
  <si>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</si>
  <si>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</si>
  <si>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</si>
  <si>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</si>
  <si>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</si>
  <si>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</si>
  <si>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</si>
  <si>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</si>
  <si>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</si>
  <si>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</si>
  <si>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</si>
  <si>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</si>
  <si>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</si>
  <si>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</si>
  <si>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</si>
  <si>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</si>
  <si>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</si>
  <si>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</si>
  <si>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</si>
  <si>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</si>
  <si>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</si>
  <si>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</si>
  <si>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</si>
  <si>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</si>
  <si>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</si>
  <si>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</si>
  <si>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</si>
  <si>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</si>
  <si>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</si>
  <si>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</si>
  <si>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</si>
  <si>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</si>
  <si>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</si>
  <si>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</si>
  <si>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</si>
  <si>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</si>
  <si>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</si>
  <si>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</si>
  <si>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</si>
  <si>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</si>
  <si>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</si>
  <si>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</si>
  <si>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</si>
  <si>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</si>
  <si>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</si>
  <si>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</si>
  <si>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</si>
  <si>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</si>
  <si>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</si>
  <si>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</si>
  <si>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</si>
  <si>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</si>
  <si>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</si>
  <si>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</si>
  <si>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</si>
  <si>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</si>
  <si>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</si>
  <si>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</si>
  <si>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</si>
  <si>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</si>
  <si>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</si>
  <si>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</si>
  <si>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</si>
  <si>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</si>
  <si>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</si>
  <si>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Impendle(KZN224)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</si>
  <si>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</si>
  <si>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</si>
  <si>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</si>
  <si>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</si>
  <si>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</si>
  <si>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</si>
  <si>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</si>
  <si>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</si>
  <si>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</si>
  <si>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</si>
  <si>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</si>
  <si>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</si>
  <si>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</si>
  <si>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</si>
  <si>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</si>
  <si>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</si>
  <si>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</si>
  <si>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</si>
  <si>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</si>
  <si>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</si>
  <si>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</si>
  <si>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</si>
  <si>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</si>
  <si>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</si>
  <si>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</si>
  <si>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</si>
  <si>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</si>
  <si>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</si>
  <si>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</si>
  <si>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Impendle(KZN224)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</si>
  <si>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</si>
  <si>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</si>
  <si>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</si>
  <si>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</si>
  <si>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</si>
  <si>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</si>
  <si>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</si>
  <si>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</si>
  <si>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</si>
  <si>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</si>
  <si>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</si>
  <si>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</si>
  <si>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</si>
  <si>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</si>
  <si>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</si>
  <si>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</si>
  <si>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</si>
  <si>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</si>
  <si>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</si>
  <si>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</si>
  <si>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</si>
  <si>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</si>
  <si>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</si>
  <si>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</si>
  <si>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</si>
  <si>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</si>
  <si>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</si>
  <si>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</si>
  <si>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Impendle(KZN224)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</si>
  <si>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</si>
  <si>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</si>
  <si>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</si>
  <si>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</si>
  <si>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</si>
  <si>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</si>
  <si>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</si>
  <si>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</si>
  <si>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</si>
  <si>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</si>
  <si>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Impendle(KZN224)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</si>
  <si>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</si>
  <si>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</si>
  <si>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</si>
  <si>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</si>
  <si>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</si>
  <si>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</si>
  <si>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</si>
  <si>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</si>
  <si>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</si>
  <si>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</si>
  <si>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</si>
  <si>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</si>
  <si>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</si>
  <si>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</si>
  <si>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</si>
  <si>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</si>
  <si>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</si>
  <si>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</si>
  <si>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</si>
  <si>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</si>
  <si>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</si>
  <si>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</si>
  <si>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</si>
  <si>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</si>
  <si>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</si>
  <si>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</si>
  <si>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</si>
  <si>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</si>
  <si>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</si>
  <si>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</si>
  <si>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</si>
  <si>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</si>
  <si>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</si>
  <si>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Impendle(KZN224)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</si>
  <si>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</si>
  <si>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</si>
  <si>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</si>
  <si>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</si>
  <si>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</si>
  <si>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</si>
  <si>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</si>
  <si>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</si>
  <si>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</si>
  <si>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</si>
  <si>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</si>
  <si>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</si>
  <si>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</si>
  <si>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</si>
  <si>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</si>
  <si>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</si>
  <si>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</si>
  <si>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</si>
  <si>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</si>
  <si>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</si>
  <si>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</si>
  <si>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</si>
  <si>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</si>
  <si>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</si>
  <si>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</si>
  <si>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</si>
  <si>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Impendle(KZN224)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</si>
  <si>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</si>
  <si>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</si>
  <si>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</si>
  <si>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</si>
  <si>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</si>
  <si>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</si>
  <si>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</si>
  <si>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</si>
  <si>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</si>
  <si>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</si>
  <si>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</si>
  <si>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</si>
  <si>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</si>
  <si>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</si>
  <si>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</si>
  <si>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</si>
  <si>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</si>
  <si>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</si>
  <si>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</si>
  <si>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</si>
  <si>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</si>
  <si>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</si>
  <si>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</si>
  <si>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</si>
  <si>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Impendle(KZN224)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</si>
  <si>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</si>
  <si>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</si>
  <si>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</si>
  <si>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</si>
  <si>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</si>
  <si>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</si>
  <si>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</si>
  <si>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</si>
  <si>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</si>
  <si>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</si>
  <si>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</si>
  <si>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</si>
  <si>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</si>
  <si>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</si>
  <si>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</si>
  <si>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</si>
  <si>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</si>
  <si>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</si>
  <si>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</si>
  <si>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</si>
  <si>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</si>
  <si>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</si>
  <si>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</si>
  <si>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</si>
  <si>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</si>
  <si>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</si>
  <si>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</si>
  <si>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</si>
  <si>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</si>
  <si>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</si>
  <si>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</si>
  <si>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</si>
  <si>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</si>
  <si>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</si>
  <si>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</si>
  <si>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Impendle(KZN224)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</si>
  <si>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</si>
  <si>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</si>
  <si>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Impendle(KZN224)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</si>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</sst>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1734859</v>
      </c>
      <c r="C5" s="19">
        <v>0</v>
      </c>
      <c r="D5" s="59">
        <v>3711032</v>
      </c>
      <c r="E5" s="60">
        <v>3711032</v>
      </c>
      <c r="F5" s="60">
        <v>2511602</v>
      </c>
      <c r="G5" s="60">
        <v>160627</v>
      </c>
      <c r="H5" s="60">
        <v>160627</v>
      </c>
      <c r="I5" s="60">
        <v>2832856</v>
      </c>
      <c r="J5" s="60">
        <v>159815</v>
      </c>
      <c r="K5" s="60">
        <v>160577</v>
      </c>
      <c r="L5" s="60">
        <v>160357</v>
      </c>
      <c r="M5" s="60">
        <v>480749</v>
      </c>
      <c r="N5" s="60">
        <v>161017</v>
      </c>
      <c r="O5" s="60">
        <v>160546</v>
      </c>
      <c r="P5" s="60">
        <v>160627</v>
      </c>
      <c r="Q5" s="60">
        <v>482190</v>
      </c>
      <c r="R5" s="60">
        <v>0</v>
      </c>
      <c r="S5" s="60">
        <v>0</v>
      </c>
      <c r="T5" s="60">
        <v>0</v>
      </c>
      <c r="U5" s="60">
        <v>0</v>
      </c>
      <c r="V5" s="60">
        <v>3795795</v>
      </c>
      <c r="W5" s="60">
        <v>3064500</v>
      </c>
      <c r="X5" s="60">
        <v>731295</v>
      </c>
      <c r="Y5" s="61">
        <v>23.86</v>
      </c>
      <c r="Z5" s="62">
        <v>3711032</v>
      </c>
    </row>
    <row r="6" spans="1:26" ht="13.5">
      <c r="A6" s="58" t="s">
        <v>32</v>
      </c>
      <c r="B6" s="19">
        <v>35265</v>
      </c>
      <c r="C6" s="19">
        <v>0</v>
      </c>
      <c r="D6" s="59">
        <v>55752</v>
      </c>
      <c r="E6" s="60">
        <v>39012</v>
      </c>
      <c r="F6" s="60">
        <v>3296</v>
      </c>
      <c r="G6" s="60">
        <v>3364</v>
      </c>
      <c r="H6" s="60">
        <v>3364</v>
      </c>
      <c r="I6" s="60">
        <v>10024</v>
      </c>
      <c r="J6" s="60">
        <v>3296</v>
      </c>
      <c r="K6" s="60">
        <v>3162</v>
      </c>
      <c r="L6" s="60">
        <v>3162</v>
      </c>
      <c r="M6" s="60">
        <v>9620</v>
      </c>
      <c r="N6" s="60">
        <v>3162</v>
      </c>
      <c r="O6" s="60">
        <v>3364</v>
      </c>
      <c r="P6" s="60">
        <v>3364</v>
      </c>
      <c r="Q6" s="60">
        <v>9890</v>
      </c>
      <c r="R6" s="60">
        <v>0</v>
      </c>
      <c r="S6" s="60">
        <v>0</v>
      </c>
      <c r="T6" s="60">
        <v>0</v>
      </c>
      <c r="U6" s="60">
        <v>0</v>
      </c>
      <c r="V6" s="60">
        <v>29534</v>
      </c>
      <c r="W6" s="60">
        <v>41814</v>
      </c>
      <c r="X6" s="60">
        <v>-12280</v>
      </c>
      <c r="Y6" s="61">
        <v>-29.37</v>
      </c>
      <c r="Z6" s="62">
        <v>39012</v>
      </c>
    </row>
    <row r="7" spans="1:26" ht="13.5">
      <c r="A7" s="58" t="s">
        <v>33</v>
      </c>
      <c r="B7" s="19">
        <v>1112138</v>
      </c>
      <c r="C7" s="19">
        <v>0</v>
      </c>
      <c r="D7" s="59">
        <v>350000</v>
      </c>
      <c r="E7" s="60">
        <v>597082</v>
      </c>
      <c r="F7" s="60">
        <v>11278</v>
      </c>
      <c r="G7" s="60">
        <v>33156</v>
      </c>
      <c r="H7" s="60">
        <v>33156</v>
      </c>
      <c r="I7" s="60">
        <v>77590</v>
      </c>
      <c r="J7" s="60">
        <v>56952</v>
      </c>
      <c r="K7" s="60">
        <v>51413</v>
      </c>
      <c r="L7" s="60">
        <v>41639</v>
      </c>
      <c r="M7" s="60">
        <v>150004</v>
      </c>
      <c r="N7" s="60">
        <v>62330</v>
      </c>
      <c r="O7" s="60">
        <v>52175</v>
      </c>
      <c r="P7" s="60">
        <v>33156</v>
      </c>
      <c r="Q7" s="60">
        <v>147661</v>
      </c>
      <c r="R7" s="60">
        <v>0</v>
      </c>
      <c r="S7" s="60">
        <v>0</v>
      </c>
      <c r="T7" s="60">
        <v>0</v>
      </c>
      <c r="U7" s="60">
        <v>0</v>
      </c>
      <c r="V7" s="60">
        <v>375255</v>
      </c>
      <c r="W7" s="60">
        <v>262503</v>
      </c>
      <c r="X7" s="60">
        <v>112752</v>
      </c>
      <c r="Y7" s="61">
        <v>42.95</v>
      </c>
      <c r="Z7" s="62">
        <v>597082</v>
      </c>
    </row>
    <row r="8" spans="1:26" ht="13.5">
      <c r="A8" s="58" t="s">
        <v>34</v>
      </c>
      <c r="B8" s="19">
        <v>25351282</v>
      </c>
      <c r="C8" s="19">
        <v>0</v>
      </c>
      <c r="D8" s="59">
        <v>32746341</v>
      </c>
      <c r="E8" s="60">
        <v>32746000</v>
      </c>
      <c r="F8" s="60">
        <v>11421825</v>
      </c>
      <c r="G8" s="60">
        <v>7985381</v>
      </c>
      <c r="H8" s="60">
        <v>7985381</v>
      </c>
      <c r="I8" s="60">
        <v>27392587</v>
      </c>
      <c r="J8" s="60">
        <v>1557483</v>
      </c>
      <c r="K8" s="60">
        <v>10128746</v>
      </c>
      <c r="L8" s="60">
        <v>167770</v>
      </c>
      <c r="M8" s="60">
        <v>11853999</v>
      </c>
      <c r="N8" s="60">
        <v>708521</v>
      </c>
      <c r="O8" s="60">
        <v>444954</v>
      </c>
      <c r="P8" s="60">
        <v>7980813</v>
      </c>
      <c r="Q8" s="60">
        <v>9134288</v>
      </c>
      <c r="R8" s="60">
        <v>0</v>
      </c>
      <c r="S8" s="60">
        <v>0</v>
      </c>
      <c r="T8" s="60">
        <v>0</v>
      </c>
      <c r="U8" s="60">
        <v>0</v>
      </c>
      <c r="V8" s="60">
        <v>48380874</v>
      </c>
      <c r="W8" s="60">
        <v>32745999</v>
      </c>
      <c r="X8" s="60">
        <v>15634875</v>
      </c>
      <c r="Y8" s="61">
        <v>47.75</v>
      </c>
      <c r="Z8" s="62">
        <v>32746000</v>
      </c>
    </row>
    <row r="9" spans="1:26" ht="13.5">
      <c r="A9" s="58" t="s">
        <v>35</v>
      </c>
      <c r="B9" s="19">
        <v>663254</v>
      </c>
      <c r="C9" s="19">
        <v>0</v>
      </c>
      <c r="D9" s="59">
        <v>4104431</v>
      </c>
      <c r="E9" s="60">
        <v>9941200</v>
      </c>
      <c r="F9" s="60">
        <v>31845</v>
      </c>
      <c r="G9" s="60">
        <v>980446</v>
      </c>
      <c r="H9" s="60">
        <v>980446</v>
      </c>
      <c r="I9" s="60">
        <v>1992737</v>
      </c>
      <c r="J9" s="60">
        <v>288078</v>
      </c>
      <c r="K9" s="60">
        <v>53506</v>
      </c>
      <c r="L9" s="60">
        <v>45129</v>
      </c>
      <c r="M9" s="60">
        <v>386713</v>
      </c>
      <c r="N9" s="60">
        <v>58134</v>
      </c>
      <c r="O9" s="60">
        <v>86486</v>
      </c>
      <c r="P9" s="60">
        <v>985015</v>
      </c>
      <c r="Q9" s="60">
        <v>1129635</v>
      </c>
      <c r="R9" s="60">
        <v>0</v>
      </c>
      <c r="S9" s="60">
        <v>0</v>
      </c>
      <c r="T9" s="60">
        <v>0</v>
      </c>
      <c r="U9" s="60">
        <v>0</v>
      </c>
      <c r="V9" s="60">
        <v>3509085</v>
      </c>
      <c r="W9" s="60">
        <v>3081494</v>
      </c>
      <c r="X9" s="60">
        <v>427591</v>
      </c>
      <c r="Y9" s="61">
        <v>13.88</v>
      </c>
      <c r="Z9" s="62">
        <v>9941200</v>
      </c>
    </row>
    <row r="10" spans="1:26" ht="25.5">
      <c r="A10" s="63" t="s">
        <v>277</v>
      </c>
      <c r="B10" s="64">
        <f>SUM(B5:B9)</f>
        <v>28896798</v>
      </c>
      <c r="C10" s="64">
        <f>SUM(C5:C9)</f>
        <v>0</v>
      </c>
      <c r="D10" s="65">
        <f aca="true" t="shared" si="0" ref="D10:Z10">SUM(D5:D9)</f>
        <v>40967556</v>
      </c>
      <c r="E10" s="66">
        <f t="shared" si="0"/>
        <v>47034326</v>
      </c>
      <c r="F10" s="66">
        <f t="shared" si="0"/>
        <v>13979846</v>
      </c>
      <c r="G10" s="66">
        <f t="shared" si="0"/>
        <v>9162974</v>
      </c>
      <c r="H10" s="66">
        <f t="shared" si="0"/>
        <v>9162974</v>
      </c>
      <c r="I10" s="66">
        <f t="shared" si="0"/>
        <v>32305794</v>
      </c>
      <c r="J10" s="66">
        <f t="shared" si="0"/>
        <v>2065624</v>
      </c>
      <c r="K10" s="66">
        <f t="shared" si="0"/>
        <v>10397404</v>
      </c>
      <c r="L10" s="66">
        <f t="shared" si="0"/>
        <v>418057</v>
      </c>
      <c r="M10" s="66">
        <f t="shared" si="0"/>
        <v>12881085</v>
      </c>
      <c r="N10" s="66">
        <f t="shared" si="0"/>
        <v>993164</v>
      </c>
      <c r="O10" s="66">
        <f t="shared" si="0"/>
        <v>747525</v>
      </c>
      <c r="P10" s="66">
        <f t="shared" si="0"/>
        <v>9162975</v>
      </c>
      <c r="Q10" s="66">
        <f t="shared" si="0"/>
        <v>10903664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56090543</v>
      </c>
      <c r="W10" s="66">
        <f t="shared" si="0"/>
        <v>39196310</v>
      </c>
      <c r="X10" s="66">
        <f t="shared" si="0"/>
        <v>16894233</v>
      </c>
      <c r="Y10" s="67">
        <f>+IF(W10&lt;&gt;0,(X10/W10)*100,0)</f>
        <v>43.101590430323675</v>
      </c>
      <c r="Z10" s="68">
        <f t="shared" si="0"/>
        <v>47034326</v>
      </c>
    </row>
    <row r="11" spans="1:26" ht="13.5">
      <c r="A11" s="58" t="s">
        <v>37</v>
      </c>
      <c r="B11" s="19">
        <v>17509411</v>
      </c>
      <c r="C11" s="19">
        <v>0</v>
      </c>
      <c r="D11" s="59">
        <v>15447114</v>
      </c>
      <c r="E11" s="60">
        <v>16696112</v>
      </c>
      <c r="F11" s="60">
        <v>1164945</v>
      </c>
      <c r="G11" s="60">
        <v>1310245</v>
      </c>
      <c r="H11" s="60">
        <v>1310245</v>
      </c>
      <c r="I11" s="60">
        <v>3785435</v>
      </c>
      <c r="J11" s="60">
        <v>1122209</v>
      </c>
      <c r="K11" s="60">
        <v>2169705</v>
      </c>
      <c r="L11" s="60">
        <v>1367939</v>
      </c>
      <c r="M11" s="60">
        <v>4659853</v>
      </c>
      <c r="N11" s="60">
        <v>1347222</v>
      </c>
      <c r="O11" s="60">
        <v>1615894</v>
      </c>
      <c r="P11" s="60">
        <v>1310246</v>
      </c>
      <c r="Q11" s="60">
        <v>4273362</v>
      </c>
      <c r="R11" s="60">
        <v>0</v>
      </c>
      <c r="S11" s="60">
        <v>0</v>
      </c>
      <c r="T11" s="60">
        <v>0</v>
      </c>
      <c r="U11" s="60">
        <v>0</v>
      </c>
      <c r="V11" s="60">
        <v>12718650</v>
      </c>
      <c r="W11" s="60">
        <v>12572833</v>
      </c>
      <c r="X11" s="60">
        <v>145817</v>
      </c>
      <c r="Y11" s="61">
        <v>1.16</v>
      </c>
      <c r="Z11" s="62">
        <v>16696112</v>
      </c>
    </row>
    <row r="12" spans="1:26" ht="13.5">
      <c r="A12" s="58" t="s">
        <v>38</v>
      </c>
      <c r="B12" s="19">
        <v>0</v>
      </c>
      <c r="C12" s="19">
        <v>0</v>
      </c>
      <c r="D12" s="59">
        <v>1781860</v>
      </c>
      <c r="E12" s="60">
        <v>2080550</v>
      </c>
      <c r="F12" s="60">
        <v>129959</v>
      </c>
      <c r="G12" s="60">
        <v>155880</v>
      </c>
      <c r="H12" s="60">
        <v>155880</v>
      </c>
      <c r="I12" s="60">
        <v>441719</v>
      </c>
      <c r="J12" s="60">
        <v>130459</v>
      </c>
      <c r="K12" s="60">
        <v>129959</v>
      </c>
      <c r="L12" s="60">
        <v>129959</v>
      </c>
      <c r="M12" s="60">
        <v>390377</v>
      </c>
      <c r="N12" s="60">
        <v>148255</v>
      </c>
      <c r="O12" s="60">
        <v>0</v>
      </c>
      <c r="P12" s="60">
        <v>155880</v>
      </c>
      <c r="Q12" s="60">
        <v>304135</v>
      </c>
      <c r="R12" s="60">
        <v>0</v>
      </c>
      <c r="S12" s="60">
        <v>0</v>
      </c>
      <c r="T12" s="60">
        <v>0</v>
      </c>
      <c r="U12" s="60">
        <v>0</v>
      </c>
      <c r="V12" s="60">
        <v>1136231</v>
      </c>
      <c r="W12" s="60">
        <v>1340500</v>
      </c>
      <c r="X12" s="60">
        <v>-204269</v>
      </c>
      <c r="Y12" s="61">
        <v>-15.24</v>
      </c>
      <c r="Z12" s="62">
        <v>2080550</v>
      </c>
    </row>
    <row r="13" spans="1:26" ht="13.5">
      <c r="A13" s="58" t="s">
        <v>278</v>
      </c>
      <c r="B13" s="19">
        <v>3214149</v>
      </c>
      <c r="C13" s="19">
        <v>0</v>
      </c>
      <c r="D13" s="59">
        <v>3200000</v>
      </c>
      <c r="E13" s="60">
        <v>3200000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2006917</v>
      </c>
      <c r="X13" s="60">
        <v>-2006917</v>
      </c>
      <c r="Y13" s="61">
        <v>-100</v>
      </c>
      <c r="Z13" s="62">
        <v>3200000</v>
      </c>
    </row>
    <row r="14" spans="1:26" ht="13.5">
      <c r="A14" s="58" t="s">
        <v>40</v>
      </c>
      <c r="B14" s="19">
        <v>82016</v>
      </c>
      <c r="C14" s="19">
        <v>0</v>
      </c>
      <c r="D14" s="59">
        <v>66000</v>
      </c>
      <c r="E14" s="60">
        <v>43923</v>
      </c>
      <c r="F14" s="60">
        <v>4504</v>
      </c>
      <c r="G14" s="60">
        <v>1553</v>
      </c>
      <c r="H14" s="60">
        <v>1553</v>
      </c>
      <c r="I14" s="60">
        <v>7610</v>
      </c>
      <c r="J14" s="60">
        <v>3422</v>
      </c>
      <c r="K14" s="60">
        <v>3156</v>
      </c>
      <c r="L14" s="60">
        <v>2684</v>
      </c>
      <c r="M14" s="60">
        <v>9262</v>
      </c>
      <c r="N14" s="60">
        <v>2387</v>
      </c>
      <c r="O14" s="60">
        <v>1870</v>
      </c>
      <c r="P14" s="60">
        <v>1553</v>
      </c>
      <c r="Q14" s="60">
        <v>5810</v>
      </c>
      <c r="R14" s="60">
        <v>0</v>
      </c>
      <c r="S14" s="60">
        <v>0</v>
      </c>
      <c r="T14" s="60">
        <v>0</v>
      </c>
      <c r="U14" s="60">
        <v>0</v>
      </c>
      <c r="V14" s="60">
        <v>22682</v>
      </c>
      <c r="W14" s="60">
        <v>48500</v>
      </c>
      <c r="X14" s="60">
        <v>-25818</v>
      </c>
      <c r="Y14" s="61">
        <v>-53.23</v>
      </c>
      <c r="Z14" s="62">
        <v>43923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10966233</v>
      </c>
      <c r="C16" s="19">
        <v>0</v>
      </c>
      <c r="D16" s="59">
        <v>430000</v>
      </c>
      <c r="E16" s="60">
        <v>906000</v>
      </c>
      <c r="F16" s="60">
        <v>2804979</v>
      </c>
      <c r="G16" s="60">
        <v>965091</v>
      </c>
      <c r="H16" s="60">
        <v>965091</v>
      </c>
      <c r="I16" s="60">
        <v>4735161</v>
      </c>
      <c r="J16" s="60">
        <v>1831854</v>
      </c>
      <c r="K16" s="60">
        <v>1896683</v>
      </c>
      <c r="L16" s="60">
        <v>2198569</v>
      </c>
      <c r="M16" s="60">
        <v>5927106</v>
      </c>
      <c r="N16" s="60">
        <v>661121</v>
      </c>
      <c r="O16" s="60">
        <v>924376</v>
      </c>
      <c r="P16" s="60">
        <v>1353347</v>
      </c>
      <c r="Q16" s="60">
        <v>2938844</v>
      </c>
      <c r="R16" s="60">
        <v>0</v>
      </c>
      <c r="S16" s="60">
        <v>0</v>
      </c>
      <c r="T16" s="60">
        <v>0</v>
      </c>
      <c r="U16" s="60">
        <v>0</v>
      </c>
      <c r="V16" s="60">
        <v>13601111</v>
      </c>
      <c r="W16" s="60"/>
      <c r="X16" s="60">
        <v>13601111</v>
      </c>
      <c r="Y16" s="61">
        <v>0</v>
      </c>
      <c r="Z16" s="62">
        <v>906000</v>
      </c>
    </row>
    <row r="17" spans="1:26" ht="13.5">
      <c r="A17" s="58" t="s">
        <v>43</v>
      </c>
      <c r="B17" s="19">
        <v>12469289</v>
      </c>
      <c r="C17" s="19">
        <v>0</v>
      </c>
      <c r="D17" s="59">
        <v>20042351</v>
      </c>
      <c r="E17" s="60">
        <v>17273357</v>
      </c>
      <c r="F17" s="60">
        <v>3484258</v>
      </c>
      <c r="G17" s="60">
        <v>1206752</v>
      </c>
      <c r="H17" s="60">
        <v>1206752</v>
      </c>
      <c r="I17" s="60">
        <v>5897762</v>
      </c>
      <c r="J17" s="60">
        <v>1858900</v>
      </c>
      <c r="K17" s="60">
        <v>619436</v>
      </c>
      <c r="L17" s="60">
        <v>1256557</v>
      </c>
      <c r="M17" s="60">
        <v>3734893</v>
      </c>
      <c r="N17" s="60">
        <v>1391629</v>
      </c>
      <c r="O17" s="60">
        <v>606361</v>
      </c>
      <c r="P17" s="60">
        <v>818496</v>
      </c>
      <c r="Q17" s="60">
        <v>2816486</v>
      </c>
      <c r="R17" s="60">
        <v>0</v>
      </c>
      <c r="S17" s="60">
        <v>0</v>
      </c>
      <c r="T17" s="60">
        <v>0</v>
      </c>
      <c r="U17" s="60">
        <v>0</v>
      </c>
      <c r="V17" s="60">
        <v>12449141</v>
      </c>
      <c r="W17" s="60">
        <v>16280750</v>
      </c>
      <c r="X17" s="60">
        <v>-3831609</v>
      </c>
      <c r="Y17" s="61">
        <v>-23.53</v>
      </c>
      <c r="Z17" s="62">
        <v>17273357</v>
      </c>
    </row>
    <row r="18" spans="1:26" ht="13.5">
      <c r="A18" s="70" t="s">
        <v>44</v>
      </c>
      <c r="B18" s="71">
        <f>SUM(B11:B17)</f>
        <v>44241098</v>
      </c>
      <c r="C18" s="71">
        <f>SUM(C11:C17)</f>
        <v>0</v>
      </c>
      <c r="D18" s="72">
        <f aca="true" t="shared" si="1" ref="D18:Z18">SUM(D11:D17)</f>
        <v>40967325</v>
      </c>
      <c r="E18" s="73">
        <f t="shared" si="1"/>
        <v>40199942</v>
      </c>
      <c r="F18" s="73">
        <f t="shared" si="1"/>
        <v>7588645</v>
      </c>
      <c r="G18" s="73">
        <f t="shared" si="1"/>
        <v>3639521</v>
      </c>
      <c r="H18" s="73">
        <f t="shared" si="1"/>
        <v>3639521</v>
      </c>
      <c r="I18" s="73">
        <f t="shared" si="1"/>
        <v>14867687</v>
      </c>
      <c r="J18" s="73">
        <f t="shared" si="1"/>
        <v>4946844</v>
      </c>
      <c r="K18" s="73">
        <f t="shared" si="1"/>
        <v>4818939</v>
      </c>
      <c r="L18" s="73">
        <f t="shared" si="1"/>
        <v>4955708</v>
      </c>
      <c r="M18" s="73">
        <f t="shared" si="1"/>
        <v>14721491</v>
      </c>
      <c r="N18" s="73">
        <f t="shared" si="1"/>
        <v>3550614</v>
      </c>
      <c r="O18" s="73">
        <f t="shared" si="1"/>
        <v>3148501</v>
      </c>
      <c r="P18" s="73">
        <f t="shared" si="1"/>
        <v>3639522</v>
      </c>
      <c r="Q18" s="73">
        <f t="shared" si="1"/>
        <v>10338637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39927815</v>
      </c>
      <c r="W18" s="73">
        <f t="shared" si="1"/>
        <v>32249500</v>
      </c>
      <c r="X18" s="73">
        <f t="shared" si="1"/>
        <v>7678315</v>
      </c>
      <c r="Y18" s="67">
        <f>+IF(W18&lt;&gt;0,(X18/W18)*100,0)</f>
        <v>23.809097815470007</v>
      </c>
      <c r="Z18" s="74">
        <f t="shared" si="1"/>
        <v>40199942</v>
      </c>
    </row>
    <row r="19" spans="1:26" ht="13.5">
      <c r="A19" s="70" t="s">
        <v>45</v>
      </c>
      <c r="B19" s="75">
        <f>+B10-B18</f>
        <v>-15344300</v>
      </c>
      <c r="C19" s="75">
        <f>+C10-C18</f>
        <v>0</v>
      </c>
      <c r="D19" s="76">
        <f aca="true" t="shared" si="2" ref="D19:Z19">+D10-D18</f>
        <v>231</v>
      </c>
      <c r="E19" s="77">
        <f t="shared" si="2"/>
        <v>6834384</v>
      </c>
      <c r="F19" s="77">
        <f t="shared" si="2"/>
        <v>6391201</v>
      </c>
      <c r="G19" s="77">
        <f t="shared" si="2"/>
        <v>5523453</v>
      </c>
      <c r="H19" s="77">
        <f t="shared" si="2"/>
        <v>5523453</v>
      </c>
      <c r="I19" s="77">
        <f t="shared" si="2"/>
        <v>17438107</v>
      </c>
      <c r="J19" s="77">
        <f t="shared" si="2"/>
        <v>-2881220</v>
      </c>
      <c r="K19" s="77">
        <f t="shared" si="2"/>
        <v>5578465</v>
      </c>
      <c r="L19" s="77">
        <f t="shared" si="2"/>
        <v>-4537651</v>
      </c>
      <c r="M19" s="77">
        <f t="shared" si="2"/>
        <v>-1840406</v>
      </c>
      <c r="N19" s="77">
        <f t="shared" si="2"/>
        <v>-2557450</v>
      </c>
      <c r="O19" s="77">
        <f t="shared" si="2"/>
        <v>-2400976</v>
      </c>
      <c r="P19" s="77">
        <f t="shared" si="2"/>
        <v>5523453</v>
      </c>
      <c r="Q19" s="77">
        <f t="shared" si="2"/>
        <v>565027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16162728</v>
      </c>
      <c r="W19" s="77">
        <f>IF(E10=E18,0,W10-W18)</f>
        <v>6946810</v>
      </c>
      <c r="X19" s="77">
        <f t="shared" si="2"/>
        <v>9215918</v>
      </c>
      <c r="Y19" s="78">
        <f>+IF(W19&lt;&gt;0,(X19/W19)*100,0)</f>
        <v>132.66402852532312</v>
      </c>
      <c r="Z19" s="79">
        <f t="shared" si="2"/>
        <v>6834384</v>
      </c>
    </row>
    <row r="20" spans="1:26" ht="13.5">
      <c r="A20" s="58" t="s">
        <v>46</v>
      </c>
      <c r="B20" s="19">
        <v>31425292</v>
      </c>
      <c r="C20" s="19">
        <v>0</v>
      </c>
      <c r="D20" s="59">
        <v>14735769</v>
      </c>
      <c r="E20" s="60">
        <v>14736000</v>
      </c>
      <c r="F20" s="60">
        <v>4716138</v>
      </c>
      <c r="G20" s="60">
        <v>369142</v>
      </c>
      <c r="H20" s="60">
        <v>369142</v>
      </c>
      <c r="I20" s="60">
        <v>5454422</v>
      </c>
      <c r="J20" s="60">
        <v>1121036</v>
      </c>
      <c r="K20" s="60">
        <v>1228816</v>
      </c>
      <c r="L20" s="60">
        <v>1457817</v>
      </c>
      <c r="M20" s="60">
        <v>3807669</v>
      </c>
      <c r="N20" s="60">
        <v>168012</v>
      </c>
      <c r="O20" s="60">
        <v>267077</v>
      </c>
      <c r="P20" s="60">
        <v>369142</v>
      </c>
      <c r="Q20" s="60">
        <v>804231</v>
      </c>
      <c r="R20" s="60">
        <v>0</v>
      </c>
      <c r="S20" s="60">
        <v>0</v>
      </c>
      <c r="T20" s="60">
        <v>0</v>
      </c>
      <c r="U20" s="60">
        <v>0</v>
      </c>
      <c r="V20" s="60">
        <v>10066322</v>
      </c>
      <c r="W20" s="60">
        <v>14739000</v>
      </c>
      <c r="X20" s="60">
        <v>-4672678</v>
      </c>
      <c r="Y20" s="61">
        <v>-31.7</v>
      </c>
      <c r="Z20" s="62">
        <v>14736000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867000</v>
      </c>
      <c r="X21" s="82">
        <v>-867000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16080992</v>
      </c>
      <c r="C22" s="86">
        <f>SUM(C19:C21)</f>
        <v>0</v>
      </c>
      <c r="D22" s="87">
        <f aca="true" t="shared" si="3" ref="D22:Z22">SUM(D19:D21)</f>
        <v>14736000</v>
      </c>
      <c r="E22" s="88">
        <f t="shared" si="3"/>
        <v>21570384</v>
      </c>
      <c r="F22" s="88">
        <f t="shared" si="3"/>
        <v>11107339</v>
      </c>
      <c r="G22" s="88">
        <f t="shared" si="3"/>
        <v>5892595</v>
      </c>
      <c r="H22" s="88">
        <f t="shared" si="3"/>
        <v>5892595</v>
      </c>
      <c r="I22" s="88">
        <f t="shared" si="3"/>
        <v>22892529</v>
      </c>
      <c r="J22" s="88">
        <f t="shared" si="3"/>
        <v>-1760184</v>
      </c>
      <c r="K22" s="88">
        <f t="shared" si="3"/>
        <v>6807281</v>
      </c>
      <c r="L22" s="88">
        <f t="shared" si="3"/>
        <v>-3079834</v>
      </c>
      <c r="M22" s="88">
        <f t="shared" si="3"/>
        <v>1967263</v>
      </c>
      <c r="N22" s="88">
        <f t="shared" si="3"/>
        <v>-2389438</v>
      </c>
      <c r="O22" s="88">
        <f t="shared" si="3"/>
        <v>-2133899</v>
      </c>
      <c r="P22" s="88">
        <f t="shared" si="3"/>
        <v>5892595</v>
      </c>
      <c r="Q22" s="88">
        <f t="shared" si="3"/>
        <v>1369258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26229050</v>
      </c>
      <c r="W22" s="88">
        <f t="shared" si="3"/>
        <v>22552810</v>
      </c>
      <c r="X22" s="88">
        <f t="shared" si="3"/>
        <v>3676240</v>
      </c>
      <c r="Y22" s="89">
        <f>+IF(W22&lt;&gt;0,(X22/W22)*100,0)</f>
        <v>16.300585159898034</v>
      </c>
      <c r="Z22" s="90">
        <f t="shared" si="3"/>
        <v>21570384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16080992</v>
      </c>
      <c r="C24" s="75">
        <f>SUM(C22:C23)</f>
        <v>0</v>
      </c>
      <c r="D24" s="76">
        <f aca="true" t="shared" si="4" ref="D24:Z24">SUM(D22:D23)</f>
        <v>14736000</v>
      </c>
      <c r="E24" s="77">
        <f t="shared" si="4"/>
        <v>21570384</v>
      </c>
      <c r="F24" s="77">
        <f t="shared" si="4"/>
        <v>11107339</v>
      </c>
      <c r="G24" s="77">
        <f t="shared" si="4"/>
        <v>5892595</v>
      </c>
      <c r="H24" s="77">
        <f t="shared" si="4"/>
        <v>5892595</v>
      </c>
      <c r="I24" s="77">
        <f t="shared" si="4"/>
        <v>22892529</v>
      </c>
      <c r="J24" s="77">
        <f t="shared" si="4"/>
        <v>-1760184</v>
      </c>
      <c r="K24" s="77">
        <f t="shared" si="4"/>
        <v>6807281</v>
      </c>
      <c r="L24" s="77">
        <f t="shared" si="4"/>
        <v>-3079834</v>
      </c>
      <c r="M24" s="77">
        <f t="shared" si="4"/>
        <v>1967263</v>
      </c>
      <c r="N24" s="77">
        <f t="shared" si="4"/>
        <v>-2389438</v>
      </c>
      <c r="O24" s="77">
        <f t="shared" si="4"/>
        <v>-2133899</v>
      </c>
      <c r="P24" s="77">
        <f t="shared" si="4"/>
        <v>5892595</v>
      </c>
      <c r="Q24" s="77">
        <f t="shared" si="4"/>
        <v>1369258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26229050</v>
      </c>
      <c r="W24" s="77">
        <f t="shared" si="4"/>
        <v>22552810</v>
      </c>
      <c r="X24" s="77">
        <f t="shared" si="4"/>
        <v>3676240</v>
      </c>
      <c r="Y24" s="78">
        <f>+IF(W24&lt;&gt;0,(X24/W24)*100,0)</f>
        <v>16.300585159898034</v>
      </c>
      <c r="Z24" s="79">
        <f t="shared" si="4"/>
        <v>21570384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22920100</v>
      </c>
      <c r="C27" s="22">
        <v>0</v>
      </c>
      <c r="D27" s="99">
        <v>15256000</v>
      </c>
      <c r="E27" s="100">
        <v>19914781</v>
      </c>
      <c r="F27" s="100">
        <v>4799683</v>
      </c>
      <c r="G27" s="100">
        <v>3701000</v>
      </c>
      <c r="H27" s="100">
        <v>1989455</v>
      </c>
      <c r="I27" s="100">
        <v>10490138</v>
      </c>
      <c r="J27" s="100">
        <v>2168456</v>
      </c>
      <c r="K27" s="100">
        <v>1130294</v>
      </c>
      <c r="L27" s="100">
        <v>2337264</v>
      </c>
      <c r="M27" s="100">
        <v>5636014</v>
      </c>
      <c r="N27" s="100">
        <v>230886</v>
      </c>
      <c r="O27" s="100">
        <v>355713</v>
      </c>
      <c r="P27" s="100">
        <v>0</v>
      </c>
      <c r="Q27" s="100">
        <v>586599</v>
      </c>
      <c r="R27" s="100">
        <v>0</v>
      </c>
      <c r="S27" s="100">
        <v>0</v>
      </c>
      <c r="T27" s="100">
        <v>0</v>
      </c>
      <c r="U27" s="100">
        <v>0</v>
      </c>
      <c r="V27" s="100">
        <v>16712751</v>
      </c>
      <c r="W27" s="100">
        <v>14936086</v>
      </c>
      <c r="X27" s="100">
        <v>1776665</v>
      </c>
      <c r="Y27" s="101">
        <v>11.9</v>
      </c>
      <c r="Z27" s="102">
        <v>19914781</v>
      </c>
    </row>
    <row r="28" spans="1:26" ht="13.5">
      <c r="A28" s="103" t="s">
        <v>46</v>
      </c>
      <c r="B28" s="19">
        <v>22920100</v>
      </c>
      <c r="C28" s="19">
        <v>0</v>
      </c>
      <c r="D28" s="59">
        <v>14736000</v>
      </c>
      <c r="E28" s="60">
        <v>14736000</v>
      </c>
      <c r="F28" s="60">
        <v>4753048</v>
      </c>
      <c r="G28" s="60">
        <v>3654365</v>
      </c>
      <c r="H28" s="60">
        <v>1942820</v>
      </c>
      <c r="I28" s="60">
        <v>10350233</v>
      </c>
      <c r="J28" s="60">
        <v>2121821</v>
      </c>
      <c r="K28" s="60">
        <v>1083659</v>
      </c>
      <c r="L28" s="60">
        <v>2290629</v>
      </c>
      <c r="M28" s="60">
        <v>5496109</v>
      </c>
      <c r="N28" s="60">
        <v>184251</v>
      </c>
      <c r="O28" s="60">
        <v>309078</v>
      </c>
      <c r="P28" s="60">
        <v>0</v>
      </c>
      <c r="Q28" s="60">
        <v>493329</v>
      </c>
      <c r="R28" s="60">
        <v>0</v>
      </c>
      <c r="S28" s="60">
        <v>0</v>
      </c>
      <c r="T28" s="60">
        <v>0</v>
      </c>
      <c r="U28" s="60">
        <v>0</v>
      </c>
      <c r="V28" s="60">
        <v>16339671</v>
      </c>
      <c r="W28" s="60">
        <v>11052000</v>
      </c>
      <c r="X28" s="60">
        <v>5287671</v>
      </c>
      <c r="Y28" s="61">
        <v>47.84</v>
      </c>
      <c r="Z28" s="62">
        <v>14736000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46635</v>
      </c>
      <c r="G30" s="60">
        <v>46635</v>
      </c>
      <c r="H30" s="60">
        <v>46635</v>
      </c>
      <c r="I30" s="60">
        <v>139905</v>
      </c>
      <c r="J30" s="60">
        <v>46635</v>
      </c>
      <c r="K30" s="60">
        <v>46635</v>
      </c>
      <c r="L30" s="60">
        <v>46635</v>
      </c>
      <c r="M30" s="60">
        <v>139905</v>
      </c>
      <c r="N30" s="60">
        <v>46635</v>
      </c>
      <c r="O30" s="60">
        <v>46635</v>
      </c>
      <c r="P30" s="60">
        <v>0</v>
      </c>
      <c r="Q30" s="60">
        <v>93270</v>
      </c>
      <c r="R30" s="60">
        <v>0</v>
      </c>
      <c r="S30" s="60">
        <v>0</v>
      </c>
      <c r="T30" s="60">
        <v>0</v>
      </c>
      <c r="U30" s="60">
        <v>0</v>
      </c>
      <c r="V30" s="60">
        <v>373080</v>
      </c>
      <c r="W30" s="60"/>
      <c r="X30" s="60">
        <v>373080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520000</v>
      </c>
      <c r="E31" s="60">
        <v>5178781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3884086</v>
      </c>
      <c r="X31" s="60">
        <v>-3884086</v>
      </c>
      <c r="Y31" s="61">
        <v>-100</v>
      </c>
      <c r="Z31" s="62">
        <v>5178781</v>
      </c>
    </row>
    <row r="32" spans="1:26" ht="13.5">
      <c r="A32" s="70" t="s">
        <v>54</v>
      </c>
      <c r="B32" s="22">
        <f>SUM(B28:B31)</f>
        <v>22920100</v>
      </c>
      <c r="C32" s="22">
        <f>SUM(C28:C31)</f>
        <v>0</v>
      </c>
      <c r="D32" s="99">
        <f aca="true" t="shared" si="5" ref="D32:Z32">SUM(D28:D31)</f>
        <v>15256000</v>
      </c>
      <c r="E32" s="100">
        <f t="shared" si="5"/>
        <v>19914781</v>
      </c>
      <c r="F32" s="100">
        <f t="shared" si="5"/>
        <v>4799683</v>
      </c>
      <c r="G32" s="100">
        <f t="shared" si="5"/>
        <v>3701000</v>
      </c>
      <c r="H32" s="100">
        <f t="shared" si="5"/>
        <v>1989455</v>
      </c>
      <c r="I32" s="100">
        <f t="shared" si="5"/>
        <v>10490138</v>
      </c>
      <c r="J32" s="100">
        <f t="shared" si="5"/>
        <v>2168456</v>
      </c>
      <c r="K32" s="100">
        <f t="shared" si="5"/>
        <v>1130294</v>
      </c>
      <c r="L32" s="100">
        <f t="shared" si="5"/>
        <v>2337264</v>
      </c>
      <c r="M32" s="100">
        <f t="shared" si="5"/>
        <v>5636014</v>
      </c>
      <c r="N32" s="100">
        <f t="shared" si="5"/>
        <v>230886</v>
      </c>
      <c r="O32" s="100">
        <f t="shared" si="5"/>
        <v>355713</v>
      </c>
      <c r="P32" s="100">
        <f t="shared" si="5"/>
        <v>0</v>
      </c>
      <c r="Q32" s="100">
        <f t="shared" si="5"/>
        <v>586599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16712751</v>
      </c>
      <c r="W32" s="100">
        <f t="shared" si="5"/>
        <v>14936086</v>
      </c>
      <c r="X32" s="100">
        <f t="shared" si="5"/>
        <v>1776665</v>
      </c>
      <c r="Y32" s="101">
        <f>+IF(W32&lt;&gt;0,(X32/W32)*100,0)</f>
        <v>11.895117636574938</v>
      </c>
      <c r="Z32" s="102">
        <f t="shared" si="5"/>
        <v>19914781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9517536</v>
      </c>
      <c r="C35" s="19">
        <v>0</v>
      </c>
      <c r="D35" s="59">
        <v>5820000</v>
      </c>
      <c r="E35" s="60">
        <v>9517000</v>
      </c>
      <c r="F35" s="60">
        <v>22091059</v>
      </c>
      <c r="G35" s="60">
        <v>55291526</v>
      </c>
      <c r="H35" s="60">
        <v>51627828</v>
      </c>
      <c r="I35" s="60">
        <v>51627828</v>
      </c>
      <c r="J35" s="60">
        <v>13797946</v>
      </c>
      <c r="K35" s="60">
        <v>18649365</v>
      </c>
      <c r="L35" s="60">
        <v>15348816</v>
      </c>
      <c r="M35" s="60">
        <v>15348816</v>
      </c>
      <c r="N35" s="60">
        <v>12256467</v>
      </c>
      <c r="O35" s="60">
        <v>10561675</v>
      </c>
      <c r="P35" s="60">
        <v>14772248</v>
      </c>
      <c r="Q35" s="60">
        <v>14772248</v>
      </c>
      <c r="R35" s="60">
        <v>0</v>
      </c>
      <c r="S35" s="60">
        <v>0</v>
      </c>
      <c r="T35" s="60">
        <v>0</v>
      </c>
      <c r="U35" s="60">
        <v>0</v>
      </c>
      <c r="V35" s="60">
        <v>14772248</v>
      </c>
      <c r="W35" s="60">
        <v>7137750</v>
      </c>
      <c r="X35" s="60">
        <v>7634498</v>
      </c>
      <c r="Y35" s="61">
        <v>106.96</v>
      </c>
      <c r="Z35" s="62">
        <v>9517000</v>
      </c>
    </row>
    <row r="36" spans="1:26" ht="13.5">
      <c r="A36" s="58" t="s">
        <v>57</v>
      </c>
      <c r="B36" s="19">
        <v>88561805</v>
      </c>
      <c r="C36" s="19">
        <v>0</v>
      </c>
      <c r="D36" s="59">
        <v>65734979</v>
      </c>
      <c r="E36" s="60">
        <v>108477000</v>
      </c>
      <c r="F36" s="60">
        <v>88563178</v>
      </c>
      <c r="G36" s="60">
        <v>51638840</v>
      </c>
      <c r="H36" s="60">
        <v>51677904</v>
      </c>
      <c r="I36" s="60">
        <v>51677904</v>
      </c>
      <c r="J36" s="60">
        <v>88602242</v>
      </c>
      <c r="K36" s="60">
        <v>88602242</v>
      </c>
      <c r="L36" s="60">
        <v>88602243</v>
      </c>
      <c r="M36" s="60">
        <v>88602243</v>
      </c>
      <c r="N36" s="60">
        <v>88602243</v>
      </c>
      <c r="O36" s="60">
        <v>88602243</v>
      </c>
      <c r="P36" s="60">
        <v>88602243</v>
      </c>
      <c r="Q36" s="60">
        <v>88602243</v>
      </c>
      <c r="R36" s="60">
        <v>0</v>
      </c>
      <c r="S36" s="60">
        <v>0</v>
      </c>
      <c r="T36" s="60">
        <v>0</v>
      </c>
      <c r="U36" s="60">
        <v>0</v>
      </c>
      <c r="V36" s="60">
        <v>88602243</v>
      </c>
      <c r="W36" s="60">
        <v>81357750</v>
      </c>
      <c r="X36" s="60">
        <v>7244493</v>
      </c>
      <c r="Y36" s="61">
        <v>8.9</v>
      </c>
      <c r="Z36" s="62">
        <v>108477000</v>
      </c>
    </row>
    <row r="37" spans="1:26" ht="13.5">
      <c r="A37" s="58" t="s">
        <v>58</v>
      </c>
      <c r="B37" s="19">
        <v>8784056</v>
      </c>
      <c r="C37" s="19">
        <v>0</v>
      </c>
      <c r="D37" s="59">
        <v>9824907</v>
      </c>
      <c r="E37" s="60">
        <v>8972000</v>
      </c>
      <c r="F37" s="60">
        <v>10531554</v>
      </c>
      <c r="G37" s="60">
        <v>7427691</v>
      </c>
      <c r="H37" s="60">
        <v>5630263</v>
      </c>
      <c r="I37" s="60">
        <v>5630263</v>
      </c>
      <c r="J37" s="60">
        <v>6760205</v>
      </c>
      <c r="K37" s="60">
        <v>4847823</v>
      </c>
      <c r="L37" s="60">
        <v>4671062</v>
      </c>
      <c r="M37" s="60">
        <v>4671062</v>
      </c>
      <c r="N37" s="60">
        <v>4012395</v>
      </c>
      <c r="O37" s="60">
        <v>4496267</v>
      </c>
      <c r="P37" s="60">
        <v>2624363</v>
      </c>
      <c r="Q37" s="60">
        <v>2624363</v>
      </c>
      <c r="R37" s="60">
        <v>0</v>
      </c>
      <c r="S37" s="60">
        <v>0</v>
      </c>
      <c r="T37" s="60">
        <v>0</v>
      </c>
      <c r="U37" s="60">
        <v>0</v>
      </c>
      <c r="V37" s="60">
        <v>2624363</v>
      </c>
      <c r="W37" s="60">
        <v>6729000</v>
      </c>
      <c r="X37" s="60">
        <v>-4104637</v>
      </c>
      <c r="Y37" s="61">
        <v>-61</v>
      </c>
      <c r="Z37" s="62">
        <v>8972000</v>
      </c>
    </row>
    <row r="38" spans="1:26" ht="13.5">
      <c r="A38" s="58" t="s">
        <v>59</v>
      </c>
      <c r="B38" s="19">
        <v>529451</v>
      </c>
      <c r="C38" s="19">
        <v>0</v>
      </c>
      <c r="D38" s="59">
        <v>2650000</v>
      </c>
      <c r="E38" s="60">
        <v>342000</v>
      </c>
      <c r="F38" s="60">
        <v>299509</v>
      </c>
      <c r="G38" s="60">
        <v>444969</v>
      </c>
      <c r="H38" s="60">
        <v>402245</v>
      </c>
      <c r="I38" s="60">
        <v>402245</v>
      </c>
      <c r="J38" s="60">
        <v>171221</v>
      </c>
      <c r="K38" s="60">
        <v>127742</v>
      </c>
      <c r="L38" s="60">
        <v>83791</v>
      </c>
      <c r="M38" s="60">
        <v>83791</v>
      </c>
      <c r="N38" s="60">
        <v>39543</v>
      </c>
      <c r="O38" s="60">
        <v>-5222</v>
      </c>
      <c r="P38" s="60">
        <v>-50304</v>
      </c>
      <c r="Q38" s="60">
        <v>-50304</v>
      </c>
      <c r="R38" s="60">
        <v>0</v>
      </c>
      <c r="S38" s="60">
        <v>0</v>
      </c>
      <c r="T38" s="60">
        <v>0</v>
      </c>
      <c r="U38" s="60">
        <v>0</v>
      </c>
      <c r="V38" s="60">
        <v>-50304</v>
      </c>
      <c r="W38" s="60">
        <v>256500</v>
      </c>
      <c r="X38" s="60">
        <v>-306804</v>
      </c>
      <c r="Y38" s="61">
        <v>-119.61</v>
      </c>
      <c r="Z38" s="62">
        <v>342000</v>
      </c>
    </row>
    <row r="39" spans="1:26" ht="13.5">
      <c r="A39" s="58" t="s">
        <v>60</v>
      </c>
      <c r="B39" s="19">
        <v>88765834</v>
      </c>
      <c r="C39" s="19">
        <v>0</v>
      </c>
      <c r="D39" s="59">
        <v>59080072</v>
      </c>
      <c r="E39" s="60">
        <v>108680000</v>
      </c>
      <c r="F39" s="60">
        <v>99823174</v>
      </c>
      <c r="G39" s="60">
        <v>99057706</v>
      </c>
      <c r="H39" s="60">
        <v>97273224</v>
      </c>
      <c r="I39" s="60">
        <v>97273224</v>
      </c>
      <c r="J39" s="60">
        <v>95468762</v>
      </c>
      <c r="K39" s="60">
        <v>102276042</v>
      </c>
      <c r="L39" s="60">
        <v>99196206</v>
      </c>
      <c r="M39" s="60">
        <v>99196206</v>
      </c>
      <c r="N39" s="60">
        <v>96806772</v>
      </c>
      <c r="O39" s="60">
        <v>94672873</v>
      </c>
      <c r="P39" s="60">
        <v>100800432</v>
      </c>
      <c r="Q39" s="60">
        <v>100800432</v>
      </c>
      <c r="R39" s="60">
        <v>0</v>
      </c>
      <c r="S39" s="60">
        <v>0</v>
      </c>
      <c r="T39" s="60">
        <v>0</v>
      </c>
      <c r="U39" s="60">
        <v>0</v>
      </c>
      <c r="V39" s="60">
        <v>100800432</v>
      </c>
      <c r="W39" s="60">
        <v>81510000</v>
      </c>
      <c r="X39" s="60">
        <v>19290432</v>
      </c>
      <c r="Y39" s="61">
        <v>23.67</v>
      </c>
      <c r="Z39" s="62">
        <v>108680000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11903161</v>
      </c>
      <c r="C42" s="19">
        <v>0</v>
      </c>
      <c r="D42" s="59">
        <v>14626527</v>
      </c>
      <c r="E42" s="60">
        <v>5879901</v>
      </c>
      <c r="F42" s="60">
        <v>11107339</v>
      </c>
      <c r="G42" s="60">
        <v>-988348</v>
      </c>
      <c r="H42" s="60">
        <v>-1605881</v>
      </c>
      <c r="I42" s="60">
        <v>8513110</v>
      </c>
      <c r="J42" s="60">
        <v>-1760185</v>
      </c>
      <c r="K42" s="60">
        <v>6807280</v>
      </c>
      <c r="L42" s="60">
        <v>-3072866</v>
      </c>
      <c r="M42" s="60">
        <v>1974229</v>
      </c>
      <c r="N42" s="60">
        <v>-3120092</v>
      </c>
      <c r="O42" s="60">
        <v>-4411575</v>
      </c>
      <c r="P42" s="60">
        <v>6183765</v>
      </c>
      <c r="Q42" s="60">
        <v>-1347902</v>
      </c>
      <c r="R42" s="60">
        <v>0</v>
      </c>
      <c r="S42" s="60">
        <v>0</v>
      </c>
      <c r="T42" s="60">
        <v>0</v>
      </c>
      <c r="U42" s="60">
        <v>0</v>
      </c>
      <c r="V42" s="60">
        <v>9139437</v>
      </c>
      <c r="W42" s="60">
        <v>19487998</v>
      </c>
      <c r="X42" s="60">
        <v>-10348561</v>
      </c>
      <c r="Y42" s="61">
        <v>-53.1</v>
      </c>
      <c r="Z42" s="62">
        <v>5879901</v>
      </c>
    </row>
    <row r="43" spans="1:26" ht="13.5">
      <c r="A43" s="58" t="s">
        <v>63</v>
      </c>
      <c r="B43" s="19">
        <v>-22783798</v>
      </c>
      <c r="C43" s="19">
        <v>0</v>
      </c>
      <c r="D43" s="59">
        <v>-14486000</v>
      </c>
      <c r="E43" s="60">
        <v>-14736000</v>
      </c>
      <c r="F43" s="60">
        <v>-1376</v>
      </c>
      <c r="G43" s="60">
        <v>0</v>
      </c>
      <c r="H43" s="60">
        <v>-39064</v>
      </c>
      <c r="I43" s="60">
        <v>-40440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-40440</v>
      </c>
      <c r="W43" s="60">
        <v>-11181000</v>
      </c>
      <c r="X43" s="60">
        <v>11140560</v>
      </c>
      <c r="Y43" s="61">
        <v>-99.64</v>
      </c>
      <c r="Z43" s="62">
        <v>-14736000</v>
      </c>
    </row>
    <row r="44" spans="1:26" ht="13.5">
      <c r="A44" s="58" t="s">
        <v>64</v>
      </c>
      <c r="B44" s="19">
        <v>-477606</v>
      </c>
      <c r="C44" s="19">
        <v>0</v>
      </c>
      <c r="D44" s="59">
        <v>875000</v>
      </c>
      <c r="E44" s="60">
        <v>2880000</v>
      </c>
      <c r="F44" s="60">
        <v>-42131</v>
      </c>
      <c r="G44" s="60">
        <v>-42351</v>
      </c>
      <c r="H44" s="60">
        <v>-42724</v>
      </c>
      <c r="I44" s="60">
        <v>-127206</v>
      </c>
      <c r="J44" s="60">
        <v>-43213</v>
      </c>
      <c r="K44" s="60">
        <v>-43479</v>
      </c>
      <c r="L44" s="60">
        <v>-43951</v>
      </c>
      <c r="M44" s="60">
        <v>-130643</v>
      </c>
      <c r="N44" s="60">
        <v>-44248</v>
      </c>
      <c r="O44" s="60">
        <v>-44765</v>
      </c>
      <c r="P44" s="60">
        <v>-45082</v>
      </c>
      <c r="Q44" s="60">
        <v>-134095</v>
      </c>
      <c r="R44" s="60">
        <v>0</v>
      </c>
      <c r="S44" s="60">
        <v>0</v>
      </c>
      <c r="T44" s="60">
        <v>0</v>
      </c>
      <c r="U44" s="60">
        <v>0</v>
      </c>
      <c r="V44" s="60">
        <v>-391944</v>
      </c>
      <c r="W44" s="60">
        <v>2721000</v>
      </c>
      <c r="X44" s="60">
        <v>-3112944</v>
      </c>
      <c r="Y44" s="61">
        <v>-114.4</v>
      </c>
      <c r="Z44" s="62">
        <v>2880000</v>
      </c>
    </row>
    <row r="45" spans="1:26" ht="13.5">
      <c r="A45" s="70" t="s">
        <v>65</v>
      </c>
      <c r="B45" s="22">
        <v>7660421</v>
      </c>
      <c r="C45" s="22">
        <v>0</v>
      </c>
      <c r="D45" s="99">
        <v>6257526</v>
      </c>
      <c r="E45" s="100">
        <v>1683901</v>
      </c>
      <c r="F45" s="100">
        <v>11063832</v>
      </c>
      <c r="G45" s="100">
        <v>10033133</v>
      </c>
      <c r="H45" s="100">
        <v>8345464</v>
      </c>
      <c r="I45" s="100">
        <v>8345464</v>
      </c>
      <c r="J45" s="100">
        <v>6542066</v>
      </c>
      <c r="K45" s="100">
        <v>13305867</v>
      </c>
      <c r="L45" s="100">
        <v>10189050</v>
      </c>
      <c r="M45" s="100">
        <v>10189050</v>
      </c>
      <c r="N45" s="100">
        <v>7024710</v>
      </c>
      <c r="O45" s="100">
        <v>2568370</v>
      </c>
      <c r="P45" s="100">
        <v>8707053</v>
      </c>
      <c r="Q45" s="100">
        <v>8707053</v>
      </c>
      <c r="R45" s="100">
        <v>0</v>
      </c>
      <c r="S45" s="100">
        <v>0</v>
      </c>
      <c r="T45" s="100">
        <v>0</v>
      </c>
      <c r="U45" s="100">
        <v>0</v>
      </c>
      <c r="V45" s="100">
        <v>8707053</v>
      </c>
      <c r="W45" s="100">
        <v>18687998</v>
      </c>
      <c r="X45" s="100">
        <v>-9980945</v>
      </c>
      <c r="Y45" s="101">
        <v>-53.41</v>
      </c>
      <c r="Z45" s="102">
        <v>1683901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212811</v>
      </c>
      <c r="C49" s="52">
        <v>0</v>
      </c>
      <c r="D49" s="129">
        <v>122463</v>
      </c>
      <c r="E49" s="54">
        <v>84382</v>
      </c>
      <c r="F49" s="54">
        <v>0</v>
      </c>
      <c r="G49" s="54">
        <v>0</v>
      </c>
      <c r="H49" s="54">
        <v>0</v>
      </c>
      <c r="I49" s="54">
        <v>88388</v>
      </c>
      <c r="J49" s="54">
        <v>0</v>
      </c>
      <c r="K49" s="54">
        <v>0</v>
      </c>
      <c r="L49" s="54">
        <v>0</v>
      </c>
      <c r="M49" s="54">
        <v>85090</v>
      </c>
      <c r="N49" s="54">
        <v>0</v>
      </c>
      <c r="O49" s="54">
        <v>0</v>
      </c>
      <c r="P49" s="54">
        <v>0</v>
      </c>
      <c r="Q49" s="54">
        <v>71744</v>
      </c>
      <c r="R49" s="54">
        <v>0</v>
      </c>
      <c r="S49" s="54">
        <v>0</v>
      </c>
      <c r="T49" s="54">
        <v>0</v>
      </c>
      <c r="U49" s="54">
        <v>0</v>
      </c>
      <c r="V49" s="54">
        <v>2762734</v>
      </c>
      <c r="W49" s="54">
        <v>0</v>
      </c>
      <c r="X49" s="54">
        <v>3427612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14050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14050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99.99095614139661</v>
      </c>
      <c r="E58" s="7">
        <f t="shared" si="6"/>
        <v>99.99628425836377</v>
      </c>
      <c r="F58" s="7">
        <f t="shared" si="6"/>
        <v>100</v>
      </c>
      <c r="G58" s="7">
        <f t="shared" si="6"/>
        <v>45.48542298052942</v>
      </c>
      <c r="H58" s="7">
        <f t="shared" si="6"/>
        <v>161.84790628754018</v>
      </c>
      <c r="I58" s="7">
        <f t="shared" si="6"/>
        <v>100.42302172444843</v>
      </c>
      <c r="J58" s="7">
        <f t="shared" si="6"/>
        <v>100.00061349316876</v>
      </c>
      <c r="K58" s="7">
        <f t="shared" si="6"/>
        <v>100</v>
      </c>
      <c r="L58" s="7">
        <f t="shared" si="6"/>
        <v>104.26353505620864</v>
      </c>
      <c r="M58" s="7">
        <f t="shared" si="6"/>
        <v>101.42256629489668</v>
      </c>
      <c r="N58" s="7">
        <f t="shared" si="6"/>
        <v>57.140059605040115</v>
      </c>
      <c r="O58" s="7">
        <f t="shared" si="6"/>
        <v>12.285400524678176</v>
      </c>
      <c r="P58" s="7">
        <f t="shared" si="6"/>
        <v>134.27261252141886</v>
      </c>
      <c r="Q58" s="7">
        <f t="shared" si="6"/>
        <v>67.92127170218396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96.37521773615072</v>
      </c>
      <c r="W58" s="7">
        <f t="shared" si="6"/>
        <v>87.90260172948564</v>
      </c>
      <c r="X58" s="7">
        <f t="shared" si="6"/>
        <v>0</v>
      </c>
      <c r="Y58" s="7">
        <f t="shared" si="6"/>
        <v>0</v>
      </c>
      <c r="Z58" s="8">
        <f t="shared" si="6"/>
        <v>99.99628425836377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100.00010778672888</v>
      </c>
      <c r="E59" s="10">
        <f t="shared" si="7"/>
        <v>99.99913770616907</v>
      </c>
      <c r="F59" s="10">
        <f t="shared" si="7"/>
        <v>100</v>
      </c>
      <c r="G59" s="10">
        <f t="shared" si="7"/>
        <v>44.38606211907089</v>
      </c>
      <c r="H59" s="10">
        <f t="shared" si="7"/>
        <v>163.1855167562116</v>
      </c>
      <c r="I59" s="10">
        <f t="shared" si="7"/>
        <v>100.42931938651311</v>
      </c>
      <c r="J59" s="10">
        <f t="shared" si="7"/>
        <v>100.00062615447231</v>
      </c>
      <c r="K59" s="10">
        <f t="shared" si="7"/>
        <v>100</v>
      </c>
      <c r="L59" s="10">
        <f t="shared" si="7"/>
        <v>104.34766329478866</v>
      </c>
      <c r="M59" s="10">
        <f t="shared" si="7"/>
        <v>101.45106507926923</v>
      </c>
      <c r="N59" s="10">
        <f t="shared" si="7"/>
        <v>56.29434560397386</v>
      </c>
      <c r="O59" s="10">
        <f t="shared" si="7"/>
        <v>10.447472998392984</v>
      </c>
      <c r="P59" s="10">
        <f t="shared" si="7"/>
        <v>134.99038144272134</v>
      </c>
      <c r="Q59" s="10">
        <f t="shared" si="7"/>
        <v>67.26226579701716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96.35058868486418</v>
      </c>
      <c r="W59" s="10">
        <f t="shared" si="7"/>
        <v>87.66519823788546</v>
      </c>
      <c r="X59" s="10">
        <f t="shared" si="7"/>
        <v>0</v>
      </c>
      <c r="Y59" s="10">
        <f t="shared" si="7"/>
        <v>0</v>
      </c>
      <c r="Z59" s="11">
        <f t="shared" si="7"/>
        <v>99.99913770616907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100.63570183533272</v>
      </c>
      <c r="F60" s="13">
        <f t="shared" si="7"/>
        <v>100</v>
      </c>
      <c r="G60" s="13">
        <f t="shared" si="7"/>
        <v>97.97859690844233</v>
      </c>
      <c r="H60" s="13">
        <f t="shared" si="7"/>
        <v>97.97859690844233</v>
      </c>
      <c r="I60" s="13">
        <f t="shared" si="7"/>
        <v>98.64325618515562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99.53951378072729</v>
      </c>
      <c r="W60" s="13">
        <f t="shared" si="7"/>
        <v>82.50825082508251</v>
      </c>
      <c r="X60" s="13">
        <f t="shared" si="7"/>
        <v>0</v>
      </c>
      <c r="Y60" s="13">
        <f t="shared" si="7"/>
        <v>0</v>
      </c>
      <c r="Z60" s="14">
        <f t="shared" si="7"/>
        <v>100.63570183533272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82.50825082508251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99.71601786853861</v>
      </c>
      <c r="E66" s="16">
        <f t="shared" si="7"/>
        <v>99.71282705807275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98.12332439678283</v>
      </c>
      <c r="X66" s="16">
        <f t="shared" si="7"/>
        <v>0</v>
      </c>
      <c r="Y66" s="16">
        <f t="shared" si="7"/>
        <v>0</v>
      </c>
      <c r="Z66" s="17">
        <f t="shared" si="7"/>
        <v>99.71282705807275</v>
      </c>
    </row>
    <row r="67" spans="1:26" ht="13.5" hidden="1">
      <c r="A67" s="41" t="s">
        <v>285</v>
      </c>
      <c r="B67" s="24">
        <v>1841022</v>
      </c>
      <c r="C67" s="24"/>
      <c r="D67" s="25">
        <v>3892144</v>
      </c>
      <c r="E67" s="26">
        <v>3875404</v>
      </c>
      <c r="F67" s="26">
        <v>2514898</v>
      </c>
      <c r="G67" s="26">
        <v>163991</v>
      </c>
      <c r="H67" s="26">
        <v>163991</v>
      </c>
      <c r="I67" s="26">
        <v>2842880</v>
      </c>
      <c r="J67" s="26">
        <v>163001</v>
      </c>
      <c r="K67" s="26">
        <v>163409</v>
      </c>
      <c r="L67" s="26">
        <v>163409</v>
      </c>
      <c r="M67" s="26">
        <v>489819</v>
      </c>
      <c r="N67" s="26">
        <v>163409</v>
      </c>
      <c r="O67" s="26">
        <v>163910</v>
      </c>
      <c r="P67" s="26">
        <v>163991</v>
      </c>
      <c r="Q67" s="26">
        <v>491310</v>
      </c>
      <c r="R67" s="26"/>
      <c r="S67" s="26"/>
      <c r="T67" s="26"/>
      <c r="U67" s="26"/>
      <c r="V67" s="26">
        <v>3824009</v>
      </c>
      <c r="W67" s="26">
        <v>3199564</v>
      </c>
      <c r="X67" s="26"/>
      <c r="Y67" s="25"/>
      <c r="Z67" s="27">
        <v>3875404</v>
      </c>
    </row>
    <row r="68" spans="1:26" ht="13.5" hidden="1">
      <c r="A68" s="37" t="s">
        <v>31</v>
      </c>
      <c r="B68" s="19">
        <v>1732359</v>
      </c>
      <c r="C68" s="19"/>
      <c r="D68" s="20">
        <v>3711032</v>
      </c>
      <c r="E68" s="21">
        <v>3711032</v>
      </c>
      <c r="F68" s="21">
        <v>2511602</v>
      </c>
      <c r="G68" s="21">
        <v>160627</v>
      </c>
      <c r="H68" s="21">
        <v>160627</v>
      </c>
      <c r="I68" s="21">
        <v>2832856</v>
      </c>
      <c r="J68" s="21">
        <v>159705</v>
      </c>
      <c r="K68" s="21">
        <v>160247</v>
      </c>
      <c r="L68" s="21">
        <v>160247</v>
      </c>
      <c r="M68" s="21">
        <v>480199</v>
      </c>
      <c r="N68" s="21">
        <v>160247</v>
      </c>
      <c r="O68" s="21">
        <v>160546</v>
      </c>
      <c r="P68" s="21">
        <v>160627</v>
      </c>
      <c r="Q68" s="21">
        <v>481420</v>
      </c>
      <c r="R68" s="21"/>
      <c r="S68" s="21"/>
      <c r="T68" s="21"/>
      <c r="U68" s="21"/>
      <c r="V68" s="21">
        <v>3794475</v>
      </c>
      <c r="W68" s="21">
        <v>3064500</v>
      </c>
      <c r="X68" s="21"/>
      <c r="Y68" s="20"/>
      <c r="Z68" s="23">
        <v>3711032</v>
      </c>
    </row>
    <row r="69" spans="1:26" ht="13.5" hidden="1">
      <c r="A69" s="38" t="s">
        <v>32</v>
      </c>
      <c r="B69" s="19">
        <v>35265</v>
      </c>
      <c r="C69" s="19"/>
      <c r="D69" s="20">
        <v>55752</v>
      </c>
      <c r="E69" s="21">
        <v>39012</v>
      </c>
      <c r="F69" s="21">
        <v>3296</v>
      </c>
      <c r="G69" s="21">
        <v>3364</v>
      </c>
      <c r="H69" s="21">
        <v>3364</v>
      </c>
      <c r="I69" s="21">
        <v>10024</v>
      </c>
      <c r="J69" s="21">
        <v>3296</v>
      </c>
      <c r="K69" s="21">
        <v>3162</v>
      </c>
      <c r="L69" s="21">
        <v>3162</v>
      </c>
      <c r="M69" s="21">
        <v>9620</v>
      </c>
      <c r="N69" s="21">
        <v>3162</v>
      </c>
      <c r="O69" s="21">
        <v>3364</v>
      </c>
      <c r="P69" s="21">
        <v>3364</v>
      </c>
      <c r="Q69" s="21">
        <v>9890</v>
      </c>
      <c r="R69" s="21"/>
      <c r="S69" s="21"/>
      <c r="T69" s="21"/>
      <c r="U69" s="21"/>
      <c r="V69" s="21">
        <v>29534</v>
      </c>
      <c r="W69" s="21">
        <v>41814</v>
      </c>
      <c r="X69" s="21"/>
      <c r="Y69" s="20"/>
      <c r="Z69" s="23">
        <v>39012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41814</v>
      </c>
      <c r="X73" s="21"/>
      <c r="Y73" s="20"/>
      <c r="Z73" s="23"/>
    </row>
    <row r="74" spans="1:26" ht="13.5" hidden="1">
      <c r="A74" s="39" t="s">
        <v>107</v>
      </c>
      <c r="B74" s="19">
        <v>35265</v>
      </c>
      <c r="C74" s="19"/>
      <c r="D74" s="20">
        <v>55752</v>
      </c>
      <c r="E74" s="21">
        <v>39012</v>
      </c>
      <c r="F74" s="21">
        <v>3296</v>
      </c>
      <c r="G74" s="21">
        <v>3364</v>
      </c>
      <c r="H74" s="21">
        <v>3364</v>
      </c>
      <c r="I74" s="21">
        <v>10024</v>
      </c>
      <c r="J74" s="21">
        <v>3296</v>
      </c>
      <c r="K74" s="21">
        <v>3162</v>
      </c>
      <c r="L74" s="21">
        <v>3162</v>
      </c>
      <c r="M74" s="21">
        <v>9620</v>
      </c>
      <c r="N74" s="21">
        <v>3162</v>
      </c>
      <c r="O74" s="21">
        <v>3364</v>
      </c>
      <c r="P74" s="21">
        <v>3364</v>
      </c>
      <c r="Q74" s="21">
        <v>9890</v>
      </c>
      <c r="R74" s="21"/>
      <c r="S74" s="21"/>
      <c r="T74" s="21"/>
      <c r="U74" s="21"/>
      <c r="V74" s="21">
        <v>29534</v>
      </c>
      <c r="W74" s="21"/>
      <c r="X74" s="21"/>
      <c r="Y74" s="20"/>
      <c r="Z74" s="23">
        <v>39012</v>
      </c>
    </row>
    <row r="75" spans="1:26" ht="13.5" hidden="1">
      <c r="A75" s="40" t="s">
        <v>110</v>
      </c>
      <c r="B75" s="28">
        <v>73398</v>
      </c>
      <c r="C75" s="28"/>
      <c r="D75" s="29">
        <v>125360</v>
      </c>
      <c r="E75" s="30">
        <v>125360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93250</v>
      </c>
      <c r="X75" s="30"/>
      <c r="Y75" s="29"/>
      <c r="Z75" s="31">
        <v>125360</v>
      </c>
    </row>
    <row r="76" spans="1:26" ht="13.5" hidden="1">
      <c r="A76" s="42" t="s">
        <v>286</v>
      </c>
      <c r="B76" s="32"/>
      <c r="C76" s="32"/>
      <c r="D76" s="33">
        <v>3891792</v>
      </c>
      <c r="E76" s="34">
        <v>3875260</v>
      </c>
      <c r="F76" s="34">
        <v>2514898</v>
      </c>
      <c r="G76" s="34">
        <v>74592</v>
      </c>
      <c r="H76" s="34">
        <v>265416</v>
      </c>
      <c r="I76" s="34">
        <v>2854906</v>
      </c>
      <c r="J76" s="34">
        <v>163002</v>
      </c>
      <c r="K76" s="34">
        <v>163409</v>
      </c>
      <c r="L76" s="34">
        <v>170376</v>
      </c>
      <c r="M76" s="34">
        <v>496787</v>
      </c>
      <c r="N76" s="34">
        <v>93372</v>
      </c>
      <c r="O76" s="34">
        <v>20137</v>
      </c>
      <c r="P76" s="34">
        <v>220195</v>
      </c>
      <c r="Q76" s="34">
        <v>333704</v>
      </c>
      <c r="R76" s="34"/>
      <c r="S76" s="34"/>
      <c r="T76" s="34"/>
      <c r="U76" s="34"/>
      <c r="V76" s="34">
        <v>3685397</v>
      </c>
      <c r="W76" s="34">
        <v>2812500</v>
      </c>
      <c r="X76" s="34"/>
      <c r="Y76" s="33"/>
      <c r="Z76" s="35">
        <v>3875260</v>
      </c>
    </row>
    <row r="77" spans="1:26" ht="13.5" hidden="1">
      <c r="A77" s="37" t="s">
        <v>31</v>
      </c>
      <c r="B77" s="19"/>
      <c r="C77" s="19"/>
      <c r="D77" s="20">
        <v>3711036</v>
      </c>
      <c r="E77" s="21">
        <v>3711000</v>
      </c>
      <c r="F77" s="21">
        <v>2511602</v>
      </c>
      <c r="G77" s="21">
        <v>71296</v>
      </c>
      <c r="H77" s="21">
        <v>262120</v>
      </c>
      <c r="I77" s="21">
        <v>2845018</v>
      </c>
      <c r="J77" s="21">
        <v>159706</v>
      </c>
      <c r="K77" s="21">
        <v>160247</v>
      </c>
      <c r="L77" s="21">
        <v>167214</v>
      </c>
      <c r="M77" s="21">
        <v>487167</v>
      </c>
      <c r="N77" s="21">
        <v>90210</v>
      </c>
      <c r="O77" s="21">
        <v>16773</v>
      </c>
      <c r="P77" s="21">
        <v>216831</v>
      </c>
      <c r="Q77" s="21">
        <v>323814</v>
      </c>
      <c r="R77" s="21"/>
      <c r="S77" s="21"/>
      <c r="T77" s="21"/>
      <c r="U77" s="21"/>
      <c r="V77" s="21">
        <v>3655999</v>
      </c>
      <c r="W77" s="21">
        <v>2686500</v>
      </c>
      <c r="X77" s="21"/>
      <c r="Y77" s="20"/>
      <c r="Z77" s="23">
        <v>3711000</v>
      </c>
    </row>
    <row r="78" spans="1:26" ht="13.5" hidden="1">
      <c r="A78" s="38" t="s">
        <v>32</v>
      </c>
      <c r="B78" s="19"/>
      <c r="C78" s="19"/>
      <c r="D78" s="20">
        <v>55752</v>
      </c>
      <c r="E78" s="21">
        <v>39260</v>
      </c>
      <c r="F78" s="21">
        <v>3296</v>
      </c>
      <c r="G78" s="21">
        <v>3296</v>
      </c>
      <c r="H78" s="21">
        <v>3296</v>
      </c>
      <c r="I78" s="21">
        <v>9888</v>
      </c>
      <c r="J78" s="21">
        <v>3296</v>
      </c>
      <c r="K78" s="21">
        <v>3162</v>
      </c>
      <c r="L78" s="21">
        <v>3162</v>
      </c>
      <c r="M78" s="21">
        <v>9620</v>
      </c>
      <c r="N78" s="21">
        <v>3162</v>
      </c>
      <c r="O78" s="21">
        <v>3364</v>
      </c>
      <c r="P78" s="21">
        <v>3364</v>
      </c>
      <c r="Q78" s="21">
        <v>9890</v>
      </c>
      <c r="R78" s="21"/>
      <c r="S78" s="21"/>
      <c r="T78" s="21"/>
      <c r="U78" s="21"/>
      <c r="V78" s="21">
        <v>29398</v>
      </c>
      <c r="W78" s="21">
        <v>34500</v>
      </c>
      <c r="X78" s="21"/>
      <c r="Y78" s="20"/>
      <c r="Z78" s="23">
        <v>39260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55752</v>
      </c>
      <c r="E82" s="21">
        <v>39260</v>
      </c>
      <c r="F82" s="21">
        <v>3296</v>
      </c>
      <c r="G82" s="21">
        <v>3296</v>
      </c>
      <c r="H82" s="21">
        <v>3296</v>
      </c>
      <c r="I82" s="21">
        <v>9888</v>
      </c>
      <c r="J82" s="21">
        <v>3296</v>
      </c>
      <c r="K82" s="21">
        <v>3162</v>
      </c>
      <c r="L82" s="21">
        <v>3162</v>
      </c>
      <c r="M82" s="21">
        <v>9620</v>
      </c>
      <c r="N82" s="21">
        <v>3162</v>
      </c>
      <c r="O82" s="21">
        <v>3364</v>
      </c>
      <c r="P82" s="21">
        <v>3364</v>
      </c>
      <c r="Q82" s="21">
        <v>9890</v>
      </c>
      <c r="R82" s="21"/>
      <c r="S82" s="21"/>
      <c r="T82" s="21"/>
      <c r="U82" s="21"/>
      <c r="V82" s="21">
        <v>29398</v>
      </c>
      <c r="W82" s="21">
        <v>34500</v>
      </c>
      <c r="X82" s="21"/>
      <c r="Y82" s="20"/>
      <c r="Z82" s="23">
        <v>39260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125004</v>
      </c>
      <c r="E84" s="30">
        <v>125000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91500</v>
      </c>
      <c r="X84" s="30"/>
      <c r="Y84" s="29"/>
      <c r="Z84" s="31">
        <v>125000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369142</v>
      </c>
      <c r="R22" s="345">
        <f t="shared" si="6"/>
        <v>369142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369142</v>
      </c>
      <c r="X22" s="343">
        <f t="shared" si="6"/>
        <v>0</v>
      </c>
      <c r="Y22" s="345">
        <f t="shared" si="6"/>
        <v>369142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369142</v>
      </c>
      <c r="R25" s="59">
        <v>369142</v>
      </c>
      <c r="S25" s="59"/>
      <c r="T25" s="60"/>
      <c r="U25" s="60"/>
      <c r="V25" s="59"/>
      <c r="W25" s="59">
        <v>369142</v>
      </c>
      <c r="X25" s="60"/>
      <c r="Y25" s="59">
        <v>369142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31442</v>
      </c>
      <c r="R40" s="345">
        <f t="shared" si="9"/>
        <v>31442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31442</v>
      </c>
      <c r="X40" s="343">
        <f t="shared" si="9"/>
        <v>0</v>
      </c>
      <c r="Y40" s="345">
        <f t="shared" si="9"/>
        <v>31442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31442</v>
      </c>
      <c r="R43" s="370">
        <v>31442</v>
      </c>
      <c r="S43" s="370"/>
      <c r="T43" s="305"/>
      <c r="U43" s="305"/>
      <c r="V43" s="370"/>
      <c r="W43" s="370">
        <v>31442</v>
      </c>
      <c r="X43" s="305"/>
      <c r="Y43" s="370">
        <v>31442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400584</v>
      </c>
      <c r="R60" s="264">
        <f t="shared" si="14"/>
        <v>400584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400584</v>
      </c>
      <c r="X60" s="219">
        <f t="shared" si="14"/>
        <v>0</v>
      </c>
      <c r="Y60" s="264">
        <f t="shared" si="14"/>
        <v>400584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34166188</v>
      </c>
      <c r="D5" s="153">
        <f>SUM(D6:D8)</f>
        <v>0</v>
      </c>
      <c r="E5" s="154">
        <f t="shared" si="0"/>
        <v>30659222</v>
      </c>
      <c r="F5" s="100">
        <f t="shared" si="0"/>
        <v>34190145</v>
      </c>
      <c r="G5" s="100">
        <f t="shared" si="0"/>
        <v>14132878</v>
      </c>
      <c r="H5" s="100">
        <f t="shared" si="0"/>
        <v>8967167</v>
      </c>
      <c r="I5" s="100">
        <f t="shared" si="0"/>
        <v>8967167</v>
      </c>
      <c r="J5" s="100">
        <f t="shared" si="0"/>
        <v>32067212</v>
      </c>
      <c r="K5" s="100">
        <f t="shared" si="0"/>
        <v>922535</v>
      </c>
      <c r="L5" s="100">
        <f t="shared" si="0"/>
        <v>10097281</v>
      </c>
      <c r="M5" s="100">
        <f t="shared" si="0"/>
        <v>219688</v>
      </c>
      <c r="N5" s="100">
        <f t="shared" si="0"/>
        <v>11239504</v>
      </c>
      <c r="O5" s="100">
        <f t="shared" si="0"/>
        <v>782455</v>
      </c>
      <c r="P5" s="100">
        <f t="shared" si="0"/>
        <v>538178</v>
      </c>
      <c r="Q5" s="100">
        <f t="shared" si="0"/>
        <v>8967168</v>
      </c>
      <c r="R5" s="100">
        <f t="shared" si="0"/>
        <v>10287801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53594517</v>
      </c>
      <c r="X5" s="100">
        <f t="shared" si="0"/>
        <v>18421632</v>
      </c>
      <c r="Y5" s="100">
        <f t="shared" si="0"/>
        <v>35172885</v>
      </c>
      <c r="Z5" s="137">
        <f>+IF(X5&lt;&gt;0,+(Y5/X5)*100,0)</f>
        <v>190.93251347111917</v>
      </c>
      <c r="AA5" s="153">
        <f>SUM(AA6:AA8)</f>
        <v>34190145</v>
      </c>
    </row>
    <row r="6" spans="1:27" ht="13.5">
      <c r="A6" s="138" t="s">
        <v>75</v>
      </c>
      <c r="B6" s="136"/>
      <c r="C6" s="155">
        <v>233576</v>
      </c>
      <c r="D6" s="155"/>
      <c r="E6" s="156">
        <v>2840928</v>
      </c>
      <c r="F6" s="60">
        <v>4624443</v>
      </c>
      <c r="G6" s="60">
        <v>72</v>
      </c>
      <c r="H6" s="60">
        <v>614</v>
      </c>
      <c r="I6" s="60">
        <v>614</v>
      </c>
      <c r="J6" s="60">
        <v>1300</v>
      </c>
      <c r="K6" s="60"/>
      <c r="L6" s="60"/>
      <c r="M6" s="60">
        <v>964</v>
      </c>
      <c r="N6" s="60">
        <v>964</v>
      </c>
      <c r="O6" s="60">
        <v>3599</v>
      </c>
      <c r="P6" s="60">
        <v>12704</v>
      </c>
      <c r="Q6" s="60">
        <v>614</v>
      </c>
      <c r="R6" s="60">
        <v>16917</v>
      </c>
      <c r="S6" s="60"/>
      <c r="T6" s="60"/>
      <c r="U6" s="60"/>
      <c r="V6" s="60"/>
      <c r="W6" s="60">
        <v>19181</v>
      </c>
      <c r="X6" s="60">
        <v>3467160</v>
      </c>
      <c r="Y6" s="60">
        <v>-3447979</v>
      </c>
      <c r="Z6" s="140">
        <v>-99.45</v>
      </c>
      <c r="AA6" s="155">
        <v>4624443</v>
      </c>
    </row>
    <row r="7" spans="1:27" ht="13.5">
      <c r="A7" s="138" t="s">
        <v>76</v>
      </c>
      <c r="B7" s="136"/>
      <c r="C7" s="157">
        <v>33932612</v>
      </c>
      <c r="D7" s="157"/>
      <c r="E7" s="158">
        <v>15005256</v>
      </c>
      <c r="F7" s="159">
        <v>17411727</v>
      </c>
      <c r="G7" s="159">
        <v>14125105</v>
      </c>
      <c r="H7" s="159">
        <v>8948262</v>
      </c>
      <c r="I7" s="159">
        <v>8948262</v>
      </c>
      <c r="J7" s="159">
        <v>32021629</v>
      </c>
      <c r="K7" s="159">
        <v>905730</v>
      </c>
      <c r="L7" s="159">
        <v>10085041</v>
      </c>
      <c r="M7" s="159">
        <v>212072</v>
      </c>
      <c r="N7" s="159">
        <v>11202843</v>
      </c>
      <c r="O7" s="159">
        <v>769410</v>
      </c>
      <c r="P7" s="159">
        <v>501563</v>
      </c>
      <c r="Q7" s="159">
        <v>8948263</v>
      </c>
      <c r="R7" s="159">
        <v>10219236</v>
      </c>
      <c r="S7" s="159"/>
      <c r="T7" s="159"/>
      <c r="U7" s="159"/>
      <c r="V7" s="159"/>
      <c r="W7" s="159">
        <v>53443708</v>
      </c>
      <c r="X7" s="159">
        <v>11253942</v>
      </c>
      <c r="Y7" s="159">
        <v>42189766</v>
      </c>
      <c r="Z7" s="141">
        <v>374.89</v>
      </c>
      <c r="AA7" s="157">
        <v>17411727</v>
      </c>
    </row>
    <row r="8" spans="1:27" ht="13.5">
      <c r="A8" s="138" t="s">
        <v>77</v>
      </c>
      <c r="B8" s="136"/>
      <c r="C8" s="155"/>
      <c r="D8" s="155"/>
      <c r="E8" s="156">
        <v>12813038</v>
      </c>
      <c r="F8" s="60">
        <v>12153975</v>
      </c>
      <c r="G8" s="60">
        <v>7701</v>
      </c>
      <c r="H8" s="60">
        <v>18291</v>
      </c>
      <c r="I8" s="60">
        <v>18291</v>
      </c>
      <c r="J8" s="60">
        <v>44283</v>
      </c>
      <c r="K8" s="60">
        <v>16805</v>
      </c>
      <c r="L8" s="60">
        <v>12240</v>
      </c>
      <c r="M8" s="60">
        <v>6652</v>
      </c>
      <c r="N8" s="60">
        <v>35697</v>
      </c>
      <c r="O8" s="60">
        <v>9446</v>
      </c>
      <c r="P8" s="60">
        <v>23911</v>
      </c>
      <c r="Q8" s="60">
        <v>18291</v>
      </c>
      <c r="R8" s="60">
        <v>51648</v>
      </c>
      <c r="S8" s="60"/>
      <c r="T8" s="60"/>
      <c r="U8" s="60"/>
      <c r="V8" s="60"/>
      <c r="W8" s="60">
        <v>131628</v>
      </c>
      <c r="X8" s="60">
        <v>3700530</v>
      </c>
      <c r="Y8" s="60">
        <v>-3568902</v>
      </c>
      <c r="Z8" s="140">
        <v>-96.44</v>
      </c>
      <c r="AA8" s="155">
        <v>12153975</v>
      </c>
    </row>
    <row r="9" spans="1:27" ht="13.5">
      <c r="A9" s="135" t="s">
        <v>78</v>
      </c>
      <c r="B9" s="136"/>
      <c r="C9" s="153">
        <f aca="true" t="shared" si="1" ref="C9:Y9">SUM(C10:C14)</f>
        <v>5523616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590571</v>
      </c>
      <c r="H9" s="100">
        <f t="shared" si="1"/>
        <v>39435</v>
      </c>
      <c r="I9" s="100">
        <f t="shared" si="1"/>
        <v>39435</v>
      </c>
      <c r="J9" s="100">
        <f t="shared" si="1"/>
        <v>669441</v>
      </c>
      <c r="K9" s="100">
        <f t="shared" si="1"/>
        <v>994135</v>
      </c>
      <c r="L9" s="100">
        <f t="shared" si="1"/>
        <v>764522</v>
      </c>
      <c r="M9" s="100">
        <f t="shared" si="1"/>
        <v>482170</v>
      </c>
      <c r="N9" s="100">
        <f t="shared" si="1"/>
        <v>2240827</v>
      </c>
      <c r="O9" s="100">
        <f t="shared" si="1"/>
        <v>53121</v>
      </c>
      <c r="P9" s="100">
        <f t="shared" si="1"/>
        <v>45365</v>
      </c>
      <c r="Q9" s="100">
        <f t="shared" si="1"/>
        <v>39435</v>
      </c>
      <c r="R9" s="100">
        <f t="shared" si="1"/>
        <v>137921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3048189</v>
      </c>
      <c r="X9" s="100">
        <f t="shared" si="1"/>
        <v>4159944</v>
      </c>
      <c r="Y9" s="100">
        <f t="shared" si="1"/>
        <v>-1111755</v>
      </c>
      <c r="Z9" s="137">
        <f>+IF(X9&lt;&gt;0,+(Y9/X9)*100,0)</f>
        <v>-26.725239570532683</v>
      </c>
      <c r="AA9" s="153">
        <f>SUM(AA10:AA14)</f>
        <v>0</v>
      </c>
    </row>
    <row r="10" spans="1:27" ht="13.5">
      <c r="A10" s="138" t="s">
        <v>79</v>
      </c>
      <c r="B10" s="136"/>
      <c r="C10" s="155">
        <v>5434644</v>
      </c>
      <c r="D10" s="155"/>
      <c r="E10" s="156"/>
      <c r="F10" s="60"/>
      <c r="G10" s="60">
        <v>584596</v>
      </c>
      <c r="H10" s="60">
        <v>39435</v>
      </c>
      <c r="I10" s="60">
        <v>39435</v>
      </c>
      <c r="J10" s="60">
        <v>663466</v>
      </c>
      <c r="K10" s="60">
        <v>988160</v>
      </c>
      <c r="L10" s="60">
        <v>758547</v>
      </c>
      <c r="M10" s="60">
        <v>470221</v>
      </c>
      <c r="N10" s="60">
        <v>2216928</v>
      </c>
      <c r="O10" s="60">
        <v>42140</v>
      </c>
      <c r="P10" s="60">
        <v>39749</v>
      </c>
      <c r="Q10" s="60">
        <v>39435</v>
      </c>
      <c r="R10" s="60">
        <v>121324</v>
      </c>
      <c r="S10" s="60"/>
      <c r="T10" s="60"/>
      <c r="U10" s="60"/>
      <c r="V10" s="60"/>
      <c r="W10" s="60">
        <v>3001718</v>
      </c>
      <c r="X10" s="60">
        <v>3018375</v>
      </c>
      <c r="Y10" s="60">
        <v>-16657</v>
      </c>
      <c r="Z10" s="140">
        <v>-0.55</v>
      </c>
      <c r="AA10" s="155"/>
    </row>
    <row r="11" spans="1:27" ht="13.5">
      <c r="A11" s="138" t="s">
        <v>80</v>
      </c>
      <c r="B11" s="136"/>
      <c r="C11" s="155">
        <v>88972</v>
      </c>
      <c r="D11" s="155"/>
      <c r="E11" s="156"/>
      <c r="F11" s="60"/>
      <c r="G11" s="60">
        <v>5975</v>
      </c>
      <c r="H11" s="60"/>
      <c r="I11" s="60"/>
      <c r="J11" s="60">
        <v>5975</v>
      </c>
      <c r="K11" s="60">
        <v>5975</v>
      </c>
      <c r="L11" s="60">
        <v>5975</v>
      </c>
      <c r="M11" s="60">
        <v>11949</v>
      </c>
      <c r="N11" s="60">
        <v>23899</v>
      </c>
      <c r="O11" s="60">
        <v>10981</v>
      </c>
      <c r="P11" s="60">
        <v>5616</v>
      </c>
      <c r="Q11" s="60"/>
      <c r="R11" s="60">
        <v>16597</v>
      </c>
      <c r="S11" s="60"/>
      <c r="T11" s="60"/>
      <c r="U11" s="60"/>
      <c r="V11" s="60"/>
      <c r="W11" s="60">
        <v>46471</v>
      </c>
      <c r="X11" s="60">
        <v>375003</v>
      </c>
      <c r="Y11" s="60">
        <v>-328532</v>
      </c>
      <c r="Z11" s="140">
        <v>-87.61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49500</v>
      </c>
      <c r="Y12" s="60">
        <v>-49500</v>
      </c>
      <c r="Z12" s="140">
        <v>-100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642069</v>
      </c>
      <c r="Y13" s="60">
        <v>-642069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74997</v>
      </c>
      <c r="Y14" s="159">
        <v>-74997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20632286</v>
      </c>
      <c r="D15" s="153">
        <f>SUM(D16:D18)</f>
        <v>0</v>
      </c>
      <c r="E15" s="154">
        <f t="shared" si="2"/>
        <v>25044103</v>
      </c>
      <c r="F15" s="100">
        <f t="shared" si="2"/>
        <v>27580181</v>
      </c>
      <c r="G15" s="100">
        <f t="shared" si="2"/>
        <v>3972535</v>
      </c>
      <c r="H15" s="100">
        <f t="shared" si="2"/>
        <v>525514</v>
      </c>
      <c r="I15" s="100">
        <f t="shared" si="2"/>
        <v>525514</v>
      </c>
      <c r="J15" s="100">
        <f t="shared" si="2"/>
        <v>5023563</v>
      </c>
      <c r="K15" s="100">
        <f t="shared" si="2"/>
        <v>1269990</v>
      </c>
      <c r="L15" s="100">
        <f t="shared" si="2"/>
        <v>764417</v>
      </c>
      <c r="M15" s="100">
        <f t="shared" si="2"/>
        <v>1174016</v>
      </c>
      <c r="N15" s="100">
        <f t="shared" si="2"/>
        <v>3208423</v>
      </c>
      <c r="O15" s="100">
        <f t="shared" si="2"/>
        <v>325600</v>
      </c>
      <c r="P15" s="100">
        <f t="shared" si="2"/>
        <v>431059</v>
      </c>
      <c r="Q15" s="100">
        <f t="shared" si="2"/>
        <v>525514</v>
      </c>
      <c r="R15" s="100">
        <f t="shared" si="2"/>
        <v>1282173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9514159</v>
      </c>
      <c r="X15" s="100">
        <f t="shared" si="2"/>
        <v>18794439</v>
      </c>
      <c r="Y15" s="100">
        <f t="shared" si="2"/>
        <v>-9280280</v>
      </c>
      <c r="Z15" s="137">
        <f>+IF(X15&lt;&gt;0,+(Y15/X15)*100,0)</f>
        <v>-49.37779733675477</v>
      </c>
      <c r="AA15" s="153">
        <f>SUM(AA16:AA18)</f>
        <v>27580181</v>
      </c>
    </row>
    <row r="16" spans="1:27" ht="13.5">
      <c r="A16" s="138" t="s">
        <v>85</v>
      </c>
      <c r="B16" s="136"/>
      <c r="C16" s="155">
        <v>20580997</v>
      </c>
      <c r="D16" s="155"/>
      <c r="E16" s="156">
        <v>25044103</v>
      </c>
      <c r="F16" s="60">
        <v>27580181</v>
      </c>
      <c r="G16" s="60">
        <v>3969040</v>
      </c>
      <c r="H16" s="60">
        <v>521452</v>
      </c>
      <c r="I16" s="60">
        <v>521452</v>
      </c>
      <c r="J16" s="60">
        <v>5011944</v>
      </c>
      <c r="K16" s="60">
        <v>1266395</v>
      </c>
      <c r="L16" s="60">
        <v>760525</v>
      </c>
      <c r="M16" s="60">
        <v>1172119</v>
      </c>
      <c r="N16" s="60">
        <v>3199039</v>
      </c>
      <c r="O16" s="60">
        <v>323438</v>
      </c>
      <c r="P16" s="60">
        <v>427539</v>
      </c>
      <c r="Q16" s="60">
        <v>521452</v>
      </c>
      <c r="R16" s="60">
        <v>1272429</v>
      </c>
      <c r="S16" s="60"/>
      <c r="T16" s="60"/>
      <c r="U16" s="60"/>
      <c r="V16" s="60"/>
      <c r="W16" s="60">
        <v>9483412</v>
      </c>
      <c r="X16" s="60">
        <v>12738339</v>
      </c>
      <c r="Y16" s="60">
        <v>-3254927</v>
      </c>
      <c r="Z16" s="140">
        <v>-25.55</v>
      </c>
      <c r="AA16" s="155">
        <v>27580181</v>
      </c>
    </row>
    <row r="17" spans="1:27" ht="13.5">
      <c r="A17" s="138" t="s">
        <v>86</v>
      </c>
      <c r="B17" s="136"/>
      <c r="C17" s="155">
        <v>51289</v>
      </c>
      <c r="D17" s="155"/>
      <c r="E17" s="156"/>
      <c r="F17" s="60"/>
      <c r="G17" s="60">
        <v>3495</v>
      </c>
      <c r="H17" s="60">
        <v>4062</v>
      </c>
      <c r="I17" s="60">
        <v>4062</v>
      </c>
      <c r="J17" s="60">
        <v>11619</v>
      </c>
      <c r="K17" s="60">
        <v>3595</v>
      </c>
      <c r="L17" s="60">
        <v>3892</v>
      </c>
      <c r="M17" s="60">
        <v>1897</v>
      </c>
      <c r="N17" s="60">
        <v>9384</v>
      </c>
      <c r="O17" s="60">
        <v>2162</v>
      </c>
      <c r="P17" s="60">
        <v>3520</v>
      </c>
      <c r="Q17" s="60">
        <v>4062</v>
      </c>
      <c r="R17" s="60">
        <v>9744</v>
      </c>
      <c r="S17" s="60"/>
      <c r="T17" s="60"/>
      <c r="U17" s="60"/>
      <c r="V17" s="60"/>
      <c r="W17" s="60">
        <v>30747</v>
      </c>
      <c r="X17" s="60">
        <v>6056100</v>
      </c>
      <c r="Y17" s="60">
        <v>-6025353</v>
      </c>
      <c r="Z17" s="140">
        <v>-99.49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566811</v>
      </c>
      <c r="Y19" s="100">
        <f t="shared" si="3"/>
        <v>-566811</v>
      </c>
      <c r="Z19" s="137">
        <f>+IF(X19&lt;&gt;0,+(Y19/X19)*100,0)</f>
        <v>-100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524997</v>
      </c>
      <c r="Y22" s="159">
        <v>-524997</v>
      </c>
      <c r="Z22" s="141">
        <v>-100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41814</v>
      </c>
      <c r="Y23" s="60">
        <v>-41814</v>
      </c>
      <c r="Z23" s="140">
        <v>-100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224721</v>
      </c>
      <c r="Y24" s="100">
        <v>-224721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60322090</v>
      </c>
      <c r="D25" s="168">
        <f>+D5+D9+D15+D19+D24</f>
        <v>0</v>
      </c>
      <c r="E25" s="169">
        <f t="shared" si="4"/>
        <v>55703325</v>
      </c>
      <c r="F25" s="73">
        <f t="shared" si="4"/>
        <v>61770326</v>
      </c>
      <c r="G25" s="73">
        <f t="shared" si="4"/>
        <v>18695984</v>
      </c>
      <c r="H25" s="73">
        <f t="shared" si="4"/>
        <v>9532116</v>
      </c>
      <c r="I25" s="73">
        <f t="shared" si="4"/>
        <v>9532116</v>
      </c>
      <c r="J25" s="73">
        <f t="shared" si="4"/>
        <v>37760216</v>
      </c>
      <c r="K25" s="73">
        <f t="shared" si="4"/>
        <v>3186660</v>
      </c>
      <c r="L25" s="73">
        <f t="shared" si="4"/>
        <v>11626220</v>
      </c>
      <c r="M25" s="73">
        <f t="shared" si="4"/>
        <v>1875874</v>
      </c>
      <c r="N25" s="73">
        <f t="shared" si="4"/>
        <v>16688754</v>
      </c>
      <c r="O25" s="73">
        <f t="shared" si="4"/>
        <v>1161176</v>
      </c>
      <c r="P25" s="73">
        <f t="shared" si="4"/>
        <v>1014602</v>
      </c>
      <c r="Q25" s="73">
        <f t="shared" si="4"/>
        <v>9532117</v>
      </c>
      <c r="R25" s="73">
        <f t="shared" si="4"/>
        <v>11707895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66156865</v>
      </c>
      <c r="X25" s="73">
        <f t="shared" si="4"/>
        <v>42167547</v>
      </c>
      <c r="Y25" s="73">
        <f t="shared" si="4"/>
        <v>23989318</v>
      </c>
      <c r="Z25" s="170">
        <f>+IF(X25&lt;&gt;0,+(Y25/X25)*100,0)</f>
        <v>56.89047551189069</v>
      </c>
      <c r="AA25" s="168">
        <f>+AA5+AA9+AA15+AA19+AA24</f>
        <v>61770326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23563166</v>
      </c>
      <c r="D28" s="153">
        <f>SUM(D29:D31)</f>
        <v>0</v>
      </c>
      <c r="E28" s="154">
        <f t="shared" si="5"/>
        <v>32824313</v>
      </c>
      <c r="F28" s="100">
        <f t="shared" si="5"/>
        <v>31358317</v>
      </c>
      <c r="G28" s="100">
        <f t="shared" si="5"/>
        <v>2221606</v>
      </c>
      <c r="H28" s="100">
        <f t="shared" si="5"/>
        <v>2381120</v>
      </c>
      <c r="I28" s="100">
        <f t="shared" si="5"/>
        <v>2381120</v>
      </c>
      <c r="J28" s="100">
        <f t="shared" si="5"/>
        <v>6983846</v>
      </c>
      <c r="K28" s="100">
        <f t="shared" si="5"/>
        <v>2028659</v>
      </c>
      <c r="L28" s="100">
        <f t="shared" si="5"/>
        <v>3053341</v>
      </c>
      <c r="M28" s="100">
        <f t="shared" si="5"/>
        <v>-1248262</v>
      </c>
      <c r="N28" s="100">
        <f t="shared" si="5"/>
        <v>3833738</v>
      </c>
      <c r="O28" s="100">
        <f t="shared" si="5"/>
        <v>2691807</v>
      </c>
      <c r="P28" s="100">
        <f t="shared" si="5"/>
        <v>1852946</v>
      </c>
      <c r="Q28" s="100">
        <f t="shared" si="5"/>
        <v>2349206</v>
      </c>
      <c r="R28" s="100">
        <f t="shared" si="5"/>
        <v>6893959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17711543</v>
      </c>
      <c r="X28" s="100">
        <f t="shared" si="5"/>
        <v>18421632</v>
      </c>
      <c r="Y28" s="100">
        <f t="shared" si="5"/>
        <v>-710089</v>
      </c>
      <c r="Z28" s="137">
        <f>+IF(X28&lt;&gt;0,+(Y28/X28)*100,0)</f>
        <v>-3.8546476229684754</v>
      </c>
      <c r="AA28" s="153">
        <f>SUM(AA29:AA31)</f>
        <v>31358317</v>
      </c>
    </row>
    <row r="29" spans="1:27" ht="13.5">
      <c r="A29" s="138" t="s">
        <v>75</v>
      </c>
      <c r="B29" s="136"/>
      <c r="C29" s="155">
        <v>6893376</v>
      </c>
      <c r="D29" s="155"/>
      <c r="E29" s="156">
        <v>4623019</v>
      </c>
      <c r="F29" s="60">
        <v>4844535</v>
      </c>
      <c r="G29" s="60">
        <v>386870</v>
      </c>
      <c r="H29" s="60">
        <v>935256</v>
      </c>
      <c r="I29" s="60">
        <v>935256</v>
      </c>
      <c r="J29" s="60">
        <v>2257382</v>
      </c>
      <c r="K29" s="60">
        <v>515552</v>
      </c>
      <c r="L29" s="60">
        <v>476294</v>
      </c>
      <c r="M29" s="60">
        <v>512208</v>
      </c>
      <c r="N29" s="60">
        <v>1504054</v>
      </c>
      <c r="O29" s="60">
        <v>1280808</v>
      </c>
      <c r="P29" s="60">
        <v>691613</v>
      </c>
      <c r="Q29" s="60">
        <v>935256</v>
      </c>
      <c r="R29" s="60">
        <v>2907677</v>
      </c>
      <c r="S29" s="60"/>
      <c r="T29" s="60"/>
      <c r="U29" s="60"/>
      <c r="V29" s="60"/>
      <c r="W29" s="60">
        <v>6669113</v>
      </c>
      <c r="X29" s="60">
        <v>3467160</v>
      </c>
      <c r="Y29" s="60">
        <v>3201953</v>
      </c>
      <c r="Z29" s="140">
        <v>92.35</v>
      </c>
      <c r="AA29" s="155">
        <v>4844535</v>
      </c>
    </row>
    <row r="30" spans="1:27" ht="13.5">
      <c r="A30" s="138" t="s">
        <v>76</v>
      </c>
      <c r="B30" s="136"/>
      <c r="C30" s="157">
        <v>16669790</v>
      </c>
      <c r="D30" s="157"/>
      <c r="E30" s="158">
        <v>17311256</v>
      </c>
      <c r="F30" s="159">
        <v>14591217</v>
      </c>
      <c r="G30" s="159">
        <v>738037</v>
      </c>
      <c r="H30" s="159">
        <v>1071709</v>
      </c>
      <c r="I30" s="159">
        <v>1071709</v>
      </c>
      <c r="J30" s="159">
        <v>2881455</v>
      </c>
      <c r="K30" s="159">
        <v>938344</v>
      </c>
      <c r="L30" s="159">
        <v>955434</v>
      </c>
      <c r="M30" s="159">
        <v>715522</v>
      </c>
      <c r="N30" s="159">
        <v>2609300</v>
      </c>
      <c r="O30" s="159">
        <v>921389</v>
      </c>
      <c r="P30" s="159">
        <v>678936</v>
      </c>
      <c r="Q30" s="159">
        <v>1071707</v>
      </c>
      <c r="R30" s="159">
        <v>2672032</v>
      </c>
      <c r="S30" s="159"/>
      <c r="T30" s="159"/>
      <c r="U30" s="159"/>
      <c r="V30" s="159"/>
      <c r="W30" s="159">
        <v>8162787</v>
      </c>
      <c r="X30" s="159">
        <v>11253942</v>
      </c>
      <c r="Y30" s="159">
        <v>-3091155</v>
      </c>
      <c r="Z30" s="141">
        <v>-27.47</v>
      </c>
      <c r="AA30" s="157">
        <v>14591217</v>
      </c>
    </row>
    <row r="31" spans="1:27" ht="13.5">
      <c r="A31" s="138" t="s">
        <v>77</v>
      </c>
      <c r="B31" s="136"/>
      <c r="C31" s="155"/>
      <c r="D31" s="155"/>
      <c r="E31" s="156">
        <v>10890038</v>
      </c>
      <c r="F31" s="60">
        <v>11922565</v>
      </c>
      <c r="G31" s="60">
        <v>1096699</v>
      </c>
      <c r="H31" s="60">
        <v>374155</v>
      </c>
      <c r="I31" s="60">
        <v>374155</v>
      </c>
      <c r="J31" s="60">
        <v>1845009</v>
      </c>
      <c r="K31" s="60">
        <v>574763</v>
      </c>
      <c r="L31" s="60">
        <v>1621613</v>
      </c>
      <c r="M31" s="60">
        <v>-2475992</v>
      </c>
      <c r="N31" s="60">
        <v>-279616</v>
      </c>
      <c r="O31" s="60">
        <v>489610</v>
      </c>
      <c r="P31" s="60">
        <v>482397</v>
      </c>
      <c r="Q31" s="60">
        <v>342243</v>
      </c>
      <c r="R31" s="60">
        <v>1314250</v>
      </c>
      <c r="S31" s="60"/>
      <c r="T31" s="60"/>
      <c r="U31" s="60"/>
      <c r="V31" s="60"/>
      <c r="W31" s="60">
        <v>2879643</v>
      </c>
      <c r="X31" s="60">
        <v>3700530</v>
      </c>
      <c r="Y31" s="60">
        <v>-820887</v>
      </c>
      <c r="Z31" s="140">
        <v>-22.18</v>
      </c>
      <c r="AA31" s="155">
        <v>11922565</v>
      </c>
    </row>
    <row r="32" spans="1:27" ht="13.5">
      <c r="A32" s="135" t="s">
        <v>78</v>
      </c>
      <c r="B32" s="136"/>
      <c r="C32" s="153">
        <f aca="true" t="shared" si="6" ref="C32:Y32">SUM(C33:C37)</f>
        <v>7505386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8327</v>
      </c>
      <c r="H32" s="100">
        <f t="shared" si="6"/>
        <v>30920</v>
      </c>
      <c r="I32" s="100">
        <f t="shared" si="6"/>
        <v>30920</v>
      </c>
      <c r="J32" s="100">
        <f t="shared" si="6"/>
        <v>70167</v>
      </c>
      <c r="K32" s="100">
        <f t="shared" si="6"/>
        <v>312802</v>
      </c>
      <c r="L32" s="100">
        <f t="shared" si="6"/>
        <v>58588</v>
      </c>
      <c r="M32" s="100">
        <f t="shared" si="6"/>
        <v>49339</v>
      </c>
      <c r="N32" s="100">
        <f t="shared" si="6"/>
        <v>420729</v>
      </c>
      <c r="O32" s="100">
        <f t="shared" si="6"/>
        <v>48525</v>
      </c>
      <c r="P32" s="100">
        <f t="shared" si="6"/>
        <v>34491</v>
      </c>
      <c r="Q32" s="100">
        <f t="shared" si="6"/>
        <v>30920</v>
      </c>
      <c r="R32" s="100">
        <f t="shared" si="6"/>
        <v>113936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604832</v>
      </c>
      <c r="X32" s="100">
        <f t="shared" si="6"/>
        <v>4159944</v>
      </c>
      <c r="Y32" s="100">
        <f t="shared" si="6"/>
        <v>-3555112</v>
      </c>
      <c r="Z32" s="137">
        <f>+IF(X32&lt;&gt;0,+(Y32/X32)*100,0)</f>
        <v>-85.4605735077203</v>
      </c>
      <c r="AA32" s="153">
        <f>SUM(AA33:AA37)</f>
        <v>0</v>
      </c>
    </row>
    <row r="33" spans="1:27" ht="13.5">
      <c r="A33" s="138" t="s">
        <v>79</v>
      </c>
      <c r="B33" s="136"/>
      <c r="C33" s="155">
        <v>7068455</v>
      </c>
      <c r="D33" s="155"/>
      <c r="E33" s="156"/>
      <c r="F33" s="60"/>
      <c r="G33" s="60">
        <v>2352</v>
      </c>
      <c r="H33" s="60">
        <v>30920</v>
      </c>
      <c r="I33" s="60">
        <v>30920</v>
      </c>
      <c r="J33" s="60">
        <v>64192</v>
      </c>
      <c r="K33" s="60">
        <v>65930</v>
      </c>
      <c r="L33" s="60">
        <v>3947</v>
      </c>
      <c r="M33" s="60"/>
      <c r="N33" s="60">
        <v>69877</v>
      </c>
      <c r="O33" s="60">
        <v>30754</v>
      </c>
      <c r="P33" s="60">
        <v>22030</v>
      </c>
      <c r="Q33" s="60">
        <v>30920</v>
      </c>
      <c r="R33" s="60">
        <v>83704</v>
      </c>
      <c r="S33" s="60"/>
      <c r="T33" s="60"/>
      <c r="U33" s="60"/>
      <c r="V33" s="60"/>
      <c r="W33" s="60">
        <v>217773</v>
      </c>
      <c r="X33" s="60">
        <v>3018375</v>
      </c>
      <c r="Y33" s="60">
        <v>-2800602</v>
      </c>
      <c r="Z33" s="140">
        <v>-92.79</v>
      </c>
      <c r="AA33" s="155"/>
    </row>
    <row r="34" spans="1:27" ht="13.5">
      <c r="A34" s="138" t="s">
        <v>80</v>
      </c>
      <c r="B34" s="136"/>
      <c r="C34" s="155">
        <v>436931</v>
      </c>
      <c r="D34" s="155"/>
      <c r="E34" s="156"/>
      <c r="F34" s="60"/>
      <c r="G34" s="60">
        <v>5975</v>
      </c>
      <c r="H34" s="60"/>
      <c r="I34" s="60"/>
      <c r="J34" s="60">
        <v>5975</v>
      </c>
      <c r="K34" s="60">
        <v>246872</v>
      </c>
      <c r="L34" s="60">
        <v>54641</v>
      </c>
      <c r="M34" s="60">
        <v>49339</v>
      </c>
      <c r="N34" s="60">
        <v>350852</v>
      </c>
      <c r="O34" s="60">
        <v>17771</v>
      </c>
      <c r="P34" s="60">
        <v>12461</v>
      </c>
      <c r="Q34" s="60"/>
      <c r="R34" s="60">
        <v>30232</v>
      </c>
      <c r="S34" s="60"/>
      <c r="T34" s="60"/>
      <c r="U34" s="60"/>
      <c r="V34" s="60"/>
      <c r="W34" s="60">
        <v>387059</v>
      </c>
      <c r="X34" s="60">
        <v>375003</v>
      </c>
      <c r="Y34" s="60">
        <v>12056</v>
      </c>
      <c r="Z34" s="140">
        <v>3.21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49500</v>
      </c>
      <c r="Y35" s="60">
        <v>-49500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642069</v>
      </c>
      <c r="Y36" s="60">
        <v>-642069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74997</v>
      </c>
      <c r="Y37" s="159">
        <v>-74997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13172546</v>
      </c>
      <c r="D38" s="153">
        <f>SUM(D39:D41)</f>
        <v>0</v>
      </c>
      <c r="E38" s="154">
        <f t="shared" si="7"/>
        <v>8143012</v>
      </c>
      <c r="F38" s="100">
        <f t="shared" si="7"/>
        <v>8841625</v>
      </c>
      <c r="G38" s="100">
        <f t="shared" si="7"/>
        <v>5358712</v>
      </c>
      <c r="H38" s="100">
        <f t="shared" si="7"/>
        <v>1227481</v>
      </c>
      <c r="I38" s="100">
        <f t="shared" si="7"/>
        <v>1227481</v>
      </c>
      <c r="J38" s="100">
        <f t="shared" si="7"/>
        <v>7813674</v>
      </c>
      <c r="K38" s="100">
        <f t="shared" si="7"/>
        <v>2605383</v>
      </c>
      <c r="L38" s="100">
        <f t="shared" si="7"/>
        <v>1707010</v>
      </c>
      <c r="M38" s="100">
        <f t="shared" si="7"/>
        <v>6154631</v>
      </c>
      <c r="N38" s="100">
        <f t="shared" si="7"/>
        <v>10467024</v>
      </c>
      <c r="O38" s="100">
        <f t="shared" si="7"/>
        <v>810282</v>
      </c>
      <c r="P38" s="100">
        <f t="shared" si="7"/>
        <v>1261064</v>
      </c>
      <c r="Q38" s="100">
        <f t="shared" si="7"/>
        <v>1259396</v>
      </c>
      <c r="R38" s="100">
        <f t="shared" si="7"/>
        <v>3330742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21611440</v>
      </c>
      <c r="X38" s="100">
        <f t="shared" si="7"/>
        <v>18794439</v>
      </c>
      <c r="Y38" s="100">
        <f t="shared" si="7"/>
        <v>2817001</v>
      </c>
      <c r="Z38" s="137">
        <f>+IF(X38&lt;&gt;0,+(Y38/X38)*100,0)</f>
        <v>14.988481433257997</v>
      </c>
      <c r="AA38" s="153">
        <f>SUM(AA39:AA41)</f>
        <v>8841625</v>
      </c>
    </row>
    <row r="39" spans="1:27" ht="13.5">
      <c r="A39" s="138" t="s">
        <v>85</v>
      </c>
      <c r="B39" s="136"/>
      <c r="C39" s="155">
        <v>13172546</v>
      </c>
      <c r="D39" s="155"/>
      <c r="E39" s="156">
        <v>8143012</v>
      </c>
      <c r="F39" s="60">
        <v>8841625</v>
      </c>
      <c r="G39" s="60">
        <v>5358712</v>
      </c>
      <c r="H39" s="60">
        <v>1227481</v>
      </c>
      <c r="I39" s="60">
        <v>1227481</v>
      </c>
      <c r="J39" s="60">
        <v>7813674</v>
      </c>
      <c r="K39" s="60">
        <v>2605383</v>
      </c>
      <c r="L39" s="60">
        <v>1707010</v>
      </c>
      <c r="M39" s="60">
        <v>6154631</v>
      </c>
      <c r="N39" s="60">
        <v>10467024</v>
      </c>
      <c r="O39" s="60">
        <v>810282</v>
      </c>
      <c r="P39" s="60">
        <v>1261064</v>
      </c>
      <c r="Q39" s="60">
        <v>1259396</v>
      </c>
      <c r="R39" s="60">
        <v>3330742</v>
      </c>
      <c r="S39" s="60"/>
      <c r="T39" s="60"/>
      <c r="U39" s="60"/>
      <c r="V39" s="60"/>
      <c r="W39" s="60">
        <v>21611440</v>
      </c>
      <c r="X39" s="60">
        <v>12738339</v>
      </c>
      <c r="Y39" s="60">
        <v>8873101</v>
      </c>
      <c r="Z39" s="140">
        <v>69.66</v>
      </c>
      <c r="AA39" s="155">
        <v>8841625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6056100</v>
      </c>
      <c r="Y40" s="60">
        <v>-6056100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566811</v>
      </c>
      <c r="Y42" s="100">
        <f t="shared" si="8"/>
        <v>-566811</v>
      </c>
      <c r="Z42" s="137">
        <f>+IF(X42&lt;&gt;0,+(Y42/X42)*100,0)</f>
        <v>-100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524997</v>
      </c>
      <c r="Y45" s="159">
        <v>-524997</v>
      </c>
      <c r="Z45" s="141">
        <v>-100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41814</v>
      </c>
      <c r="Y46" s="60">
        <v>-41814</v>
      </c>
      <c r="Z46" s="140">
        <v>-100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224721</v>
      </c>
      <c r="Y47" s="100">
        <v>-224721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44241098</v>
      </c>
      <c r="D48" s="168">
        <f>+D28+D32+D38+D42+D47</f>
        <v>0</v>
      </c>
      <c r="E48" s="169">
        <f t="shared" si="9"/>
        <v>40967325</v>
      </c>
      <c r="F48" s="73">
        <f t="shared" si="9"/>
        <v>40199942</v>
      </c>
      <c r="G48" s="73">
        <f t="shared" si="9"/>
        <v>7588645</v>
      </c>
      <c r="H48" s="73">
        <f t="shared" si="9"/>
        <v>3639521</v>
      </c>
      <c r="I48" s="73">
        <f t="shared" si="9"/>
        <v>3639521</v>
      </c>
      <c r="J48" s="73">
        <f t="shared" si="9"/>
        <v>14867687</v>
      </c>
      <c r="K48" s="73">
        <f t="shared" si="9"/>
        <v>4946844</v>
      </c>
      <c r="L48" s="73">
        <f t="shared" si="9"/>
        <v>4818939</v>
      </c>
      <c r="M48" s="73">
        <f t="shared" si="9"/>
        <v>4955708</v>
      </c>
      <c r="N48" s="73">
        <f t="shared" si="9"/>
        <v>14721491</v>
      </c>
      <c r="O48" s="73">
        <f t="shared" si="9"/>
        <v>3550614</v>
      </c>
      <c r="P48" s="73">
        <f t="shared" si="9"/>
        <v>3148501</v>
      </c>
      <c r="Q48" s="73">
        <f t="shared" si="9"/>
        <v>3639522</v>
      </c>
      <c r="R48" s="73">
        <f t="shared" si="9"/>
        <v>10338637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39927815</v>
      </c>
      <c r="X48" s="73">
        <f t="shared" si="9"/>
        <v>42167547</v>
      </c>
      <c r="Y48" s="73">
        <f t="shared" si="9"/>
        <v>-2239732</v>
      </c>
      <c r="Z48" s="170">
        <f>+IF(X48&lt;&gt;0,+(Y48/X48)*100,0)</f>
        <v>-5.31150650048484</v>
      </c>
      <c r="AA48" s="168">
        <f>+AA28+AA32+AA38+AA42+AA47</f>
        <v>40199942</v>
      </c>
    </row>
    <row r="49" spans="1:27" ht="13.5">
      <c r="A49" s="148" t="s">
        <v>49</v>
      </c>
      <c r="B49" s="149"/>
      <c r="C49" s="171">
        <f aca="true" t="shared" si="10" ref="C49:Y49">+C25-C48</f>
        <v>16080992</v>
      </c>
      <c r="D49" s="171">
        <f>+D25-D48</f>
        <v>0</v>
      </c>
      <c r="E49" s="172">
        <f t="shared" si="10"/>
        <v>14736000</v>
      </c>
      <c r="F49" s="173">
        <f t="shared" si="10"/>
        <v>21570384</v>
      </c>
      <c r="G49" s="173">
        <f t="shared" si="10"/>
        <v>11107339</v>
      </c>
      <c r="H49" s="173">
        <f t="shared" si="10"/>
        <v>5892595</v>
      </c>
      <c r="I49" s="173">
        <f t="shared" si="10"/>
        <v>5892595</v>
      </c>
      <c r="J49" s="173">
        <f t="shared" si="10"/>
        <v>22892529</v>
      </c>
      <c r="K49" s="173">
        <f t="shared" si="10"/>
        <v>-1760184</v>
      </c>
      <c r="L49" s="173">
        <f t="shared" si="10"/>
        <v>6807281</v>
      </c>
      <c r="M49" s="173">
        <f t="shared" si="10"/>
        <v>-3079834</v>
      </c>
      <c r="N49" s="173">
        <f t="shared" si="10"/>
        <v>1967263</v>
      </c>
      <c r="O49" s="173">
        <f t="shared" si="10"/>
        <v>-2389438</v>
      </c>
      <c r="P49" s="173">
        <f t="shared" si="10"/>
        <v>-2133899</v>
      </c>
      <c r="Q49" s="173">
        <f t="shared" si="10"/>
        <v>5892595</v>
      </c>
      <c r="R49" s="173">
        <f t="shared" si="10"/>
        <v>1369258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26229050</v>
      </c>
      <c r="X49" s="173">
        <f>IF(F25=F48,0,X25-X48)</f>
        <v>0</v>
      </c>
      <c r="Y49" s="173">
        <f t="shared" si="10"/>
        <v>26229050</v>
      </c>
      <c r="Z49" s="174">
        <f>+IF(X49&lt;&gt;0,+(Y49/X49)*100,0)</f>
        <v>0</v>
      </c>
      <c r="AA49" s="171">
        <f>+AA25-AA48</f>
        <v>21570384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1732359</v>
      </c>
      <c r="D5" s="155">
        <v>0</v>
      </c>
      <c r="E5" s="156">
        <v>3711032</v>
      </c>
      <c r="F5" s="60">
        <v>3711032</v>
      </c>
      <c r="G5" s="60">
        <v>2511602</v>
      </c>
      <c r="H5" s="60">
        <v>160627</v>
      </c>
      <c r="I5" s="60">
        <v>160627</v>
      </c>
      <c r="J5" s="60">
        <v>2832856</v>
      </c>
      <c r="K5" s="60">
        <v>159705</v>
      </c>
      <c r="L5" s="60">
        <v>160247</v>
      </c>
      <c r="M5" s="60">
        <v>160247</v>
      </c>
      <c r="N5" s="60">
        <v>480199</v>
      </c>
      <c r="O5" s="60">
        <v>160247</v>
      </c>
      <c r="P5" s="60">
        <v>160546</v>
      </c>
      <c r="Q5" s="60">
        <v>160627</v>
      </c>
      <c r="R5" s="60">
        <v>481420</v>
      </c>
      <c r="S5" s="60">
        <v>0</v>
      </c>
      <c r="T5" s="60">
        <v>0</v>
      </c>
      <c r="U5" s="60">
        <v>0</v>
      </c>
      <c r="V5" s="60">
        <v>0</v>
      </c>
      <c r="W5" s="60">
        <v>3794475</v>
      </c>
      <c r="X5" s="60">
        <v>3064500</v>
      </c>
      <c r="Y5" s="60">
        <v>729975</v>
      </c>
      <c r="Z5" s="140">
        <v>23.82</v>
      </c>
      <c r="AA5" s="155">
        <v>3711032</v>
      </c>
    </row>
    <row r="6" spans="1:27" ht="13.5">
      <c r="A6" s="181" t="s">
        <v>102</v>
      </c>
      <c r="B6" s="182"/>
      <c r="C6" s="155">
        <v>2500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110</v>
      </c>
      <c r="L6" s="60">
        <v>330</v>
      </c>
      <c r="M6" s="60">
        <v>110</v>
      </c>
      <c r="N6" s="60">
        <v>550</v>
      </c>
      <c r="O6" s="60">
        <v>770</v>
      </c>
      <c r="P6" s="60">
        <v>0</v>
      </c>
      <c r="Q6" s="60">
        <v>0</v>
      </c>
      <c r="R6" s="60">
        <v>770</v>
      </c>
      <c r="S6" s="60">
        <v>0</v>
      </c>
      <c r="T6" s="60">
        <v>0</v>
      </c>
      <c r="U6" s="60">
        <v>0</v>
      </c>
      <c r="V6" s="60">
        <v>0</v>
      </c>
      <c r="W6" s="60">
        <v>1320</v>
      </c>
      <c r="X6" s="60"/>
      <c r="Y6" s="60">
        <v>1320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41814</v>
      </c>
      <c r="Y10" s="54">
        <v>-41814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35265</v>
      </c>
      <c r="D11" s="155">
        <v>0</v>
      </c>
      <c r="E11" s="156">
        <v>55752</v>
      </c>
      <c r="F11" s="60">
        <v>39012</v>
      </c>
      <c r="G11" s="60">
        <v>3296</v>
      </c>
      <c r="H11" s="60">
        <v>3364</v>
      </c>
      <c r="I11" s="60">
        <v>3364</v>
      </c>
      <c r="J11" s="60">
        <v>10024</v>
      </c>
      <c r="K11" s="60">
        <v>3296</v>
      </c>
      <c r="L11" s="60">
        <v>3162</v>
      </c>
      <c r="M11" s="60">
        <v>3162</v>
      </c>
      <c r="N11" s="60">
        <v>9620</v>
      </c>
      <c r="O11" s="60">
        <v>3162</v>
      </c>
      <c r="P11" s="60">
        <v>3364</v>
      </c>
      <c r="Q11" s="60">
        <v>3364</v>
      </c>
      <c r="R11" s="60">
        <v>9890</v>
      </c>
      <c r="S11" s="60">
        <v>0</v>
      </c>
      <c r="T11" s="60">
        <v>0</v>
      </c>
      <c r="U11" s="60">
        <v>0</v>
      </c>
      <c r="V11" s="60">
        <v>0</v>
      </c>
      <c r="W11" s="60">
        <v>29534</v>
      </c>
      <c r="X11" s="60"/>
      <c r="Y11" s="60">
        <v>29534</v>
      </c>
      <c r="Z11" s="140">
        <v>0</v>
      </c>
      <c r="AA11" s="155">
        <v>39012</v>
      </c>
    </row>
    <row r="12" spans="1:27" ht="13.5">
      <c r="A12" s="183" t="s">
        <v>108</v>
      </c>
      <c r="B12" s="185"/>
      <c r="C12" s="155">
        <v>239801</v>
      </c>
      <c r="D12" s="155">
        <v>0</v>
      </c>
      <c r="E12" s="156">
        <v>424053</v>
      </c>
      <c r="F12" s="60">
        <v>788208</v>
      </c>
      <c r="G12" s="60">
        <v>23463</v>
      </c>
      <c r="H12" s="60">
        <v>39738</v>
      </c>
      <c r="I12" s="60">
        <v>39738</v>
      </c>
      <c r="J12" s="60">
        <v>102939</v>
      </c>
      <c r="K12" s="60">
        <v>4235</v>
      </c>
      <c r="L12" s="60">
        <v>40536</v>
      </c>
      <c r="M12" s="60">
        <v>39182</v>
      </c>
      <c r="N12" s="60">
        <v>83953</v>
      </c>
      <c r="O12" s="60">
        <v>42640</v>
      </c>
      <c r="P12" s="60">
        <v>40354</v>
      </c>
      <c r="Q12" s="60">
        <v>39738</v>
      </c>
      <c r="R12" s="60">
        <v>122732</v>
      </c>
      <c r="S12" s="60">
        <v>0</v>
      </c>
      <c r="T12" s="60">
        <v>0</v>
      </c>
      <c r="U12" s="60">
        <v>0</v>
      </c>
      <c r="V12" s="60">
        <v>0</v>
      </c>
      <c r="W12" s="60">
        <v>309624</v>
      </c>
      <c r="X12" s="60">
        <v>317997</v>
      </c>
      <c r="Y12" s="60">
        <v>-8373</v>
      </c>
      <c r="Z12" s="140">
        <v>-2.63</v>
      </c>
      <c r="AA12" s="155">
        <v>788208</v>
      </c>
    </row>
    <row r="13" spans="1:27" ht="13.5">
      <c r="A13" s="181" t="s">
        <v>109</v>
      </c>
      <c r="B13" s="185"/>
      <c r="C13" s="155">
        <v>1112138</v>
      </c>
      <c r="D13" s="155">
        <v>0</v>
      </c>
      <c r="E13" s="156">
        <v>350000</v>
      </c>
      <c r="F13" s="60">
        <v>597082</v>
      </c>
      <c r="G13" s="60">
        <v>11278</v>
      </c>
      <c r="H13" s="60">
        <v>33156</v>
      </c>
      <c r="I13" s="60">
        <v>33156</v>
      </c>
      <c r="J13" s="60">
        <v>77590</v>
      </c>
      <c r="K13" s="60">
        <v>56952</v>
      </c>
      <c r="L13" s="60">
        <v>51413</v>
      </c>
      <c r="M13" s="60">
        <v>41639</v>
      </c>
      <c r="N13" s="60">
        <v>150004</v>
      </c>
      <c r="O13" s="60">
        <v>62330</v>
      </c>
      <c r="P13" s="60">
        <v>52175</v>
      </c>
      <c r="Q13" s="60">
        <v>33156</v>
      </c>
      <c r="R13" s="60">
        <v>147661</v>
      </c>
      <c r="S13" s="60">
        <v>0</v>
      </c>
      <c r="T13" s="60">
        <v>0</v>
      </c>
      <c r="U13" s="60">
        <v>0</v>
      </c>
      <c r="V13" s="60">
        <v>0</v>
      </c>
      <c r="W13" s="60">
        <v>375255</v>
      </c>
      <c r="X13" s="60">
        <v>262503</v>
      </c>
      <c r="Y13" s="60">
        <v>112752</v>
      </c>
      <c r="Z13" s="140">
        <v>42.95</v>
      </c>
      <c r="AA13" s="155">
        <v>597082</v>
      </c>
    </row>
    <row r="14" spans="1:27" ht="13.5">
      <c r="A14" s="181" t="s">
        <v>110</v>
      </c>
      <c r="B14" s="185"/>
      <c r="C14" s="155">
        <v>73398</v>
      </c>
      <c r="D14" s="155">
        <v>0</v>
      </c>
      <c r="E14" s="156">
        <v>125360</v>
      </c>
      <c r="F14" s="60">
        <v>125360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93250</v>
      </c>
      <c r="Y14" s="60">
        <v>-93250</v>
      </c>
      <c r="Z14" s="140">
        <v>-100</v>
      </c>
      <c r="AA14" s="155">
        <v>125360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23500</v>
      </c>
      <c r="D16" s="155">
        <v>0</v>
      </c>
      <c r="E16" s="156">
        <v>20000</v>
      </c>
      <c r="F16" s="60">
        <v>6200</v>
      </c>
      <c r="G16" s="60">
        <v>900</v>
      </c>
      <c r="H16" s="60">
        <v>1900</v>
      </c>
      <c r="I16" s="60">
        <v>1900</v>
      </c>
      <c r="J16" s="60">
        <v>4700</v>
      </c>
      <c r="K16" s="60">
        <v>1000</v>
      </c>
      <c r="L16" s="60">
        <v>0</v>
      </c>
      <c r="M16" s="60">
        <v>600</v>
      </c>
      <c r="N16" s="60">
        <v>1600</v>
      </c>
      <c r="O16" s="60">
        <v>0</v>
      </c>
      <c r="P16" s="60">
        <v>0</v>
      </c>
      <c r="Q16" s="60">
        <v>1900</v>
      </c>
      <c r="R16" s="60">
        <v>1900</v>
      </c>
      <c r="S16" s="60">
        <v>0</v>
      </c>
      <c r="T16" s="60">
        <v>0</v>
      </c>
      <c r="U16" s="60">
        <v>0</v>
      </c>
      <c r="V16" s="60">
        <v>0</v>
      </c>
      <c r="W16" s="60">
        <v>8200</v>
      </c>
      <c r="X16" s="60">
        <v>15000</v>
      </c>
      <c r="Y16" s="60">
        <v>-6800</v>
      </c>
      <c r="Z16" s="140">
        <v>-45.33</v>
      </c>
      <c r="AA16" s="155">
        <v>6200</v>
      </c>
    </row>
    <row r="17" spans="1:27" ht="13.5">
      <c r="A17" s="181" t="s">
        <v>113</v>
      </c>
      <c r="B17" s="185"/>
      <c r="C17" s="155">
        <v>27789</v>
      </c>
      <c r="D17" s="155">
        <v>0</v>
      </c>
      <c r="E17" s="156">
        <v>33018</v>
      </c>
      <c r="F17" s="60">
        <v>32002</v>
      </c>
      <c r="G17" s="60">
        <v>2995</v>
      </c>
      <c r="H17" s="60">
        <v>2362</v>
      </c>
      <c r="I17" s="60">
        <v>2362</v>
      </c>
      <c r="J17" s="60">
        <v>7719</v>
      </c>
      <c r="K17" s="60">
        <v>2595</v>
      </c>
      <c r="L17" s="60">
        <v>3892</v>
      </c>
      <c r="M17" s="60">
        <v>1497</v>
      </c>
      <c r="N17" s="60">
        <v>7984</v>
      </c>
      <c r="O17" s="60">
        <v>2162</v>
      </c>
      <c r="P17" s="60">
        <v>3520</v>
      </c>
      <c r="Q17" s="60">
        <v>2362</v>
      </c>
      <c r="R17" s="60">
        <v>8044</v>
      </c>
      <c r="S17" s="60">
        <v>0</v>
      </c>
      <c r="T17" s="60">
        <v>0</v>
      </c>
      <c r="U17" s="60">
        <v>0</v>
      </c>
      <c r="V17" s="60">
        <v>0</v>
      </c>
      <c r="W17" s="60">
        <v>23747</v>
      </c>
      <c r="X17" s="60">
        <v>24750</v>
      </c>
      <c r="Y17" s="60">
        <v>-1003</v>
      </c>
      <c r="Z17" s="140">
        <v>-4.05</v>
      </c>
      <c r="AA17" s="155">
        <v>32002</v>
      </c>
    </row>
    <row r="18" spans="1:27" ht="13.5">
      <c r="A18" s="183" t="s">
        <v>114</v>
      </c>
      <c r="B18" s="182"/>
      <c r="C18" s="155">
        <v>41085</v>
      </c>
      <c r="D18" s="155">
        <v>0</v>
      </c>
      <c r="E18" s="156">
        <v>40000</v>
      </c>
      <c r="F18" s="60">
        <v>40959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29997</v>
      </c>
      <c r="Y18" s="60">
        <v>-29997</v>
      </c>
      <c r="Z18" s="140">
        <v>-100</v>
      </c>
      <c r="AA18" s="155">
        <v>40959</v>
      </c>
    </row>
    <row r="19" spans="1:27" ht="13.5">
      <c r="A19" s="181" t="s">
        <v>34</v>
      </c>
      <c r="B19" s="185"/>
      <c r="C19" s="155">
        <v>25351282</v>
      </c>
      <c r="D19" s="155">
        <v>0</v>
      </c>
      <c r="E19" s="156">
        <v>32746341</v>
      </c>
      <c r="F19" s="60">
        <v>32746000</v>
      </c>
      <c r="G19" s="60">
        <v>11421825</v>
      </c>
      <c r="H19" s="60">
        <v>7985381</v>
      </c>
      <c r="I19" s="60">
        <v>7985381</v>
      </c>
      <c r="J19" s="60">
        <v>27392587</v>
      </c>
      <c r="K19" s="60">
        <v>1557483</v>
      </c>
      <c r="L19" s="60">
        <v>10128746</v>
      </c>
      <c r="M19" s="60">
        <v>167770</v>
      </c>
      <c r="N19" s="60">
        <v>11853999</v>
      </c>
      <c r="O19" s="60">
        <v>708521</v>
      </c>
      <c r="P19" s="60">
        <v>444954</v>
      </c>
      <c r="Q19" s="60">
        <v>7980813</v>
      </c>
      <c r="R19" s="60">
        <v>9134288</v>
      </c>
      <c r="S19" s="60">
        <v>0</v>
      </c>
      <c r="T19" s="60">
        <v>0</v>
      </c>
      <c r="U19" s="60">
        <v>0</v>
      </c>
      <c r="V19" s="60">
        <v>0</v>
      </c>
      <c r="W19" s="60">
        <v>48380874</v>
      </c>
      <c r="X19" s="60">
        <v>32745999</v>
      </c>
      <c r="Y19" s="60">
        <v>15634875</v>
      </c>
      <c r="Z19" s="140">
        <v>47.75</v>
      </c>
      <c r="AA19" s="155">
        <v>32746000</v>
      </c>
    </row>
    <row r="20" spans="1:27" ht="13.5">
      <c r="A20" s="181" t="s">
        <v>35</v>
      </c>
      <c r="B20" s="185"/>
      <c r="C20" s="155">
        <v>257681</v>
      </c>
      <c r="D20" s="155">
        <v>0</v>
      </c>
      <c r="E20" s="156">
        <v>3462000</v>
      </c>
      <c r="F20" s="54">
        <v>8948471</v>
      </c>
      <c r="G20" s="54">
        <v>4487</v>
      </c>
      <c r="H20" s="54">
        <v>936446</v>
      </c>
      <c r="I20" s="54">
        <v>936446</v>
      </c>
      <c r="J20" s="54">
        <v>1877379</v>
      </c>
      <c r="K20" s="54">
        <v>280248</v>
      </c>
      <c r="L20" s="54">
        <v>9078</v>
      </c>
      <c r="M20" s="54">
        <v>3850</v>
      </c>
      <c r="N20" s="54">
        <v>293176</v>
      </c>
      <c r="O20" s="54">
        <v>13332</v>
      </c>
      <c r="P20" s="54">
        <v>42612</v>
      </c>
      <c r="Q20" s="54">
        <v>941015</v>
      </c>
      <c r="R20" s="54">
        <v>996959</v>
      </c>
      <c r="S20" s="54">
        <v>0</v>
      </c>
      <c r="T20" s="54">
        <v>0</v>
      </c>
      <c r="U20" s="54">
        <v>0</v>
      </c>
      <c r="V20" s="54">
        <v>0</v>
      </c>
      <c r="W20" s="54">
        <v>3167514</v>
      </c>
      <c r="X20" s="54">
        <v>2600500</v>
      </c>
      <c r="Y20" s="54">
        <v>567014</v>
      </c>
      <c r="Z20" s="184">
        <v>21.8</v>
      </c>
      <c r="AA20" s="130">
        <v>8948471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28896798</v>
      </c>
      <c r="D22" s="188">
        <f>SUM(D5:D21)</f>
        <v>0</v>
      </c>
      <c r="E22" s="189">
        <f t="shared" si="0"/>
        <v>40967556</v>
      </c>
      <c r="F22" s="190">
        <f t="shared" si="0"/>
        <v>47034326</v>
      </c>
      <c r="G22" s="190">
        <f t="shared" si="0"/>
        <v>13979846</v>
      </c>
      <c r="H22" s="190">
        <f t="shared" si="0"/>
        <v>9162974</v>
      </c>
      <c r="I22" s="190">
        <f t="shared" si="0"/>
        <v>9162974</v>
      </c>
      <c r="J22" s="190">
        <f t="shared" si="0"/>
        <v>32305794</v>
      </c>
      <c r="K22" s="190">
        <f t="shared" si="0"/>
        <v>2065624</v>
      </c>
      <c r="L22" s="190">
        <f t="shared" si="0"/>
        <v>10397404</v>
      </c>
      <c r="M22" s="190">
        <f t="shared" si="0"/>
        <v>418057</v>
      </c>
      <c r="N22" s="190">
        <f t="shared" si="0"/>
        <v>12881085</v>
      </c>
      <c r="O22" s="190">
        <f t="shared" si="0"/>
        <v>993164</v>
      </c>
      <c r="P22" s="190">
        <f t="shared" si="0"/>
        <v>747525</v>
      </c>
      <c r="Q22" s="190">
        <f t="shared" si="0"/>
        <v>9162975</v>
      </c>
      <c r="R22" s="190">
        <f t="shared" si="0"/>
        <v>10903664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56090543</v>
      </c>
      <c r="X22" s="190">
        <f t="shared" si="0"/>
        <v>39196310</v>
      </c>
      <c r="Y22" s="190">
        <f t="shared" si="0"/>
        <v>16894233</v>
      </c>
      <c r="Z22" s="191">
        <f>+IF(X22&lt;&gt;0,+(Y22/X22)*100,0)</f>
        <v>43.101590430323675</v>
      </c>
      <c r="AA22" s="188">
        <f>SUM(AA5:AA21)</f>
        <v>47034326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17509411</v>
      </c>
      <c r="D25" s="155">
        <v>0</v>
      </c>
      <c r="E25" s="156">
        <v>15447114</v>
      </c>
      <c r="F25" s="60">
        <v>16696112</v>
      </c>
      <c r="G25" s="60">
        <v>1164945</v>
      </c>
      <c r="H25" s="60">
        <v>1310245</v>
      </c>
      <c r="I25" s="60">
        <v>1310245</v>
      </c>
      <c r="J25" s="60">
        <v>3785435</v>
      </c>
      <c r="K25" s="60">
        <v>1122209</v>
      </c>
      <c r="L25" s="60">
        <v>2169705</v>
      </c>
      <c r="M25" s="60">
        <v>1367939</v>
      </c>
      <c r="N25" s="60">
        <v>4659853</v>
      </c>
      <c r="O25" s="60">
        <v>1347222</v>
      </c>
      <c r="P25" s="60">
        <v>1615894</v>
      </c>
      <c r="Q25" s="60">
        <v>1310246</v>
      </c>
      <c r="R25" s="60">
        <v>4273362</v>
      </c>
      <c r="S25" s="60">
        <v>0</v>
      </c>
      <c r="T25" s="60">
        <v>0</v>
      </c>
      <c r="U25" s="60">
        <v>0</v>
      </c>
      <c r="V25" s="60">
        <v>0</v>
      </c>
      <c r="W25" s="60">
        <v>12718650</v>
      </c>
      <c r="X25" s="60">
        <v>12572833</v>
      </c>
      <c r="Y25" s="60">
        <v>145817</v>
      </c>
      <c r="Z25" s="140">
        <v>1.16</v>
      </c>
      <c r="AA25" s="155">
        <v>16696112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1781860</v>
      </c>
      <c r="F26" s="60">
        <v>2080550</v>
      </c>
      <c r="G26" s="60">
        <v>129959</v>
      </c>
      <c r="H26" s="60">
        <v>155880</v>
      </c>
      <c r="I26" s="60">
        <v>155880</v>
      </c>
      <c r="J26" s="60">
        <v>441719</v>
      </c>
      <c r="K26" s="60">
        <v>130459</v>
      </c>
      <c r="L26" s="60">
        <v>129959</v>
      </c>
      <c r="M26" s="60">
        <v>129959</v>
      </c>
      <c r="N26" s="60">
        <v>390377</v>
      </c>
      <c r="O26" s="60">
        <v>148255</v>
      </c>
      <c r="P26" s="60">
        <v>0</v>
      </c>
      <c r="Q26" s="60">
        <v>155880</v>
      </c>
      <c r="R26" s="60">
        <v>304135</v>
      </c>
      <c r="S26" s="60">
        <v>0</v>
      </c>
      <c r="T26" s="60">
        <v>0</v>
      </c>
      <c r="U26" s="60">
        <v>0</v>
      </c>
      <c r="V26" s="60">
        <v>0</v>
      </c>
      <c r="W26" s="60">
        <v>1136231</v>
      </c>
      <c r="X26" s="60">
        <v>1340500</v>
      </c>
      <c r="Y26" s="60">
        <v>-204269</v>
      </c>
      <c r="Z26" s="140">
        <v>-15.24</v>
      </c>
      <c r="AA26" s="155">
        <v>2080550</v>
      </c>
    </row>
    <row r="27" spans="1:27" ht="13.5">
      <c r="A27" s="183" t="s">
        <v>118</v>
      </c>
      <c r="B27" s="182"/>
      <c r="C27" s="155">
        <v>621175</v>
      </c>
      <c r="D27" s="155">
        <v>0</v>
      </c>
      <c r="E27" s="156">
        <v>150000</v>
      </c>
      <c r="F27" s="60">
        <v>150000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</v>
      </c>
    </row>
    <row r="28" spans="1:27" ht="13.5">
      <c r="A28" s="183" t="s">
        <v>39</v>
      </c>
      <c r="B28" s="182"/>
      <c r="C28" s="155">
        <v>3214149</v>
      </c>
      <c r="D28" s="155">
        <v>0</v>
      </c>
      <c r="E28" s="156">
        <v>3200000</v>
      </c>
      <c r="F28" s="60">
        <v>3200000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2006917</v>
      </c>
      <c r="Y28" s="60">
        <v>-2006917</v>
      </c>
      <c r="Z28" s="140">
        <v>-100</v>
      </c>
      <c r="AA28" s="155">
        <v>3200000</v>
      </c>
    </row>
    <row r="29" spans="1:27" ht="13.5">
      <c r="A29" s="183" t="s">
        <v>40</v>
      </c>
      <c r="B29" s="182"/>
      <c r="C29" s="155">
        <v>82016</v>
      </c>
      <c r="D29" s="155">
        <v>0</v>
      </c>
      <c r="E29" s="156">
        <v>66000</v>
      </c>
      <c r="F29" s="60">
        <v>43923</v>
      </c>
      <c r="G29" s="60">
        <v>4504</v>
      </c>
      <c r="H29" s="60">
        <v>1553</v>
      </c>
      <c r="I29" s="60">
        <v>1553</v>
      </c>
      <c r="J29" s="60">
        <v>7610</v>
      </c>
      <c r="K29" s="60">
        <v>3422</v>
      </c>
      <c r="L29" s="60">
        <v>3156</v>
      </c>
      <c r="M29" s="60">
        <v>2684</v>
      </c>
      <c r="N29" s="60">
        <v>9262</v>
      </c>
      <c r="O29" s="60">
        <v>2387</v>
      </c>
      <c r="P29" s="60">
        <v>1870</v>
      </c>
      <c r="Q29" s="60">
        <v>1553</v>
      </c>
      <c r="R29" s="60">
        <v>5810</v>
      </c>
      <c r="S29" s="60">
        <v>0</v>
      </c>
      <c r="T29" s="60">
        <v>0</v>
      </c>
      <c r="U29" s="60">
        <v>0</v>
      </c>
      <c r="V29" s="60">
        <v>0</v>
      </c>
      <c r="W29" s="60">
        <v>22682</v>
      </c>
      <c r="X29" s="60">
        <v>48500</v>
      </c>
      <c r="Y29" s="60">
        <v>-25818</v>
      </c>
      <c r="Z29" s="140">
        <v>-53.23</v>
      </c>
      <c r="AA29" s="155">
        <v>43923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346960</v>
      </c>
      <c r="D32" s="155">
        <v>0</v>
      </c>
      <c r="E32" s="156">
        <v>450000</v>
      </c>
      <c r="F32" s="60">
        <v>600000</v>
      </c>
      <c r="G32" s="60">
        <v>105635</v>
      </c>
      <c r="H32" s="60">
        <v>-187246</v>
      </c>
      <c r="I32" s="60">
        <v>-187246</v>
      </c>
      <c r="J32" s="60">
        <v>-268857</v>
      </c>
      <c r="K32" s="60">
        <v>25468</v>
      </c>
      <c r="L32" s="60">
        <v>209286</v>
      </c>
      <c r="M32" s="60">
        <v>107523</v>
      </c>
      <c r="N32" s="60">
        <v>342277</v>
      </c>
      <c r="O32" s="60">
        <v>34899</v>
      </c>
      <c r="P32" s="60">
        <v>24929</v>
      </c>
      <c r="Q32" s="60">
        <v>-187246</v>
      </c>
      <c r="R32" s="60">
        <v>-127418</v>
      </c>
      <c r="S32" s="60">
        <v>0</v>
      </c>
      <c r="T32" s="60">
        <v>0</v>
      </c>
      <c r="U32" s="60">
        <v>0</v>
      </c>
      <c r="V32" s="60">
        <v>0</v>
      </c>
      <c r="W32" s="60">
        <v>-53998</v>
      </c>
      <c r="X32" s="60">
        <v>341500</v>
      </c>
      <c r="Y32" s="60">
        <v>-395498</v>
      </c>
      <c r="Z32" s="140">
        <v>-115.81</v>
      </c>
      <c r="AA32" s="155">
        <v>600000</v>
      </c>
    </row>
    <row r="33" spans="1:27" ht="13.5">
      <c r="A33" s="183" t="s">
        <v>42</v>
      </c>
      <c r="B33" s="182"/>
      <c r="C33" s="155">
        <v>10966233</v>
      </c>
      <c r="D33" s="155">
        <v>0</v>
      </c>
      <c r="E33" s="156">
        <v>430000</v>
      </c>
      <c r="F33" s="60">
        <v>906000</v>
      </c>
      <c r="G33" s="60">
        <v>2804979</v>
      </c>
      <c r="H33" s="60">
        <v>965091</v>
      </c>
      <c r="I33" s="60">
        <v>965091</v>
      </c>
      <c r="J33" s="60">
        <v>4735161</v>
      </c>
      <c r="K33" s="60">
        <v>1831854</v>
      </c>
      <c r="L33" s="60">
        <v>1896683</v>
      </c>
      <c r="M33" s="60">
        <v>2198569</v>
      </c>
      <c r="N33" s="60">
        <v>5927106</v>
      </c>
      <c r="O33" s="60">
        <v>661121</v>
      </c>
      <c r="P33" s="60">
        <v>924376</v>
      </c>
      <c r="Q33" s="60">
        <v>1353347</v>
      </c>
      <c r="R33" s="60">
        <v>2938844</v>
      </c>
      <c r="S33" s="60">
        <v>0</v>
      </c>
      <c r="T33" s="60">
        <v>0</v>
      </c>
      <c r="U33" s="60">
        <v>0</v>
      </c>
      <c r="V33" s="60">
        <v>0</v>
      </c>
      <c r="W33" s="60">
        <v>13601111</v>
      </c>
      <c r="X33" s="60"/>
      <c r="Y33" s="60">
        <v>13601111</v>
      </c>
      <c r="Z33" s="140">
        <v>0</v>
      </c>
      <c r="AA33" s="155">
        <v>906000</v>
      </c>
    </row>
    <row r="34" spans="1:27" ht="13.5">
      <c r="A34" s="183" t="s">
        <v>43</v>
      </c>
      <c r="B34" s="182"/>
      <c r="C34" s="155">
        <v>11501154</v>
      </c>
      <c r="D34" s="155">
        <v>0</v>
      </c>
      <c r="E34" s="156">
        <v>19442351</v>
      </c>
      <c r="F34" s="60">
        <v>16523357</v>
      </c>
      <c r="G34" s="60">
        <v>3378623</v>
      </c>
      <c r="H34" s="60">
        <v>1393998</v>
      </c>
      <c r="I34" s="60">
        <v>1393998</v>
      </c>
      <c r="J34" s="60">
        <v>6166619</v>
      </c>
      <c r="K34" s="60">
        <v>1833432</v>
      </c>
      <c r="L34" s="60">
        <v>410150</v>
      </c>
      <c r="M34" s="60">
        <v>1149034</v>
      </c>
      <c r="N34" s="60">
        <v>3392616</v>
      </c>
      <c r="O34" s="60">
        <v>1356730</v>
      </c>
      <c r="P34" s="60">
        <v>581432</v>
      </c>
      <c r="Q34" s="60">
        <v>1005742</v>
      </c>
      <c r="R34" s="60">
        <v>2943904</v>
      </c>
      <c r="S34" s="60">
        <v>0</v>
      </c>
      <c r="T34" s="60">
        <v>0</v>
      </c>
      <c r="U34" s="60">
        <v>0</v>
      </c>
      <c r="V34" s="60">
        <v>0</v>
      </c>
      <c r="W34" s="60">
        <v>12503139</v>
      </c>
      <c r="X34" s="60">
        <v>15939250</v>
      </c>
      <c r="Y34" s="60">
        <v>-3436111</v>
      </c>
      <c r="Z34" s="140">
        <v>-21.56</v>
      </c>
      <c r="AA34" s="155">
        <v>16523357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44241098</v>
      </c>
      <c r="D36" s="188">
        <f>SUM(D25:D35)</f>
        <v>0</v>
      </c>
      <c r="E36" s="189">
        <f t="shared" si="1"/>
        <v>40967325</v>
      </c>
      <c r="F36" s="190">
        <f t="shared" si="1"/>
        <v>40199942</v>
      </c>
      <c r="G36" s="190">
        <f t="shared" si="1"/>
        <v>7588645</v>
      </c>
      <c r="H36" s="190">
        <f t="shared" si="1"/>
        <v>3639521</v>
      </c>
      <c r="I36" s="190">
        <f t="shared" si="1"/>
        <v>3639521</v>
      </c>
      <c r="J36" s="190">
        <f t="shared" si="1"/>
        <v>14867687</v>
      </c>
      <c r="K36" s="190">
        <f t="shared" si="1"/>
        <v>4946844</v>
      </c>
      <c r="L36" s="190">
        <f t="shared" si="1"/>
        <v>4818939</v>
      </c>
      <c r="M36" s="190">
        <f t="shared" si="1"/>
        <v>4955708</v>
      </c>
      <c r="N36" s="190">
        <f t="shared" si="1"/>
        <v>14721491</v>
      </c>
      <c r="O36" s="190">
        <f t="shared" si="1"/>
        <v>3550614</v>
      </c>
      <c r="P36" s="190">
        <f t="shared" si="1"/>
        <v>3148501</v>
      </c>
      <c r="Q36" s="190">
        <f t="shared" si="1"/>
        <v>3639522</v>
      </c>
      <c r="R36" s="190">
        <f t="shared" si="1"/>
        <v>10338637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39927815</v>
      </c>
      <c r="X36" s="190">
        <f t="shared" si="1"/>
        <v>32249500</v>
      </c>
      <c r="Y36" s="190">
        <f t="shared" si="1"/>
        <v>7678315</v>
      </c>
      <c r="Z36" s="191">
        <f>+IF(X36&lt;&gt;0,+(Y36/X36)*100,0)</f>
        <v>23.809097815470007</v>
      </c>
      <c r="AA36" s="188">
        <f>SUM(AA25:AA35)</f>
        <v>40199942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-15344300</v>
      </c>
      <c r="D38" s="199">
        <f>+D22-D36</f>
        <v>0</v>
      </c>
      <c r="E38" s="200">
        <f t="shared" si="2"/>
        <v>231</v>
      </c>
      <c r="F38" s="106">
        <f t="shared" si="2"/>
        <v>6834384</v>
      </c>
      <c r="G38" s="106">
        <f t="shared" si="2"/>
        <v>6391201</v>
      </c>
      <c r="H38" s="106">
        <f t="shared" si="2"/>
        <v>5523453</v>
      </c>
      <c r="I38" s="106">
        <f t="shared" si="2"/>
        <v>5523453</v>
      </c>
      <c r="J38" s="106">
        <f t="shared" si="2"/>
        <v>17438107</v>
      </c>
      <c r="K38" s="106">
        <f t="shared" si="2"/>
        <v>-2881220</v>
      </c>
      <c r="L38" s="106">
        <f t="shared" si="2"/>
        <v>5578465</v>
      </c>
      <c r="M38" s="106">
        <f t="shared" si="2"/>
        <v>-4537651</v>
      </c>
      <c r="N38" s="106">
        <f t="shared" si="2"/>
        <v>-1840406</v>
      </c>
      <c r="O38" s="106">
        <f t="shared" si="2"/>
        <v>-2557450</v>
      </c>
      <c r="P38" s="106">
        <f t="shared" si="2"/>
        <v>-2400976</v>
      </c>
      <c r="Q38" s="106">
        <f t="shared" si="2"/>
        <v>5523453</v>
      </c>
      <c r="R38" s="106">
        <f t="shared" si="2"/>
        <v>565027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16162728</v>
      </c>
      <c r="X38" s="106">
        <f>IF(F22=F36,0,X22-X36)</f>
        <v>6946810</v>
      </c>
      <c r="Y38" s="106">
        <f t="shared" si="2"/>
        <v>9215918</v>
      </c>
      <c r="Z38" s="201">
        <f>+IF(X38&lt;&gt;0,+(Y38/X38)*100,0)</f>
        <v>132.66402852532312</v>
      </c>
      <c r="AA38" s="199">
        <f>+AA22-AA36</f>
        <v>6834384</v>
      </c>
    </row>
    <row r="39" spans="1:27" ht="13.5">
      <c r="A39" s="181" t="s">
        <v>46</v>
      </c>
      <c r="B39" s="185"/>
      <c r="C39" s="155">
        <v>31425292</v>
      </c>
      <c r="D39" s="155">
        <v>0</v>
      </c>
      <c r="E39" s="156">
        <v>14735769</v>
      </c>
      <c r="F39" s="60">
        <v>14736000</v>
      </c>
      <c r="G39" s="60">
        <v>4716138</v>
      </c>
      <c r="H39" s="60">
        <v>369142</v>
      </c>
      <c r="I39" s="60">
        <v>369142</v>
      </c>
      <c r="J39" s="60">
        <v>5454422</v>
      </c>
      <c r="K39" s="60">
        <v>1121036</v>
      </c>
      <c r="L39" s="60">
        <v>1228816</v>
      </c>
      <c r="M39" s="60">
        <v>1457817</v>
      </c>
      <c r="N39" s="60">
        <v>3807669</v>
      </c>
      <c r="O39" s="60">
        <v>168012</v>
      </c>
      <c r="P39" s="60">
        <v>267077</v>
      </c>
      <c r="Q39" s="60">
        <v>369142</v>
      </c>
      <c r="R39" s="60">
        <v>804231</v>
      </c>
      <c r="S39" s="60">
        <v>0</v>
      </c>
      <c r="T39" s="60">
        <v>0</v>
      </c>
      <c r="U39" s="60">
        <v>0</v>
      </c>
      <c r="V39" s="60">
        <v>0</v>
      </c>
      <c r="W39" s="60">
        <v>10066322</v>
      </c>
      <c r="X39" s="60">
        <v>14739000</v>
      </c>
      <c r="Y39" s="60">
        <v>-4672678</v>
      </c>
      <c r="Z39" s="140">
        <v>-31.7</v>
      </c>
      <c r="AA39" s="155">
        <v>14736000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867000</v>
      </c>
      <c r="Y41" s="202">
        <v>-867000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16080992</v>
      </c>
      <c r="D42" s="206">
        <f>SUM(D38:D41)</f>
        <v>0</v>
      </c>
      <c r="E42" s="207">
        <f t="shared" si="3"/>
        <v>14736000</v>
      </c>
      <c r="F42" s="88">
        <f t="shared" si="3"/>
        <v>21570384</v>
      </c>
      <c r="G42" s="88">
        <f t="shared" si="3"/>
        <v>11107339</v>
      </c>
      <c r="H42" s="88">
        <f t="shared" si="3"/>
        <v>5892595</v>
      </c>
      <c r="I42" s="88">
        <f t="shared" si="3"/>
        <v>5892595</v>
      </c>
      <c r="J42" s="88">
        <f t="shared" si="3"/>
        <v>22892529</v>
      </c>
      <c r="K42" s="88">
        <f t="shared" si="3"/>
        <v>-1760184</v>
      </c>
      <c r="L42" s="88">
        <f t="shared" si="3"/>
        <v>6807281</v>
      </c>
      <c r="M42" s="88">
        <f t="shared" si="3"/>
        <v>-3079834</v>
      </c>
      <c r="N42" s="88">
        <f t="shared" si="3"/>
        <v>1967263</v>
      </c>
      <c r="O42" s="88">
        <f t="shared" si="3"/>
        <v>-2389438</v>
      </c>
      <c r="P42" s="88">
        <f t="shared" si="3"/>
        <v>-2133899</v>
      </c>
      <c r="Q42" s="88">
        <f t="shared" si="3"/>
        <v>5892595</v>
      </c>
      <c r="R42" s="88">
        <f t="shared" si="3"/>
        <v>1369258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26229050</v>
      </c>
      <c r="X42" s="88">
        <f t="shared" si="3"/>
        <v>22552810</v>
      </c>
      <c r="Y42" s="88">
        <f t="shared" si="3"/>
        <v>3676240</v>
      </c>
      <c r="Z42" s="208">
        <f>+IF(X42&lt;&gt;0,+(Y42/X42)*100,0)</f>
        <v>16.300585159898034</v>
      </c>
      <c r="AA42" s="206">
        <f>SUM(AA38:AA41)</f>
        <v>21570384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16080992</v>
      </c>
      <c r="D44" s="210">
        <f>+D42-D43</f>
        <v>0</v>
      </c>
      <c r="E44" s="211">
        <f t="shared" si="4"/>
        <v>14736000</v>
      </c>
      <c r="F44" s="77">
        <f t="shared" si="4"/>
        <v>21570384</v>
      </c>
      <c r="G44" s="77">
        <f t="shared" si="4"/>
        <v>11107339</v>
      </c>
      <c r="H44" s="77">
        <f t="shared" si="4"/>
        <v>5892595</v>
      </c>
      <c r="I44" s="77">
        <f t="shared" si="4"/>
        <v>5892595</v>
      </c>
      <c r="J44" s="77">
        <f t="shared" si="4"/>
        <v>22892529</v>
      </c>
      <c r="K44" s="77">
        <f t="shared" si="4"/>
        <v>-1760184</v>
      </c>
      <c r="L44" s="77">
        <f t="shared" si="4"/>
        <v>6807281</v>
      </c>
      <c r="M44" s="77">
        <f t="shared" si="4"/>
        <v>-3079834</v>
      </c>
      <c r="N44" s="77">
        <f t="shared" si="4"/>
        <v>1967263</v>
      </c>
      <c r="O44" s="77">
        <f t="shared" si="4"/>
        <v>-2389438</v>
      </c>
      <c r="P44" s="77">
        <f t="shared" si="4"/>
        <v>-2133899</v>
      </c>
      <c r="Q44" s="77">
        <f t="shared" si="4"/>
        <v>5892595</v>
      </c>
      <c r="R44" s="77">
        <f t="shared" si="4"/>
        <v>1369258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26229050</v>
      </c>
      <c r="X44" s="77">
        <f t="shared" si="4"/>
        <v>22552810</v>
      </c>
      <c r="Y44" s="77">
        <f t="shared" si="4"/>
        <v>3676240</v>
      </c>
      <c r="Z44" s="212">
        <f>+IF(X44&lt;&gt;0,+(Y44/X44)*100,0)</f>
        <v>16.300585159898034</v>
      </c>
      <c r="AA44" s="210">
        <f>+AA42-AA43</f>
        <v>21570384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16080992</v>
      </c>
      <c r="D46" s="206">
        <f>SUM(D44:D45)</f>
        <v>0</v>
      </c>
      <c r="E46" s="207">
        <f t="shared" si="5"/>
        <v>14736000</v>
      </c>
      <c r="F46" s="88">
        <f t="shared" si="5"/>
        <v>21570384</v>
      </c>
      <c r="G46" s="88">
        <f t="shared" si="5"/>
        <v>11107339</v>
      </c>
      <c r="H46" s="88">
        <f t="shared" si="5"/>
        <v>5892595</v>
      </c>
      <c r="I46" s="88">
        <f t="shared" si="5"/>
        <v>5892595</v>
      </c>
      <c r="J46" s="88">
        <f t="shared" si="5"/>
        <v>22892529</v>
      </c>
      <c r="K46" s="88">
        <f t="shared" si="5"/>
        <v>-1760184</v>
      </c>
      <c r="L46" s="88">
        <f t="shared" si="5"/>
        <v>6807281</v>
      </c>
      <c r="M46" s="88">
        <f t="shared" si="5"/>
        <v>-3079834</v>
      </c>
      <c r="N46" s="88">
        <f t="shared" si="5"/>
        <v>1967263</v>
      </c>
      <c r="O46" s="88">
        <f t="shared" si="5"/>
        <v>-2389438</v>
      </c>
      <c r="P46" s="88">
        <f t="shared" si="5"/>
        <v>-2133899</v>
      </c>
      <c r="Q46" s="88">
        <f t="shared" si="5"/>
        <v>5892595</v>
      </c>
      <c r="R46" s="88">
        <f t="shared" si="5"/>
        <v>1369258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26229050</v>
      </c>
      <c r="X46" s="88">
        <f t="shared" si="5"/>
        <v>22552810</v>
      </c>
      <c r="Y46" s="88">
        <f t="shared" si="5"/>
        <v>3676240</v>
      </c>
      <c r="Z46" s="208">
        <f>+IF(X46&lt;&gt;0,+(Y46/X46)*100,0)</f>
        <v>16.300585159898034</v>
      </c>
      <c r="AA46" s="206">
        <f>SUM(AA44:AA45)</f>
        <v>21570384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16080992</v>
      </c>
      <c r="D48" s="217">
        <f>SUM(D46:D47)</f>
        <v>0</v>
      </c>
      <c r="E48" s="218">
        <f t="shared" si="6"/>
        <v>14736000</v>
      </c>
      <c r="F48" s="219">
        <f t="shared" si="6"/>
        <v>21570384</v>
      </c>
      <c r="G48" s="219">
        <f t="shared" si="6"/>
        <v>11107339</v>
      </c>
      <c r="H48" s="220">
        <f t="shared" si="6"/>
        <v>5892595</v>
      </c>
      <c r="I48" s="220">
        <f t="shared" si="6"/>
        <v>5892595</v>
      </c>
      <c r="J48" s="220">
        <f t="shared" si="6"/>
        <v>22892529</v>
      </c>
      <c r="K48" s="220">
        <f t="shared" si="6"/>
        <v>-1760184</v>
      </c>
      <c r="L48" s="220">
        <f t="shared" si="6"/>
        <v>6807281</v>
      </c>
      <c r="M48" s="219">
        <f t="shared" si="6"/>
        <v>-3079834</v>
      </c>
      <c r="N48" s="219">
        <f t="shared" si="6"/>
        <v>1967263</v>
      </c>
      <c r="O48" s="220">
        <f t="shared" si="6"/>
        <v>-2389438</v>
      </c>
      <c r="P48" s="220">
        <f t="shared" si="6"/>
        <v>-2133899</v>
      </c>
      <c r="Q48" s="220">
        <f t="shared" si="6"/>
        <v>5892595</v>
      </c>
      <c r="R48" s="220">
        <f t="shared" si="6"/>
        <v>1369258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26229050</v>
      </c>
      <c r="X48" s="220">
        <f t="shared" si="6"/>
        <v>22552810</v>
      </c>
      <c r="Y48" s="220">
        <f t="shared" si="6"/>
        <v>3676240</v>
      </c>
      <c r="Z48" s="221">
        <f>+IF(X48&lt;&gt;0,+(Y48/X48)*100,0)</f>
        <v>16.300585159898034</v>
      </c>
      <c r="AA48" s="222">
        <f>SUM(AA46:AA47)</f>
        <v>21570384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381775</v>
      </c>
      <c r="D5" s="153">
        <f>SUM(D6:D8)</f>
        <v>0</v>
      </c>
      <c r="E5" s="154">
        <f t="shared" si="0"/>
        <v>310000</v>
      </c>
      <c r="F5" s="100">
        <f t="shared" si="0"/>
        <v>127260</v>
      </c>
      <c r="G5" s="100">
        <f t="shared" si="0"/>
        <v>8829</v>
      </c>
      <c r="H5" s="100">
        <f t="shared" si="0"/>
        <v>7260</v>
      </c>
      <c r="I5" s="100">
        <f t="shared" si="0"/>
        <v>19657</v>
      </c>
      <c r="J5" s="100">
        <f t="shared" si="0"/>
        <v>35746</v>
      </c>
      <c r="K5" s="100">
        <f t="shared" si="0"/>
        <v>46247</v>
      </c>
      <c r="L5" s="100">
        <f t="shared" si="0"/>
        <v>13010</v>
      </c>
      <c r="M5" s="100">
        <f t="shared" si="0"/>
        <v>16665</v>
      </c>
      <c r="N5" s="100">
        <f t="shared" si="0"/>
        <v>75922</v>
      </c>
      <c r="O5" s="100">
        <f t="shared" si="0"/>
        <v>20363</v>
      </c>
      <c r="P5" s="100">
        <f t="shared" si="0"/>
        <v>38262</v>
      </c>
      <c r="Q5" s="100">
        <f t="shared" si="0"/>
        <v>0</v>
      </c>
      <c r="R5" s="100">
        <f t="shared" si="0"/>
        <v>58625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170293</v>
      </c>
      <c r="X5" s="100">
        <f t="shared" si="0"/>
        <v>310000</v>
      </c>
      <c r="Y5" s="100">
        <f t="shared" si="0"/>
        <v>-139707</v>
      </c>
      <c r="Z5" s="137">
        <f>+IF(X5&lt;&gt;0,+(Y5/X5)*100,0)</f>
        <v>-45.06677419354838</v>
      </c>
      <c r="AA5" s="153">
        <f>SUM(AA6:AA8)</f>
        <v>127260</v>
      </c>
    </row>
    <row r="6" spans="1:27" ht="13.5">
      <c r="A6" s="138" t="s">
        <v>75</v>
      </c>
      <c r="B6" s="136"/>
      <c r="C6" s="155">
        <v>198577</v>
      </c>
      <c r="D6" s="155"/>
      <c r="E6" s="156">
        <v>80000</v>
      </c>
      <c r="F6" s="60">
        <v>40000</v>
      </c>
      <c r="G6" s="60">
        <v>7260</v>
      </c>
      <c r="H6" s="60">
        <v>7260</v>
      </c>
      <c r="I6" s="60">
        <v>19657</v>
      </c>
      <c r="J6" s="60">
        <v>34177</v>
      </c>
      <c r="K6" s="60">
        <v>13010</v>
      </c>
      <c r="L6" s="60">
        <v>13010</v>
      </c>
      <c r="M6" s="60">
        <v>7260</v>
      </c>
      <c r="N6" s="60">
        <v>33280</v>
      </c>
      <c r="O6" s="60">
        <v>7260</v>
      </c>
      <c r="P6" s="60">
        <v>7260</v>
      </c>
      <c r="Q6" s="60"/>
      <c r="R6" s="60">
        <v>14520</v>
      </c>
      <c r="S6" s="60"/>
      <c r="T6" s="60"/>
      <c r="U6" s="60"/>
      <c r="V6" s="60"/>
      <c r="W6" s="60">
        <v>81977</v>
      </c>
      <c r="X6" s="60">
        <v>80000</v>
      </c>
      <c r="Y6" s="60">
        <v>1977</v>
      </c>
      <c r="Z6" s="140">
        <v>2.47</v>
      </c>
      <c r="AA6" s="62">
        <v>40000</v>
      </c>
    </row>
    <row r="7" spans="1:27" ht="13.5">
      <c r="A7" s="138" t="s">
        <v>76</v>
      </c>
      <c r="B7" s="136"/>
      <c r="C7" s="157">
        <v>51950</v>
      </c>
      <c r="D7" s="157"/>
      <c r="E7" s="158"/>
      <c r="F7" s="159"/>
      <c r="G7" s="159">
        <v>1569</v>
      </c>
      <c r="H7" s="159"/>
      <c r="I7" s="159"/>
      <c r="J7" s="159">
        <v>1569</v>
      </c>
      <c r="K7" s="159"/>
      <c r="L7" s="159"/>
      <c r="M7" s="159">
        <v>3135</v>
      </c>
      <c r="N7" s="159">
        <v>3135</v>
      </c>
      <c r="O7" s="159"/>
      <c r="P7" s="159">
        <v>31002</v>
      </c>
      <c r="Q7" s="159"/>
      <c r="R7" s="159">
        <v>31002</v>
      </c>
      <c r="S7" s="159"/>
      <c r="T7" s="159"/>
      <c r="U7" s="159"/>
      <c r="V7" s="159"/>
      <c r="W7" s="159">
        <v>35706</v>
      </c>
      <c r="X7" s="159"/>
      <c r="Y7" s="159">
        <v>35706</v>
      </c>
      <c r="Z7" s="141"/>
      <c r="AA7" s="225"/>
    </row>
    <row r="8" spans="1:27" ht="13.5">
      <c r="A8" s="138" t="s">
        <v>77</v>
      </c>
      <c r="B8" s="136"/>
      <c r="C8" s="155">
        <v>131248</v>
      </c>
      <c r="D8" s="155"/>
      <c r="E8" s="156">
        <v>230000</v>
      </c>
      <c r="F8" s="60">
        <v>87260</v>
      </c>
      <c r="G8" s="60"/>
      <c r="H8" s="60"/>
      <c r="I8" s="60"/>
      <c r="J8" s="60"/>
      <c r="K8" s="60">
        <v>33237</v>
      </c>
      <c r="L8" s="60"/>
      <c r="M8" s="60">
        <v>6270</v>
      </c>
      <c r="N8" s="60">
        <v>39507</v>
      </c>
      <c r="O8" s="60">
        <v>13103</v>
      </c>
      <c r="P8" s="60"/>
      <c r="Q8" s="60"/>
      <c r="R8" s="60">
        <v>13103</v>
      </c>
      <c r="S8" s="60"/>
      <c r="T8" s="60"/>
      <c r="U8" s="60"/>
      <c r="V8" s="60"/>
      <c r="W8" s="60">
        <v>52610</v>
      </c>
      <c r="X8" s="60">
        <v>230000</v>
      </c>
      <c r="Y8" s="60">
        <v>-177390</v>
      </c>
      <c r="Z8" s="140">
        <v>-77.13</v>
      </c>
      <c r="AA8" s="62">
        <v>87260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22538325</v>
      </c>
      <c r="D15" s="153">
        <f>SUM(D16:D18)</f>
        <v>0</v>
      </c>
      <c r="E15" s="154">
        <f t="shared" si="2"/>
        <v>14946000</v>
      </c>
      <c r="F15" s="100">
        <f t="shared" si="2"/>
        <v>19787521</v>
      </c>
      <c r="G15" s="100">
        <f t="shared" si="2"/>
        <v>4790854</v>
      </c>
      <c r="H15" s="100">
        <f t="shared" si="2"/>
        <v>3693740</v>
      </c>
      <c r="I15" s="100">
        <f t="shared" si="2"/>
        <v>1969798</v>
      </c>
      <c r="J15" s="100">
        <f t="shared" si="2"/>
        <v>10454392</v>
      </c>
      <c r="K15" s="100">
        <f t="shared" si="2"/>
        <v>2122209</v>
      </c>
      <c r="L15" s="100">
        <f t="shared" si="2"/>
        <v>1117284</v>
      </c>
      <c r="M15" s="100">
        <f t="shared" si="2"/>
        <v>2320599</v>
      </c>
      <c r="N15" s="100">
        <f t="shared" si="2"/>
        <v>5560092</v>
      </c>
      <c r="O15" s="100">
        <f t="shared" si="2"/>
        <v>210523</v>
      </c>
      <c r="P15" s="100">
        <f t="shared" si="2"/>
        <v>317451</v>
      </c>
      <c r="Q15" s="100">
        <f t="shared" si="2"/>
        <v>0</v>
      </c>
      <c r="R15" s="100">
        <f t="shared" si="2"/>
        <v>527974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16542458</v>
      </c>
      <c r="X15" s="100">
        <f t="shared" si="2"/>
        <v>15295667</v>
      </c>
      <c r="Y15" s="100">
        <f t="shared" si="2"/>
        <v>1246791</v>
      </c>
      <c r="Z15" s="137">
        <f>+IF(X15&lt;&gt;0,+(Y15/X15)*100,0)</f>
        <v>8.151269245074438</v>
      </c>
      <c r="AA15" s="102">
        <f>SUM(AA16:AA18)</f>
        <v>19787521</v>
      </c>
    </row>
    <row r="16" spans="1:27" ht="13.5">
      <c r="A16" s="138" t="s">
        <v>85</v>
      </c>
      <c r="B16" s="136"/>
      <c r="C16" s="155">
        <v>22538325</v>
      </c>
      <c r="D16" s="155"/>
      <c r="E16" s="156">
        <v>14946000</v>
      </c>
      <c r="F16" s="60">
        <v>19787521</v>
      </c>
      <c r="G16" s="60">
        <v>1660534</v>
      </c>
      <c r="H16" s="60">
        <v>3693740</v>
      </c>
      <c r="I16" s="60">
        <v>1969798</v>
      </c>
      <c r="J16" s="60">
        <v>7324072</v>
      </c>
      <c r="K16" s="60">
        <v>2122209</v>
      </c>
      <c r="L16" s="60">
        <v>1117284</v>
      </c>
      <c r="M16" s="60">
        <v>2320599</v>
      </c>
      <c r="N16" s="60">
        <v>5560092</v>
      </c>
      <c r="O16" s="60">
        <v>210523</v>
      </c>
      <c r="P16" s="60">
        <v>317451</v>
      </c>
      <c r="Q16" s="60"/>
      <c r="R16" s="60">
        <v>527974</v>
      </c>
      <c r="S16" s="60"/>
      <c r="T16" s="60"/>
      <c r="U16" s="60"/>
      <c r="V16" s="60"/>
      <c r="W16" s="60">
        <v>13412138</v>
      </c>
      <c r="X16" s="60">
        <v>9427667</v>
      </c>
      <c r="Y16" s="60">
        <v>3984471</v>
      </c>
      <c r="Z16" s="140">
        <v>42.26</v>
      </c>
      <c r="AA16" s="62">
        <v>19787521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3130320</v>
      </c>
      <c r="H17" s="60"/>
      <c r="I17" s="60"/>
      <c r="J17" s="60">
        <v>3130320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3130320</v>
      </c>
      <c r="X17" s="60">
        <v>5868000</v>
      </c>
      <c r="Y17" s="60">
        <v>-2737680</v>
      </c>
      <c r="Z17" s="140">
        <v>-46.65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22920100</v>
      </c>
      <c r="D25" s="217">
        <f>+D5+D9+D15+D19+D24</f>
        <v>0</v>
      </c>
      <c r="E25" s="230">
        <f t="shared" si="4"/>
        <v>15256000</v>
      </c>
      <c r="F25" s="219">
        <f t="shared" si="4"/>
        <v>19914781</v>
      </c>
      <c r="G25" s="219">
        <f t="shared" si="4"/>
        <v>4799683</v>
      </c>
      <c r="H25" s="219">
        <f t="shared" si="4"/>
        <v>3701000</v>
      </c>
      <c r="I25" s="219">
        <f t="shared" si="4"/>
        <v>1989455</v>
      </c>
      <c r="J25" s="219">
        <f t="shared" si="4"/>
        <v>10490138</v>
      </c>
      <c r="K25" s="219">
        <f t="shared" si="4"/>
        <v>2168456</v>
      </c>
      <c r="L25" s="219">
        <f t="shared" si="4"/>
        <v>1130294</v>
      </c>
      <c r="M25" s="219">
        <f t="shared" si="4"/>
        <v>2337264</v>
      </c>
      <c r="N25" s="219">
        <f t="shared" si="4"/>
        <v>5636014</v>
      </c>
      <c r="O25" s="219">
        <f t="shared" si="4"/>
        <v>230886</v>
      </c>
      <c r="P25" s="219">
        <f t="shared" si="4"/>
        <v>355713</v>
      </c>
      <c r="Q25" s="219">
        <f t="shared" si="4"/>
        <v>0</v>
      </c>
      <c r="R25" s="219">
        <f t="shared" si="4"/>
        <v>586599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16712751</v>
      </c>
      <c r="X25" s="219">
        <f t="shared" si="4"/>
        <v>15605667</v>
      </c>
      <c r="Y25" s="219">
        <f t="shared" si="4"/>
        <v>1107084</v>
      </c>
      <c r="Z25" s="231">
        <f>+IF(X25&lt;&gt;0,+(Y25/X25)*100,0)</f>
        <v>7.094115233908298</v>
      </c>
      <c r="AA25" s="232">
        <f>+AA5+AA9+AA15+AA19+AA24</f>
        <v>19914781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20702224</v>
      </c>
      <c r="D28" s="155"/>
      <c r="E28" s="156">
        <v>14736000</v>
      </c>
      <c r="F28" s="60">
        <v>14736000</v>
      </c>
      <c r="G28" s="60">
        <v>3165796</v>
      </c>
      <c r="H28" s="60">
        <v>2684995</v>
      </c>
      <c r="I28" s="60">
        <v>1942820</v>
      </c>
      <c r="J28" s="60">
        <v>7793611</v>
      </c>
      <c r="K28" s="60">
        <v>2121821</v>
      </c>
      <c r="L28" s="60">
        <v>1083659</v>
      </c>
      <c r="M28" s="60">
        <v>2290629</v>
      </c>
      <c r="N28" s="60">
        <v>5496109</v>
      </c>
      <c r="O28" s="60">
        <v>184251</v>
      </c>
      <c r="P28" s="60">
        <v>309078</v>
      </c>
      <c r="Q28" s="60"/>
      <c r="R28" s="60">
        <v>493329</v>
      </c>
      <c r="S28" s="60"/>
      <c r="T28" s="60"/>
      <c r="U28" s="60"/>
      <c r="V28" s="60"/>
      <c r="W28" s="60">
        <v>13783049</v>
      </c>
      <c r="X28" s="60"/>
      <c r="Y28" s="60">
        <v>13783049</v>
      </c>
      <c r="Z28" s="140"/>
      <c r="AA28" s="155">
        <v>14736000</v>
      </c>
    </row>
    <row r="29" spans="1:27" ht="13.5">
      <c r="A29" s="234" t="s">
        <v>134</v>
      </c>
      <c r="B29" s="136"/>
      <c r="C29" s="155">
        <v>2217876</v>
      </c>
      <c r="D29" s="155"/>
      <c r="E29" s="156"/>
      <c r="F29" s="60"/>
      <c r="G29" s="60">
        <v>1587252</v>
      </c>
      <c r="H29" s="60">
        <v>969370</v>
      </c>
      <c r="I29" s="60"/>
      <c r="J29" s="60">
        <v>2556622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2556622</v>
      </c>
      <c r="X29" s="60"/>
      <c r="Y29" s="60">
        <v>2556622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22920100</v>
      </c>
      <c r="D32" s="210">
        <f>SUM(D28:D31)</f>
        <v>0</v>
      </c>
      <c r="E32" s="211">
        <f t="shared" si="5"/>
        <v>14736000</v>
      </c>
      <c r="F32" s="77">
        <f t="shared" si="5"/>
        <v>14736000</v>
      </c>
      <c r="G32" s="77">
        <f t="shared" si="5"/>
        <v>4753048</v>
      </c>
      <c r="H32" s="77">
        <f t="shared" si="5"/>
        <v>3654365</v>
      </c>
      <c r="I32" s="77">
        <f t="shared" si="5"/>
        <v>1942820</v>
      </c>
      <c r="J32" s="77">
        <f t="shared" si="5"/>
        <v>10350233</v>
      </c>
      <c r="K32" s="77">
        <f t="shared" si="5"/>
        <v>2121821</v>
      </c>
      <c r="L32" s="77">
        <f t="shared" si="5"/>
        <v>1083659</v>
      </c>
      <c r="M32" s="77">
        <f t="shared" si="5"/>
        <v>2290629</v>
      </c>
      <c r="N32" s="77">
        <f t="shared" si="5"/>
        <v>5496109</v>
      </c>
      <c r="O32" s="77">
        <f t="shared" si="5"/>
        <v>184251</v>
      </c>
      <c r="P32" s="77">
        <f t="shared" si="5"/>
        <v>309078</v>
      </c>
      <c r="Q32" s="77">
        <f t="shared" si="5"/>
        <v>0</v>
      </c>
      <c r="R32" s="77">
        <f t="shared" si="5"/>
        <v>493329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16339671</v>
      </c>
      <c r="X32" s="77">
        <f t="shared" si="5"/>
        <v>0</v>
      </c>
      <c r="Y32" s="77">
        <f t="shared" si="5"/>
        <v>16339671</v>
      </c>
      <c r="Z32" s="212">
        <f>+IF(X32&lt;&gt;0,+(Y32/X32)*100,0)</f>
        <v>0</v>
      </c>
      <c r="AA32" s="79">
        <f>SUM(AA28:AA31)</f>
        <v>14736000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>
        <v>46635</v>
      </c>
      <c r="H34" s="60">
        <v>46635</v>
      </c>
      <c r="I34" s="60">
        <v>46635</v>
      </c>
      <c r="J34" s="60">
        <v>139905</v>
      </c>
      <c r="K34" s="60">
        <v>46635</v>
      </c>
      <c r="L34" s="60">
        <v>46635</v>
      </c>
      <c r="M34" s="60">
        <v>46635</v>
      </c>
      <c r="N34" s="60">
        <v>139905</v>
      </c>
      <c r="O34" s="60">
        <v>46635</v>
      </c>
      <c r="P34" s="60">
        <v>46635</v>
      </c>
      <c r="Q34" s="60"/>
      <c r="R34" s="60">
        <v>93270</v>
      </c>
      <c r="S34" s="60"/>
      <c r="T34" s="60"/>
      <c r="U34" s="60"/>
      <c r="V34" s="60"/>
      <c r="W34" s="60">
        <v>373080</v>
      </c>
      <c r="X34" s="60"/>
      <c r="Y34" s="60">
        <v>373080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520000</v>
      </c>
      <c r="F35" s="60">
        <v>5178781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5178781</v>
      </c>
    </row>
    <row r="36" spans="1:27" ht="13.5">
      <c r="A36" s="238" t="s">
        <v>139</v>
      </c>
      <c r="B36" s="149"/>
      <c r="C36" s="222">
        <f aca="true" t="shared" si="6" ref="C36:Y36">SUM(C32:C35)</f>
        <v>22920100</v>
      </c>
      <c r="D36" s="222">
        <f>SUM(D32:D35)</f>
        <v>0</v>
      </c>
      <c r="E36" s="218">
        <f t="shared" si="6"/>
        <v>15256000</v>
      </c>
      <c r="F36" s="220">
        <f t="shared" si="6"/>
        <v>19914781</v>
      </c>
      <c r="G36" s="220">
        <f t="shared" si="6"/>
        <v>4799683</v>
      </c>
      <c r="H36" s="220">
        <f t="shared" si="6"/>
        <v>3701000</v>
      </c>
      <c r="I36" s="220">
        <f t="shared" si="6"/>
        <v>1989455</v>
      </c>
      <c r="J36" s="220">
        <f t="shared" si="6"/>
        <v>10490138</v>
      </c>
      <c r="K36" s="220">
        <f t="shared" si="6"/>
        <v>2168456</v>
      </c>
      <c r="L36" s="220">
        <f t="shared" si="6"/>
        <v>1130294</v>
      </c>
      <c r="M36" s="220">
        <f t="shared" si="6"/>
        <v>2337264</v>
      </c>
      <c r="N36" s="220">
        <f t="shared" si="6"/>
        <v>5636014</v>
      </c>
      <c r="O36" s="220">
        <f t="shared" si="6"/>
        <v>230886</v>
      </c>
      <c r="P36" s="220">
        <f t="shared" si="6"/>
        <v>355713</v>
      </c>
      <c r="Q36" s="220">
        <f t="shared" si="6"/>
        <v>0</v>
      </c>
      <c r="R36" s="220">
        <f t="shared" si="6"/>
        <v>586599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16712751</v>
      </c>
      <c r="X36" s="220">
        <f t="shared" si="6"/>
        <v>0</v>
      </c>
      <c r="Y36" s="220">
        <f t="shared" si="6"/>
        <v>16712751</v>
      </c>
      <c r="Z36" s="221">
        <f>+IF(X36&lt;&gt;0,+(Y36/X36)*100,0)</f>
        <v>0</v>
      </c>
      <c r="AA36" s="239">
        <f>SUM(AA32:AA35)</f>
        <v>19914781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7660422</v>
      </c>
      <c r="D6" s="155"/>
      <c r="E6" s="59">
        <v>4790000</v>
      </c>
      <c r="F6" s="60">
        <v>7660000</v>
      </c>
      <c r="G6" s="60">
        <v>10001</v>
      </c>
      <c r="H6" s="60">
        <v>170152</v>
      </c>
      <c r="I6" s="60">
        <v>113207</v>
      </c>
      <c r="J6" s="60">
        <v>113207</v>
      </c>
      <c r="K6" s="60">
        <v>251189</v>
      </c>
      <c r="L6" s="60">
        <v>9187682</v>
      </c>
      <c r="M6" s="60">
        <v>276418</v>
      </c>
      <c r="N6" s="60">
        <v>276418</v>
      </c>
      <c r="O6" s="60">
        <v>67075</v>
      </c>
      <c r="P6" s="60">
        <v>470059</v>
      </c>
      <c r="Q6" s="60">
        <v>1269094</v>
      </c>
      <c r="R6" s="60">
        <v>1269094</v>
      </c>
      <c r="S6" s="60"/>
      <c r="T6" s="60"/>
      <c r="U6" s="60"/>
      <c r="V6" s="60"/>
      <c r="W6" s="60">
        <v>1269094</v>
      </c>
      <c r="X6" s="60">
        <v>5745000</v>
      </c>
      <c r="Y6" s="60">
        <v>-4475906</v>
      </c>
      <c r="Z6" s="140">
        <v>-77.91</v>
      </c>
      <c r="AA6" s="62">
        <v>7660000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18102105</v>
      </c>
      <c r="H7" s="60">
        <v>14715759</v>
      </c>
      <c r="I7" s="60">
        <v>11120540</v>
      </c>
      <c r="J7" s="60">
        <v>11120540</v>
      </c>
      <c r="K7" s="60">
        <v>10053097</v>
      </c>
      <c r="L7" s="60">
        <v>6058163</v>
      </c>
      <c r="M7" s="60">
        <v>11612943</v>
      </c>
      <c r="N7" s="60">
        <v>11612943</v>
      </c>
      <c r="O7" s="60">
        <v>8661306</v>
      </c>
      <c r="P7" s="60">
        <v>6468373</v>
      </c>
      <c r="Q7" s="60">
        <v>9833677</v>
      </c>
      <c r="R7" s="60">
        <v>9833677</v>
      </c>
      <c r="S7" s="60"/>
      <c r="T7" s="60"/>
      <c r="U7" s="60"/>
      <c r="V7" s="60"/>
      <c r="W7" s="60">
        <v>9833677</v>
      </c>
      <c r="X7" s="60"/>
      <c r="Y7" s="60">
        <v>9833677</v>
      </c>
      <c r="Z7" s="140"/>
      <c r="AA7" s="62"/>
    </row>
    <row r="8" spans="1:27" ht="13.5">
      <c r="A8" s="249" t="s">
        <v>145</v>
      </c>
      <c r="B8" s="182"/>
      <c r="C8" s="155">
        <v>560687</v>
      </c>
      <c r="D8" s="155"/>
      <c r="E8" s="59">
        <v>960000</v>
      </c>
      <c r="F8" s="60">
        <v>561000</v>
      </c>
      <c r="G8" s="60">
        <v>3575606</v>
      </c>
      <c r="H8" s="60">
        <v>2876768</v>
      </c>
      <c r="I8" s="60">
        <v>2835300</v>
      </c>
      <c r="J8" s="60">
        <v>2835300</v>
      </c>
      <c r="K8" s="60">
        <v>3011062</v>
      </c>
      <c r="L8" s="60">
        <v>2906866</v>
      </c>
      <c r="M8" s="60">
        <v>2939968</v>
      </c>
      <c r="N8" s="60">
        <v>2939968</v>
      </c>
      <c r="O8" s="60">
        <v>3013610</v>
      </c>
      <c r="P8" s="60">
        <v>3095488</v>
      </c>
      <c r="Q8" s="60">
        <v>3142279</v>
      </c>
      <c r="R8" s="60">
        <v>3142279</v>
      </c>
      <c r="S8" s="60"/>
      <c r="T8" s="60"/>
      <c r="U8" s="60"/>
      <c r="V8" s="60"/>
      <c r="W8" s="60">
        <v>3142279</v>
      </c>
      <c r="X8" s="60">
        <v>420750</v>
      </c>
      <c r="Y8" s="60">
        <v>2721529</v>
      </c>
      <c r="Z8" s="140">
        <v>646.83</v>
      </c>
      <c r="AA8" s="62">
        <v>561000</v>
      </c>
    </row>
    <row r="9" spans="1:27" ht="13.5">
      <c r="A9" s="249" t="s">
        <v>146</v>
      </c>
      <c r="B9" s="182"/>
      <c r="C9" s="155">
        <v>1296427</v>
      </c>
      <c r="D9" s="155"/>
      <c r="E9" s="59">
        <v>50000</v>
      </c>
      <c r="F9" s="60">
        <v>1296000</v>
      </c>
      <c r="G9" s="60">
        <v>403347</v>
      </c>
      <c r="H9" s="60">
        <v>359625</v>
      </c>
      <c r="I9" s="60">
        <v>389559</v>
      </c>
      <c r="J9" s="60">
        <v>389559</v>
      </c>
      <c r="K9" s="60">
        <v>482598</v>
      </c>
      <c r="L9" s="60">
        <v>496654</v>
      </c>
      <c r="M9" s="60">
        <v>519487</v>
      </c>
      <c r="N9" s="60">
        <v>519487</v>
      </c>
      <c r="O9" s="60">
        <v>514476</v>
      </c>
      <c r="P9" s="60">
        <v>527755</v>
      </c>
      <c r="Q9" s="60">
        <v>527198</v>
      </c>
      <c r="R9" s="60">
        <v>527198</v>
      </c>
      <c r="S9" s="60"/>
      <c r="T9" s="60"/>
      <c r="U9" s="60"/>
      <c r="V9" s="60"/>
      <c r="W9" s="60">
        <v>527198</v>
      </c>
      <c r="X9" s="60">
        <v>972000</v>
      </c>
      <c r="Y9" s="60">
        <v>-444802</v>
      </c>
      <c r="Z9" s="140">
        <v>-45.76</v>
      </c>
      <c r="AA9" s="62">
        <v>1296000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20000</v>
      </c>
      <c r="F11" s="60"/>
      <c r="G11" s="60"/>
      <c r="H11" s="60">
        <v>37169222</v>
      </c>
      <c r="I11" s="60">
        <v>37169222</v>
      </c>
      <c r="J11" s="60">
        <v>37169222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9517536</v>
      </c>
      <c r="D12" s="168">
        <f>SUM(D6:D11)</f>
        <v>0</v>
      </c>
      <c r="E12" s="72">
        <f t="shared" si="0"/>
        <v>5820000</v>
      </c>
      <c r="F12" s="73">
        <f t="shared" si="0"/>
        <v>9517000</v>
      </c>
      <c r="G12" s="73">
        <f t="shared" si="0"/>
        <v>22091059</v>
      </c>
      <c r="H12" s="73">
        <f t="shared" si="0"/>
        <v>55291526</v>
      </c>
      <c r="I12" s="73">
        <f t="shared" si="0"/>
        <v>51627828</v>
      </c>
      <c r="J12" s="73">
        <f t="shared" si="0"/>
        <v>51627828</v>
      </c>
      <c r="K12" s="73">
        <f t="shared" si="0"/>
        <v>13797946</v>
      </c>
      <c r="L12" s="73">
        <f t="shared" si="0"/>
        <v>18649365</v>
      </c>
      <c r="M12" s="73">
        <f t="shared" si="0"/>
        <v>15348816</v>
      </c>
      <c r="N12" s="73">
        <f t="shared" si="0"/>
        <v>15348816</v>
      </c>
      <c r="O12" s="73">
        <f t="shared" si="0"/>
        <v>12256467</v>
      </c>
      <c r="P12" s="73">
        <f t="shared" si="0"/>
        <v>10561675</v>
      </c>
      <c r="Q12" s="73">
        <f t="shared" si="0"/>
        <v>14772248</v>
      </c>
      <c r="R12" s="73">
        <f t="shared" si="0"/>
        <v>14772248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14772248</v>
      </c>
      <c r="X12" s="73">
        <f t="shared" si="0"/>
        <v>7137750</v>
      </c>
      <c r="Y12" s="73">
        <f t="shared" si="0"/>
        <v>7634498</v>
      </c>
      <c r="Z12" s="170">
        <f>+IF(X12&lt;&gt;0,+(Y12/X12)*100,0)</f>
        <v>106.9594480053238</v>
      </c>
      <c r="AA12" s="74">
        <f>SUM(AA6:AA11)</f>
        <v>9517000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9045000</v>
      </c>
      <c r="D17" s="155"/>
      <c r="E17" s="59">
        <v>8425000</v>
      </c>
      <c r="F17" s="60">
        <v>9045000</v>
      </c>
      <c r="G17" s="60">
        <v>9045000</v>
      </c>
      <c r="H17" s="60">
        <v>9045000</v>
      </c>
      <c r="I17" s="60">
        <v>9045000</v>
      </c>
      <c r="J17" s="60">
        <v>9045000</v>
      </c>
      <c r="K17" s="60">
        <v>9045000</v>
      </c>
      <c r="L17" s="60">
        <v>9045000</v>
      </c>
      <c r="M17" s="60">
        <v>9045000</v>
      </c>
      <c r="N17" s="60">
        <v>9045000</v>
      </c>
      <c r="O17" s="60">
        <v>9045000</v>
      </c>
      <c r="P17" s="60">
        <v>9045000</v>
      </c>
      <c r="Q17" s="60">
        <v>9045000</v>
      </c>
      <c r="R17" s="60">
        <v>9045000</v>
      </c>
      <c r="S17" s="60"/>
      <c r="T17" s="60"/>
      <c r="U17" s="60"/>
      <c r="V17" s="60"/>
      <c r="W17" s="60">
        <v>9045000</v>
      </c>
      <c r="X17" s="60">
        <v>6783750</v>
      </c>
      <c r="Y17" s="60">
        <v>2261250</v>
      </c>
      <c r="Z17" s="140">
        <v>33.33</v>
      </c>
      <c r="AA17" s="62">
        <v>9045000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79516801</v>
      </c>
      <c r="D19" s="155"/>
      <c r="E19" s="59">
        <v>57216007</v>
      </c>
      <c r="F19" s="60">
        <v>99432000</v>
      </c>
      <c r="G19" s="60">
        <v>79518175</v>
      </c>
      <c r="H19" s="60">
        <v>42593836</v>
      </c>
      <c r="I19" s="60">
        <v>42632900</v>
      </c>
      <c r="J19" s="60">
        <v>42632900</v>
      </c>
      <c r="K19" s="60">
        <v>79557239</v>
      </c>
      <c r="L19" s="60">
        <v>79557239</v>
      </c>
      <c r="M19" s="60">
        <v>79557239</v>
      </c>
      <c r="N19" s="60">
        <v>79557239</v>
      </c>
      <c r="O19" s="60">
        <v>79557239</v>
      </c>
      <c r="P19" s="60">
        <v>79557239</v>
      </c>
      <c r="Q19" s="60">
        <v>79557239</v>
      </c>
      <c r="R19" s="60">
        <v>79557239</v>
      </c>
      <c r="S19" s="60"/>
      <c r="T19" s="60"/>
      <c r="U19" s="60"/>
      <c r="V19" s="60"/>
      <c r="W19" s="60">
        <v>79557239</v>
      </c>
      <c r="X19" s="60">
        <v>74574000</v>
      </c>
      <c r="Y19" s="60">
        <v>4983239</v>
      </c>
      <c r="Z19" s="140">
        <v>6.68</v>
      </c>
      <c r="AA19" s="62">
        <v>99432000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</v>
      </c>
      <c r="D22" s="155"/>
      <c r="E22" s="59">
        <v>93972</v>
      </c>
      <c r="F22" s="60"/>
      <c r="G22" s="60">
        <v>3</v>
      </c>
      <c r="H22" s="60">
        <v>4</v>
      </c>
      <c r="I22" s="60">
        <v>4</v>
      </c>
      <c r="J22" s="60">
        <v>4</v>
      </c>
      <c r="K22" s="60">
        <v>3</v>
      </c>
      <c r="L22" s="60">
        <v>3</v>
      </c>
      <c r="M22" s="60">
        <v>4</v>
      </c>
      <c r="N22" s="60">
        <v>4</v>
      </c>
      <c r="O22" s="60">
        <v>4</v>
      </c>
      <c r="P22" s="60">
        <v>4</v>
      </c>
      <c r="Q22" s="60">
        <v>4</v>
      </c>
      <c r="R22" s="60">
        <v>4</v>
      </c>
      <c r="S22" s="60"/>
      <c r="T22" s="60"/>
      <c r="U22" s="60"/>
      <c r="V22" s="60"/>
      <c r="W22" s="60">
        <v>4</v>
      </c>
      <c r="X22" s="60"/>
      <c r="Y22" s="60">
        <v>4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88561805</v>
      </c>
      <c r="D24" s="168">
        <f>SUM(D15:D23)</f>
        <v>0</v>
      </c>
      <c r="E24" s="76">
        <f t="shared" si="1"/>
        <v>65734979</v>
      </c>
      <c r="F24" s="77">
        <f t="shared" si="1"/>
        <v>108477000</v>
      </c>
      <c r="G24" s="77">
        <f t="shared" si="1"/>
        <v>88563178</v>
      </c>
      <c r="H24" s="77">
        <f t="shared" si="1"/>
        <v>51638840</v>
      </c>
      <c r="I24" s="77">
        <f t="shared" si="1"/>
        <v>51677904</v>
      </c>
      <c r="J24" s="77">
        <f t="shared" si="1"/>
        <v>51677904</v>
      </c>
      <c r="K24" s="77">
        <f t="shared" si="1"/>
        <v>88602242</v>
      </c>
      <c r="L24" s="77">
        <f t="shared" si="1"/>
        <v>88602242</v>
      </c>
      <c r="M24" s="77">
        <f t="shared" si="1"/>
        <v>88602243</v>
      </c>
      <c r="N24" s="77">
        <f t="shared" si="1"/>
        <v>88602243</v>
      </c>
      <c r="O24" s="77">
        <f t="shared" si="1"/>
        <v>88602243</v>
      </c>
      <c r="P24" s="77">
        <f t="shared" si="1"/>
        <v>88602243</v>
      </c>
      <c r="Q24" s="77">
        <f t="shared" si="1"/>
        <v>88602243</v>
      </c>
      <c r="R24" s="77">
        <f t="shared" si="1"/>
        <v>88602243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88602243</v>
      </c>
      <c r="X24" s="77">
        <f t="shared" si="1"/>
        <v>81357750</v>
      </c>
      <c r="Y24" s="77">
        <f t="shared" si="1"/>
        <v>7244493</v>
      </c>
      <c r="Z24" s="212">
        <f>+IF(X24&lt;&gt;0,+(Y24/X24)*100,0)</f>
        <v>8.90449035279368</v>
      </c>
      <c r="AA24" s="79">
        <f>SUM(AA15:AA23)</f>
        <v>108477000</v>
      </c>
    </row>
    <row r="25" spans="1:27" ht="13.5">
      <c r="A25" s="250" t="s">
        <v>159</v>
      </c>
      <c r="B25" s="251"/>
      <c r="C25" s="168">
        <f aca="true" t="shared" si="2" ref="C25:Y25">+C12+C24</f>
        <v>98079341</v>
      </c>
      <c r="D25" s="168">
        <f>+D12+D24</f>
        <v>0</v>
      </c>
      <c r="E25" s="72">
        <f t="shared" si="2"/>
        <v>71554979</v>
      </c>
      <c r="F25" s="73">
        <f t="shared" si="2"/>
        <v>117994000</v>
      </c>
      <c r="G25" s="73">
        <f t="shared" si="2"/>
        <v>110654237</v>
      </c>
      <c r="H25" s="73">
        <f t="shared" si="2"/>
        <v>106930366</v>
      </c>
      <c r="I25" s="73">
        <f t="shared" si="2"/>
        <v>103305732</v>
      </c>
      <c r="J25" s="73">
        <f t="shared" si="2"/>
        <v>103305732</v>
      </c>
      <c r="K25" s="73">
        <f t="shared" si="2"/>
        <v>102400188</v>
      </c>
      <c r="L25" s="73">
        <f t="shared" si="2"/>
        <v>107251607</v>
      </c>
      <c r="M25" s="73">
        <f t="shared" si="2"/>
        <v>103951059</v>
      </c>
      <c r="N25" s="73">
        <f t="shared" si="2"/>
        <v>103951059</v>
      </c>
      <c r="O25" s="73">
        <f t="shared" si="2"/>
        <v>100858710</v>
      </c>
      <c r="P25" s="73">
        <f t="shared" si="2"/>
        <v>99163918</v>
      </c>
      <c r="Q25" s="73">
        <f t="shared" si="2"/>
        <v>103374491</v>
      </c>
      <c r="R25" s="73">
        <f t="shared" si="2"/>
        <v>103374491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103374491</v>
      </c>
      <c r="X25" s="73">
        <f t="shared" si="2"/>
        <v>88495500</v>
      </c>
      <c r="Y25" s="73">
        <f t="shared" si="2"/>
        <v>14878991</v>
      </c>
      <c r="Z25" s="170">
        <f>+IF(X25&lt;&gt;0,+(Y25/X25)*100,0)</f>
        <v>16.813274121283005</v>
      </c>
      <c r="AA25" s="74">
        <f>+AA12+AA24</f>
        <v>117994000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38891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875000</v>
      </c>
      <c r="F30" s="60">
        <v>682000</v>
      </c>
      <c r="G30" s="60">
        <v>529451</v>
      </c>
      <c r="H30" s="60"/>
      <c r="I30" s="60"/>
      <c r="J30" s="60"/>
      <c r="K30" s="60">
        <v>529451</v>
      </c>
      <c r="L30" s="60">
        <v>529451</v>
      </c>
      <c r="M30" s="60">
        <v>529451</v>
      </c>
      <c r="N30" s="60">
        <v>529451</v>
      </c>
      <c r="O30" s="60">
        <v>529451</v>
      </c>
      <c r="P30" s="60">
        <v>529451</v>
      </c>
      <c r="Q30" s="60">
        <v>529451</v>
      </c>
      <c r="R30" s="60">
        <v>529451</v>
      </c>
      <c r="S30" s="60"/>
      <c r="T30" s="60"/>
      <c r="U30" s="60"/>
      <c r="V30" s="60"/>
      <c r="W30" s="60">
        <v>529451</v>
      </c>
      <c r="X30" s="60">
        <v>511500</v>
      </c>
      <c r="Y30" s="60">
        <v>17951</v>
      </c>
      <c r="Z30" s="140">
        <v>3.51</v>
      </c>
      <c r="AA30" s="62">
        <v>682000</v>
      </c>
    </row>
    <row r="31" spans="1:27" ht="13.5">
      <c r="A31" s="249" t="s">
        <v>163</v>
      </c>
      <c r="B31" s="182"/>
      <c r="C31" s="155">
        <v>1800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6964700</v>
      </c>
      <c r="D32" s="155"/>
      <c r="E32" s="59">
        <v>7550000</v>
      </c>
      <c r="F32" s="60">
        <v>6472000</v>
      </c>
      <c r="G32" s="60">
        <v>7524481</v>
      </c>
      <c r="H32" s="60">
        <v>6441049</v>
      </c>
      <c r="I32" s="60">
        <v>4048221</v>
      </c>
      <c r="J32" s="60">
        <v>4048221</v>
      </c>
      <c r="K32" s="60">
        <v>3792023</v>
      </c>
      <c r="L32" s="60">
        <v>1879641</v>
      </c>
      <c r="M32" s="60">
        <v>1702880</v>
      </c>
      <c r="N32" s="60">
        <v>1702880</v>
      </c>
      <c r="O32" s="60">
        <v>1044213</v>
      </c>
      <c r="P32" s="60">
        <v>1528085</v>
      </c>
      <c r="Q32" s="60">
        <v>-343819</v>
      </c>
      <c r="R32" s="60">
        <v>-343819</v>
      </c>
      <c r="S32" s="60"/>
      <c r="T32" s="60"/>
      <c r="U32" s="60"/>
      <c r="V32" s="60"/>
      <c r="W32" s="60">
        <v>-343819</v>
      </c>
      <c r="X32" s="60">
        <v>4854000</v>
      </c>
      <c r="Y32" s="60">
        <v>-5197819</v>
      </c>
      <c r="Z32" s="140">
        <v>-107.08</v>
      </c>
      <c r="AA32" s="62">
        <v>6472000</v>
      </c>
    </row>
    <row r="33" spans="1:27" ht="13.5">
      <c r="A33" s="249" t="s">
        <v>165</v>
      </c>
      <c r="B33" s="182"/>
      <c r="C33" s="155">
        <v>1817556</v>
      </c>
      <c r="D33" s="155"/>
      <c r="E33" s="59">
        <v>1399907</v>
      </c>
      <c r="F33" s="60">
        <v>1818000</v>
      </c>
      <c r="G33" s="60">
        <v>2438731</v>
      </c>
      <c r="H33" s="60">
        <v>986642</v>
      </c>
      <c r="I33" s="60">
        <v>1582042</v>
      </c>
      <c r="J33" s="60">
        <v>1582042</v>
      </c>
      <c r="K33" s="60">
        <v>2438731</v>
      </c>
      <c r="L33" s="60">
        <v>2438731</v>
      </c>
      <c r="M33" s="60">
        <v>2438731</v>
      </c>
      <c r="N33" s="60">
        <v>2438731</v>
      </c>
      <c r="O33" s="60">
        <v>2438731</v>
      </c>
      <c r="P33" s="60">
        <v>2438731</v>
      </c>
      <c r="Q33" s="60">
        <v>2438731</v>
      </c>
      <c r="R33" s="60">
        <v>2438731</v>
      </c>
      <c r="S33" s="60"/>
      <c r="T33" s="60"/>
      <c r="U33" s="60"/>
      <c r="V33" s="60"/>
      <c r="W33" s="60">
        <v>2438731</v>
      </c>
      <c r="X33" s="60">
        <v>1363500</v>
      </c>
      <c r="Y33" s="60">
        <v>1075231</v>
      </c>
      <c r="Z33" s="140">
        <v>78.86</v>
      </c>
      <c r="AA33" s="62">
        <v>1818000</v>
      </c>
    </row>
    <row r="34" spans="1:27" ht="13.5">
      <c r="A34" s="250" t="s">
        <v>58</v>
      </c>
      <c r="B34" s="251"/>
      <c r="C34" s="168">
        <f aca="true" t="shared" si="3" ref="C34:Y34">SUM(C29:C33)</f>
        <v>8784056</v>
      </c>
      <c r="D34" s="168">
        <f>SUM(D29:D33)</f>
        <v>0</v>
      </c>
      <c r="E34" s="72">
        <f t="shared" si="3"/>
        <v>9824907</v>
      </c>
      <c r="F34" s="73">
        <f t="shared" si="3"/>
        <v>8972000</v>
      </c>
      <c r="G34" s="73">
        <f t="shared" si="3"/>
        <v>10531554</v>
      </c>
      <c r="H34" s="73">
        <f t="shared" si="3"/>
        <v>7427691</v>
      </c>
      <c r="I34" s="73">
        <f t="shared" si="3"/>
        <v>5630263</v>
      </c>
      <c r="J34" s="73">
        <f t="shared" si="3"/>
        <v>5630263</v>
      </c>
      <c r="K34" s="73">
        <f t="shared" si="3"/>
        <v>6760205</v>
      </c>
      <c r="L34" s="73">
        <f t="shared" si="3"/>
        <v>4847823</v>
      </c>
      <c r="M34" s="73">
        <f t="shared" si="3"/>
        <v>4671062</v>
      </c>
      <c r="N34" s="73">
        <f t="shared" si="3"/>
        <v>4671062</v>
      </c>
      <c r="O34" s="73">
        <f t="shared" si="3"/>
        <v>4012395</v>
      </c>
      <c r="P34" s="73">
        <f t="shared" si="3"/>
        <v>4496267</v>
      </c>
      <c r="Q34" s="73">
        <f t="shared" si="3"/>
        <v>2624363</v>
      </c>
      <c r="R34" s="73">
        <f t="shared" si="3"/>
        <v>2624363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2624363</v>
      </c>
      <c r="X34" s="73">
        <f t="shared" si="3"/>
        <v>6729000</v>
      </c>
      <c r="Y34" s="73">
        <f t="shared" si="3"/>
        <v>-4104637</v>
      </c>
      <c r="Z34" s="170">
        <f>+IF(X34&lt;&gt;0,+(Y34/X34)*100,0)</f>
        <v>-60.99921236439293</v>
      </c>
      <c r="AA34" s="74">
        <f>SUM(AA29:AA33)</f>
        <v>8972000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529451</v>
      </c>
      <c r="D37" s="155"/>
      <c r="E37" s="59">
        <v>2500000</v>
      </c>
      <c r="F37" s="60">
        <v>342000</v>
      </c>
      <c r="G37" s="60">
        <v>-42131</v>
      </c>
      <c r="H37" s="60">
        <v>444969</v>
      </c>
      <c r="I37" s="60">
        <v>402245</v>
      </c>
      <c r="J37" s="60">
        <v>402245</v>
      </c>
      <c r="K37" s="60">
        <v>-170419</v>
      </c>
      <c r="L37" s="60">
        <v>-213898</v>
      </c>
      <c r="M37" s="60">
        <v>-257849</v>
      </c>
      <c r="N37" s="60">
        <v>-257849</v>
      </c>
      <c r="O37" s="60">
        <v>-302097</v>
      </c>
      <c r="P37" s="60">
        <v>-346862</v>
      </c>
      <c r="Q37" s="60">
        <v>-391944</v>
      </c>
      <c r="R37" s="60">
        <v>-391944</v>
      </c>
      <c r="S37" s="60"/>
      <c r="T37" s="60"/>
      <c r="U37" s="60"/>
      <c r="V37" s="60"/>
      <c r="W37" s="60">
        <v>-391944</v>
      </c>
      <c r="X37" s="60">
        <v>256500</v>
      </c>
      <c r="Y37" s="60">
        <v>-648444</v>
      </c>
      <c r="Z37" s="140">
        <v>-252.8</v>
      </c>
      <c r="AA37" s="62">
        <v>342000</v>
      </c>
    </row>
    <row r="38" spans="1:27" ht="13.5">
      <c r="A38" s="249" t="s">
        <v>165</v>
      </c>
      <c r="B38" s="182"/>
      <c r="C38" s="155"/>
      <c r="D38" s="155"/>
      <c r="E38" s="59">
        <v>150000</v>
      </c>
      <c r="F38" s="60"/>
      <c r="G38" s="60">
        <v>341640</v>
      </c>
      <c r="H38" s="60"/>
      <c r="I38" s="60"/>
      <c r="J38" s="60"/>
      <c r="K38" s="60">
        <v>341640</v>
      </c>
      <c r="L38" s="60">
        <v>341640</v>
      </c>
      <c r="M38" s="60">
        <v>341640</v>
      </c>
      <c r="N38" s="60">
        <v>341640</v>
      </c>
      <c r="O38" s="60">
        <v>341640</v>
      </c>
      <c r="P38" s="60">
        <v>341640</v>
      </c>
      <c r="Q38" s="60">
        <v>341640</v>
      </c>
      <c r="R38" s="60">
        <v>341640</v>
      </c>
      <c r="S38" s="60"/>
      <c r="T38" s="60"/>
      <c r="U38" s="60"/>
      <c r="V38" s="60"/>
      <c r="W38" s="60">
        <v>341640</v>
      </c>
      <c r="X38" s="60"/>
      <c r="Y38" s="60">
        <v>341640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529451</v>
      </c>
      <c r="D39" s="168">
        <f>SUM(D37:D38)</f>
        <v>0</v>
      </c>
      <c r="E39" s="76">
        <f t="shared" si="4"/>
        <v>2650000</v>
      </c>
      <c r="F39" s="77">
        <f t="shared" si="4"/>
        <v>342000</v>
      </c>
      <c r="G39" s="77">
        <f t="shared" si="4"/>
        <v>299509</v>
      </c>
      <c r="H39" s="77">
        <f t="shared" si="4"/>
        <v>444969</v>
      </c>
      <c r="I39" s="77">
        <f t="shared" si="4"/>
        <v>402245</v>
      </c>
      <c r="J39" s="77">
        <f t="shared" si="4"/>
        <v>402245</v>
      </c>
      <c r="K39" s="77">
        <f t="shared" si="4"/>
        <v>171221</v>
      </c>
      <c r="L39" s="77">
        <f t="shared" si="4"/>
        <v>127742</v>
      </c>
      <c r="M39" s="77">
        <f t="shared" si="4"/>
        <v>83791</v>
      </c>
      <c r="N39" s="77">
        <f t="shared" si="4"/>
        <v>83791</v>
      </c>
      <c r="O39" s="77">
        <f t="shared" si="4"/>
        <v>39543</v>
      </c>
      <c r="P39" s="77">
        <f t="shared" si="4"/>
        <v>-5222</v>
      </c>
      <c r="Q39" s="77">
        <f t="shared" si="4"/>
        <v>-50304</v>
      </c>
      <c r="R39" s="77">
        <f t="shared" si="4"/>
        <v>-50304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-50304</v>
      </c>
      <c r="X39" s="77">
        <f t="shared" si="4"/>
        <v>256500</v>
      </c>
      <c r="Y39" s="77">
        <f t="shared" si="4"/>
        <v>-306804</v>
      </c>
      <c r="Z39" s="212">
        <f>+IF(X39&lt;&gt;0,+(Y39/X39)*100,0)</f>
        <v>-119.61169590643274</v>
      </c>
      <c r="AA39" s="79">
        <f>SUM(AA37:AA38)</f>
        <v>342000</v>
      </c>
    </row>
    <row r="40" spans="1:27" ht="13.5">
      <c r="A40" s="250" t="s">
        <v>167</v>
      </c>
      <c r="B40" s="251"/>
      <c r="C40" s="168">
        <f aca="true" t="shared" si="5" ref="C40:Y40">+C34+C39</f>
        <v>9313507</v>
      </c>
      <c r="D40" s="168">
        <f>+D34+D39</f>
        <v>0</v>
      </c>
      <c r="E40" s="72">
        <f t="shared" si="5"/>
        <v>12474907</v>
      </c>
      <c r="F40" s="73">
        <f t="shared" si="5"/>
        <v>9314000</v>
      </c>
      <c r="G40" s="73">
        <f t="shared" si="5"/>
        <v>10831063</v>
      </c>
      <c r="H40" s="73">
        <f t="shared" si="5"/>
        <v>7872660</v>
      </c>
      <c r="I40" s="73">
        <f t="shared" si="5"/>
        <v>6032508</v>
      </c>
      <c r="J40" s="73">
        <f t="shared" si="5"/>
        <v>6032508</v>
      </c>
      <c r="K40" s="73">
        <f t="shared" si="5"/>
        <v>6931426</v>
      </c>
      <c r="L40" s="73">
        <f t="shared" si="5"/>
        <v>4975565</v>
      </c>
      <c r="M40" s="73">
        <f t="shared" si="5"/>
        <v>4754853</v>
      </c>
      <c r="N40" s="73">
        <f t="shared" si="5"/>
        <v>4754853</v>
      </c>
      <c r="O40" s="73">
        <f t="shared" si="5"/>
        <v>4051938</v>
      </c>
      <c r="P40" s="73">
        <f t="shared" si="5"/>
        <v>4491045</v>
      </c>
      <c r="Q40" s="73">
        <f t="shared" si="5"/>
        <v>2574059</v>
      </c>
      <c r="R40" s="73">
        <f t="shared" si="5"/>
        <v>2574059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2574059</v>
      </c>
      <c r="X40" s="73">
        <f t="shared" si="5"/>
        <v>6985500</v>
      </c>
      <c r="Y40" s="73">
        <f t="shared" si="5"/>
        <v>-4411441</v>
      </c>
      <c r="Z40" s="170">
        <f>+IF(X40&lt;&gt;0,+(Y40/X40)*100,0)</f>
        <v>-63.15139932717773</v>
      </c>
      <c r="AA40" s="74">
        <f>+AA34+AA39</f>
        <v>9314000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88765834</v>
      </c>
      <c r="D42" s="257">
        <f>+D25-D40</f>
        <v>0</v>
      </c>
      <c r="E42" s="258">
        <f t="shared" si="6"/>
        <v>59080072</v>
      </c>
      <c r="F42" s="259">
        <f t="shared" si="6"/>
        <v>108680000</v>
      </c>
      <c r="G42" s="259">
        <f t="shared" si="6"/>
        <v>99823174</v>
      </c>
      <c r="H42" s="259">
        <f t="shared" si="6"/>
        <v>99057706</v>
      </c>
      <c r="I42" s="259">
        <f t="shared" si="6"/>
        <v>97273224</v>
      </c>
      <c r="J42" s="259">
        <f t="shared" si="6"/>
        <v>97273224</v>
      </c>
      <c r="K42" s="259">
        <f t="shared" si="6"/>
        <v>95468762</v>
      </c>
      <c r="L42" s="259">
        <f t="shared" si="6"/>
        <v>102276042</v>
      </c>
      <c r="M42" s="259">
        <f t="shared" si="6"/>
        <v>99196206</v>
      </c>
      <c r="N42" s="259">
        <f t="shared" si="6"/>
        <v>99196206</v>
      </c>
      <c r="O42" s="259">
        <f t="shared" si="6"/>
        <v>96806772</v>
      </c>
      <c r="P42" s="259">
        <f t="shared" si="6"/>
        <v>94672873</v>
      </c>
      <c r="Q42" s="259">
        <f t="shared" si="6"/>
        <v>100800432</v>
      </c>
      <c r="R42" s="259">
        <f t="shared" si="6"/>
        <v>100800432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100800432</v>
      </c>
      <c r="X42" s="259">
        <f t="shared" si="6"/>
        <v>81510000</v>
      </c>
      <c r="Y42" s="259">
        <f t="shared" si="6"/>
        <v>19290432</v>
      </c>
      <c r="Z42" s="260">
        <f>+IF(X42&lt;&gt;0,+(Y42/X42)*100,0)</f>
        <v>23.66633787265366</v>
      </c>
      <c r="AA42" s="261">
        <f>+AA25-AA40</f>
        <v>108680000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80014108</v>
      </c>
      <c r="D45" s="155"/>
      <c r="E45" s="59">
        <v>57637202</v>
      </c>
      <c r="F45" s="60">
        <v>99928000</v>
      </c>
      <c r="G45" s="60">
        <v>82019656</v>
      </c>
      <c r="H45" s="60">
        <v>81254188</v>
      </c>
      <c r="I45" s="60">
        <v>79469706</v>
      </c>
      <c r="J45" s="60">
        <v>79469706</v>
      </c>
      <c r="K45" s="60">
        <v>77665244</v>
      </c>
      <c r="L45" s="60">
        <v>84472524</v>
      </c>
      <c r="M45" s="60">
        <v>81392688</v>
      </c>
      <c r="N45" s="60">
        <v>81392688</v>
      </c>
      <c r="O45" s="60">
        <v>79003254</v>
      </c>
      <c r="P45" s="60">
        <v>76869355</v>
      </c>
      <c r="Q45" s="60">
        <v>82996914</v>
      </c>
      <c r="R45" s="60">
        <v>82996914</v>
      </c>
      <c r="S45" s="60"/>
      <c r="T45" s="60"/>
      <c r="U45" s="60"/>
      <c r="V45" s="60"/>
      <c r="W45" s="60">
        <v>82996914</v>
      </c>
      <c r="X45" s="60">
        <v>74946000</v>
      </c>
      <c r="Y45" s="60">
        <v>8050914</v>
      </c>
      <c r="Z45" s="139">
        <v>10.74</v>
      </c>
      <c r="AA45" s="62">
        <v>99928000</v>
      </c>
    </row>
    <row r="46" spans="1:27" ht="13.5">
      <c r="A46" s="249" t="s">
        <v>171</v>
      </c>
      <c r="B46" s="182"/>
      <c r="C46" s="155">
        <v>8751726</v>
      </c>
      <c r="D46" s="155"/>
      <c r="E46" s="59">
        <v>1442870</v>
      </c>
      <c r="F46" s="60">
        <v>8752000</v>
      </c>
      <c r="G46" s="60">
        <v>17803518</v>
      </c>
      <c r="H46" s="60">
        <v>17803518</v>
      </c>
      <c r="I46" s="60">
        <v>17803518</v>
      </c>
      <c r="J46" s="60">
        <v>17803518</v>
      </c>
      <c r="K46" s="60">
        <v>17803518</v>
      </c>
      <c r="L46" s="60">
        <v>17803518</v>
      </c>
      <c r="M46" s="60">
        <v>17803518</v>
      </c>
      <c r="N46" s="60">
        <v>17803518</v>
      </c>
      <c r="O46" s="60">
        <v>17803518</v>
      </c>
      <c r="P46" s="60">
        <v>17803518</v>
      </c>
      <c r="Q46" s="60">
        <v>17803518</v>
      </c>
      <c r="R46" s="60">
        <v>17803518</v>
      </c>
      <c r="S46" s="60"/>
      <c r="T46" s="60"/>
      <c r="U46" s="60"/>
      <c r="V46" s="60"/>
      <c r="W46" s="60">
        <v>17803518</v>
      </c>
      <c r="X46" s="60">
        <v>6564000</v>
      </c>
      <c r="Y46" s="60">
        <v>11239518</v>
      </c>
      <c r="Z46" s="139">
        <v>171.23</v>
      </c>
      <c r="AA46" s="62">
        <v>8752000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88765834</v>
      </c>
      <c r="D48" s="217">
        <f>SUM(D45:D47)</f>
        <v>0</v>
      </c>
      <c r="E48" s="264">
        <f t="shared" si="7"/>
        <v>59080072</v>
      </c>
      <c r="F48" s="219">
        <f t="shared" si="7"/>
        <v>108680000</v>
      </c>
      <c r="G48" s="219">
        <f t="shared" si="7"/>
        <v>99823174</v>
      </c>
      <c r="H48" s="219">
        <f t="shared" si="7"/>
        <v>99057706</v>
      </c>
      <c r="I48" s="219">
        <f t="shared" si="7"/>
        <v>97273224</v>
      </c>
      <c r="J48" s="219">
        <f t="shared" si="7"/>
        <v>97273224</v>
      </c>
      <c r="K48" s="219">
        <f t="shared" si="7"/>
        <v>95468762</v>
      </c>
      <c r="L48" s="219">
        <f t="shared" si="7"/>
        <v>102276042</v>
      </c>
      <c r="M48" s="219">
        <f t="shared" si="7"/>
        <v>99196206</v>
      </c>
      <c r="N48" s="219">
        <f t="shared" si="7"/>
        <v>99196206</v>
      </c>
      <c r="O48" s="219">
        <f t="shared" si="7"/>
        <v>96806772</v>
      </c>
      <c r="P48" s="219">
        <f t="shared" si="7"/>
        <v>94672873</v>
      </c>
      <c r="Q48" s="219">
        <f t="shared" si="7"/>
        <v>100800432</v>
      </c>
      <c r="R48" s="219">
        <f t="shared" si="7"/>
        <v>100800432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100800432</v>
      </c>
      <c r="X48" s="219">
        <f t="shared" si="7"/>
        <v>81510000</v>
      </c>
      <c r="Y48" s="219">
        <f t="shared" si="7"/>
        <v>19290432</v>
      </c>
      <c r="Z48" s="265">
        <f>+IF(X48&lt;&gt;0,+(Y48/X48)*100,0)</f>
        <v>23.66633787265366</v>
      </c>
      <c r="AA48" s="232">
        <f>SUM(AA45:AA47)</f>
        <v>108680000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8150908</v>
      </c>
      <c r="F6" s="60">
        <v>14458822</v>
      </c>
      <c r="G6" s="60">
        <v>2546743</v>
      </c>
      <c r="H6" s="60">
        <v>302149</v>
      </c>
      <c r="I6" s="60">
        <v>314134</v>
      </c>
      <c r="J6" s="60">
        <v>3163026</v>
      </c>
      <c r="K6" s="60">
        <v>246945</v>
      </c>
      <c r="L6" s="60">
        <v>217245</v>
      </c>
      <c r="M6" s="60">
        <v>215615</v>
      </c>
      <c r="N6" s="60">
        <v>679805</v>
      </c>
      <c r="O6" s="60">
        <v>370098</v>
      </c>
      <c r="P6" s="60">
        <v>96957</v>
      </c>
      <c r="Q6" s="60">
        <v>1205210</v>
      </c>
      <c r="R6" s="60">
        <v>1672265</v>
      </c>
      <c r="S6" s="60"/>
      <c r="T6" s="60"/>
      <c r="U6" s="60"/>
      <c r="V6" s="60"/>
      <c r="W6" s="60">
        <v>5515096</v>
      </c>
      <c r="X6" s="60">
        <v>9517997</v>
      </c>
      <c r="Y6" s="60">
        <v>-4002901</v>
      </c>
      <c r="Z6" s="140">
        <v>-42.06</v>
      </c>
      <c r="AA6" s="62">
        <v>14458822</v>
      </c>
    </row>
    <row r="7" spans="1:27" ht="13.5">
      <c r="A7" s="249" t="s">
        <v>178</v>
      </c>
      <c r="B7" s="182"/>
      <c r="C7" s="155">
        <v>59331573</v>
      </c>
      <c r="D7" s="155"/>
      <c r="E7" s="59">
        <v>32745999</v>
      </c>
      <c r="F7" s="60">
        <v>32746000</v>
      </c>
      <c r="G7" s="60">
        <v>11421825</v>
      </c>
      <c r="H7" s="60">
        <v>828245</v>
      </c>
      <c r="I7" s="60">
        <v>585694</v>
      </c>
      <c r="J7" s="60">
        <v>12835764</v>
      </c>
      <c r="K7" s="60">
        <v>812930</v>
      </c>
      <c r="L7" s="60">
        <v>10128746</v>
      </c>
      <c r="M7" s="60">
        <v>167770</v>
      </c>
      <c r="N7" s="60">
        <v>11109446</v>
      </c>
      <c r="O7" s="60">
        <v>490699</v>
      </c>
      <c r="P7" s="60">
        <v>454620</v>
      </c>
      <c r="Q7" s="60">
        <v>7980813</v>
      </c>
      <c r="R7" s="60">
        <v>8926132</v>
      </c>
      <c r="S7" s="60"/>
      <c r="T7" s="60"/>
      <c r="U7" s="60"/>
      <c r="V7" s="60"/>
      <c r="W7" s="60">
        <v>32871342</v>
      </c>
      <c r="X7" s="60">
        <v>32746000</v>
      </c>
      <c r="Y7" s="60">
        <v>125342</v>
      </c>
      <c r="Z7" s="140">
        <v>0.38</v>
      </c>
      <c r="AA7" s="62">
        <v>32746000</v>
      </c>
    </row>
    <row r="8" spans="1:27" ht="13.5">
      <c r="A8" s="249" t="s">
        <v>179</v>
      </c>
      <c r="B8" s="182"/>
      <c r="C8" s="155"/>
      <c r="D8" s="155"/>
      <c r="E8" s="59">
        <v>14736000</v>
      </c>
      <c r="F8" s="60">
        <v>14735500</v>
      </c>
      <c r="G8" s="60">
        <v>4716138</v>
      </c>
      <c r="H8" s="60">
        <v>3615834</v>
      </c>
      <c r="I8" s="60">
        <v>1820635</v>
      </c>
      <c r="J8" s="60">
        <v>10152607</v>
      </c>
      <c r="K8" s="60">
        <v>2069832</v>
      </c>
      <c r="L8" s="60">
        <v>1228816</v>
      </c>
      <c r="M8" s="60">
        <v>1457817</v>
      </c>
      <c r="N8" s="60">
        <v>4756465</v>
      </c>
      <c r="O8" s="60">
        <v>168012</v>
      </c>
      <c r="P8" s="60">
        <v>267077</v>
      </c>
      <c r="Q8" s="60">
        <v>369142</v>
      </c>
      <c r="R8" s="60">
        <v>804231</v>
      </c>
      <c r="S8" s="60"/>
      <c r="T8" s="60"/>
      <c r="U8" s="60"/>
      <c r="V8" s="60"/>
      <c r="W8" s="60">
        <v>15713303</v>
      </c>
      <c r="X8" s="60">
        <v>14735500</v>
      </c>
      <c r="Y8" s="60">
        <v>977803</v>
      </c>
      <c r="Z8" s="140">
        <v>6.64</v>
      </c>
      <c r="AA8" s="62">
        <v>14735500</v>
      </c>
    </row>
    <row r="9" spans="1:27" ht="13.5">
      <c r="A9" s="249" t="s">
        <v>180</v>
      </c>
      <c r="B9" s="182"/>
      <c r="C9" s="155">
        <v>1185536</v>
      </c>
      <c r="D9" s="155"/>
      <c r="E9" s="59">
        <v>350004</v>
      </c>
      <c r="F9" s="60">
        <v>350082</v>
      </c>
      <c r="G9" s="60">
        <v>11278</v>
      </c>
      <c r="H9" s="60">
        <v>72134</v>
      </c>
      <c r="I9" s="60">
        <v>65126</v>
      </c>
      <c r="J9" s="60">
        <v>148538</v>
      </c>
      <c r="K9" s="60">
        <v>56952</v>
      </c>
      <c r="L9" s="60">
        <v>51413</v>
      </c>
      <c r="M9" s="60">
        <v>41639</v>
      </c>
      <c r="N9" s="60">
        <v>150004</v>
      </c>
      <c r="O9" s="60">
        <v>62331</v>
      </c>
      <c r="P9" s="60">
        <v>52175</v>
      </c>
      <c r="Q9" s="60">
        <v>33156</v>
      </c>
      <c r="R9" s="60">
        <v>147662</v>
      </c>
      <c r="S9" s="60"/>
      <c r="T9" s="60"/>
      <c r="U9" s="60"/>
      <c r="V9" s="60"/>
      <c r="W9" s="60">
        <v>446204</v>
      </c>
      <c r="X9" s="60">
        <v>291000</v>
      </c>
      <c r="Y9" s="60">
        <v>155204</v>
      </c>
      <c r="Z9" s="140">
        <v>53.33</v>
      </c>
      <c r="AA9" s="62">
        <v>350082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-48531932</v>
      </c>
      <c r="D12" s="155"/>
      <c r="E12" s="59">
        <v>-37000884</v>
      </c>
      <c r="F12" s="60">
        <v>-52076505</v>
      </c>
      <c r="G12" s="60">
        <v>-4779162</v>
      </c>
      <c r="H12" s="60">
        <v>-1719096</v>
      </c>
      <c r="I12" s="60">
        <v>-2072889</v>
      </c>
      <c r="J12" s="60">
        <v>-8571147</v>
      </c>
      <c r="K12" s="60">
        <v>-2115214</v>
      </c>
      <c r="L12" s="60">
        <v>-2919101</v>
      </c>
      <c r="M12" s="60">
        <v>-2775042</v>
      </c>
      <c r="N12" s="60">
        <v>-7809357</v>
      </c>
      <c r="O12" s="60">
        <v>-3268926</v>
      </c>
      <c r="P12" s="60">
        <v>-4537118</v>
      </c>
      <c r="Q12" s="60">
        <v>-2706239</v>
      </c>
      <c r="R12" s="60">
        <v>-10512283</v>
      </c>
      <c r="S12" s="60"/>
      <c r="T12" s="60"/>
      <c r="U12" s="60"/>
      <c r="V12" s="60"/>
      <c r="W12" s="60">
        <v>-26892787</v>
      </c>
      <c r="X12" s="60">
        <v>-35635500</v>
      </c>
      <c r="Y12" s="60">
        <v>8742713</v>
      </c>
      <c r="Z12" s="140">
        <v>-24.53</v>
      </c>
      <c r="AA12" s="62">
        <v>-52076505</v>
      </c>
    </row>
    <row r="13" spans="1:27" ht="13.5">
      <c r="A13" s="249" t="s">
        <v>40</v>
      </c>
      <c r="B13" s="182"/>
      <c r="C13" s="155">
        <v>-82016</v>
      </c>
      <c r="D13" s="155"/>
      <c r="E13" s="59">
        <v>-66000</v>
      </c>
      <c r="F13" s="60">
        <v>-43998</v>
      </c>
      <c r="G13" s="60">
        <v>-4504</v>
      </c>
      <c r="H13" s="60">
        <v>-4284</v>
      </c>
      <c r="I13" s="60">
        <v>-3911</v>
      </c>
      <c r="J13" s="60">
        <v>-12699</v>
      </c>
      <c r="K13" s="60">
        <v>-3422</v>
      </c>
      <c r="L13" s="60">
        <v>-3156</v>
      </c>
      <c r="M13" s="60">
        <v>-2684</v>
      </c>
      <c r="N13" s="60">
        <v>-9262</v>
      </c>
      <c r="O13" s="60">
        <v>-2387</v>
      </c>
      <c r="P13" s="60">
        <v>-1870</v>
      </c>
      <c r="Q13" s="60">
        <v>-1553</v>
      </c>
      <c r="R13" s="60">
        <v>-5810</v>
      </c>
      <c r="S13" s="60"/>
      <c r="T13" s="60"/>
      <c r="U13" s="60"/>
      <c r="V13" s="60"/>
      <c r="W13" s="60">
        <v>-27771</v>
      </c>
      <c r="X13" s="60">
        <v>-21999</v>
      </c>
      <c r="Y13" s="60">
        <v>-5772</v>
      </c>
      <c r="Z13" s="140">
        <v>26.24</v>
      </c>
      <c r="AA13" s="62">
        <v>-43998</v>
      </c>
    </row>
    <row r="14" spans="1:27" ht="13.5">
      <c r="A14" s="249" t="s">
        <v>42</v>
      </c>
      <c r="B14" s="182"/>
      <c r="C14" s="155"/>
      <c r="D14" s="155"/>
      <c r="E14" s="59">
        <v>-4289500</v>
      </c>
      <c r="F14" s="60">
        <v>-4290000</v>
      </c>
      <c r="G14" s="60">
        <v>-2804979</v>
      </c>
      <c r="H14" s="60">
        <v>-4083330</v>
      </c>
      <c r="I14" s="60">
        <v>-2314670</v>
      </c>
      <c r="J14" s="60">
        <v>-9202979</v>
      </c>
      <c r="K14" s="60">
        <v>-2828208</v>
      </c>
      <c r="L14" s="60">
        <v>-1896683</v>
      </c>
      <c r="M14" s="60">
        <v>-2177981</v>
      </c>
      <c r="N14" s="60">
        <v>-6902872</v>
      </c>
      <c r="O14" s="60">
        <v>-939919</v>
      </c>
      <c r="P14" s="60">
        <v>-743416</v>
      </c>
      <c r="Q14" s="60">
        <v>-696764</v>
      </c>
      <c r="R14" s="60">
        <v>-2380099</v>
      </c>
      <c r="S14" s="60"/>
      <c r="T14" s="60"/>
      <c r="U14" s="60"/>
      <c r="V14" s="60"/>
      <c r="W14" s="60">
        <v>-18485950</v>
      </c>
      <c r="X14" s="60">
        <v>-2145000</v>
      </c>
      <c r="Y14" s="60">
        <v>-16340950</v>
      </c>
      <c r="Z14" s="140">
        <v>761.82</v>
      </c>
      <c r="AA14" s="62">
        <v>-4290000</v>
      </c>
    </row>
    <row r="15" spans="1:27" ht="13.5">
      <c r="A15" s="250" t="s">
        <v>184</v>
      </c>
      <c r="B15" s="251"/>
      <c r="C15" s="168">
        <f aca="true" t="shared" si="0" ref="C15:Y15">SUM(C6:C14)</f>
        <v>11903161</v>
      </c>
      <c r="D15" s="168">
        <f>SUM(D6:D14)</f>
        <v>0</v>
      </c>
      <c r="E15" s="72">
        <f t="shared" si="0"/>
        <v>14626527</v>
      </c>
      <c r="F15" s="73">
        <f t="shared" si="0"/>
        <v>5879901</v>
      </c>
      <c r="G15" s="73">
        <f t="shared" si="0"/>
        <v>11107339</v>
      </c>
      <c r="H15" s="73">
        <f t="shared" si="0"/>
        <v>-988348</v>
      </c>
      <c r="I15" s="73">
        <f t="shared" si="0"/>
        <v>-1605881</v>
      </c>
      <c r="J15" s="73">
        <f t="shared" si="0"/>
        <v>8513110</v>
      </c>
      <c r="K15" s="73">
        <f t="shared" si="0"/>
        <v>-1760185</v>
      </c>
      <c r="L15" s="73">
        <f t="shared" si="0"/>
        <v>6807280</v>
      </c>
      <c r="M15" s="73">
        <f t="shared" si="0"/>
        <v>-3072866</v>
      </c>
      <c r="N15" s="73">
        <f t="shared" si="0"/>
        <v>1974229</v>
      </c>
      <c r="O15" s="73">
        <f t="shared" si="0"/>
        <v>-3120092</v>
      </c>
      <c r="P15" s="73">
        <f t="shared" si="0"/>
        <v>-4411575</v>
      </c>
      <c r="Q15" s="73">
        <f t="shared" si="0"/>
        <v>6183765</v>
      </c>
      <c r="R15" s="73">
        <f t="shared" si="0"/>
        <v>-1347902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9139437</v>
      </c>
      <c r="X15" s="73">
        <f t="shared" si="0"/>
        <v>19487998</v>
      </c>
      <c r="Y15" s="73">
        <f t="shared" si="0"/>
        <v>-10348561</v>
      </c>
      <c r="Z15" s="170">
        <f>+IF(X15&lt;&gt;0,+(Y15/X15)*100,0)</f>
        <v>-53.10222732986733</v>
      </c>
      <c r="AA15" s="74">
        <f>SUM(AA6:AA14)</f>
        <v>5879901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17446</v>
      </c>
      <c r="D19" s="155"/>
      <c r="E19" s="59">
        <v>250000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-36222419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13421175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-14736000</v>
      </c>
      <c r="F24" s="60">
        <v>-14736000</v>
      </c>
      <c r="G24" s="60">
        <v>-1376</v>
      </c>
      <c r="H24" s="60"/>
      <c r="I24" s="60">
        <v>-39064</v>
      </c>
      <c r="J24" s="60">
        <v>-40440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-40440</v>
      </c>
      <c r="X24" s="60">
        <v>-11181000</v>
      </c>
      <c r="Y24" s="60">
        <v>11140560</v>
      </c>
      <c r="Z24" s="140">
        <v>-99.64</v>
      </c>
      <c r="AA24" s="62">
        <v>-14736000</v>
      </c>
    </row>
    <row r="25" spans="1:27" ht="13.5">
      <c r="A25" s="250" t="s">
        <v>191</v>
      </c>
      <c r="B25" s="251"/>
      <c r="C25" s="168">
        <f aca="true" t="shared" si="1" ref="C25:Y25">SUM(C19:C24)</f>
        <v>-22783798</v>
      </c>
      <c r="D25" s="168">
        <f>SUM(D19:D24)</f>
        <v>0</v>
      </c>
      <c r="E25" s="72">
        <f t="shared" si="1"/>
        <v>-14486000</v>
      </c>
      <c r="F25" s="73">
        <f t="shared" si="1"/>
        <v>-14736000</v>
      </c>
      <c r="G25" s="73">
        <f t="shared" si="1"/>
        <v>-1376</v>
      </c>
      <c r="H25" s="73">
        <f t="shared" si="1"/>
        <v>0</v>
      </c>
      <c r="I25" s="73">
        <f t="shared" si="1"/>
        <v>-39064</v>
      </c>
      <c r="J25" s="73">
        <f t="shared" si="1"/>
        <v>-40440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-40440</v>
      </c>
      <c r="X25" s="73">
        <f t="shared" si="1"/>
        <v>-11181000</v>
      </c>
      <c r="Y25" s="73">
        <f t="shared" si="1"/>
        <v>11140560</v>
      </c>
      <c r="Z25" s="170">
        <f>+IF(X25&lt;&gt;0,+(Y25/X25)*100,0)</f>
        <v>-99.63831499865844</v>
      </c>
      <c r="AA25" s="74">
        <f>SUM(AA19:AA24)</f>
        <v>-14736000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>
        <v>3000000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3000000</v>
      </c>
      <c r="Y30" s="60">
        <v>-3000000</v>
      </c>
      <c r="Z30" s="140">
        <v>-100</v>
      </c>
      <c r="AA30" s="62">
        <v>3000000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-477606</v>
      </c>
      <c r="D33" s="155"/>
      <c r="E33" s="59">
        <v>875000</v>
      </c>
      <c r="F33" s="60">
        <v>-120000</v>
      </c>
      <c r="G33" s="60">
        <v>-42131</v>
      </c>
      <c r="H33" s="60">
        <v>-42351</v>
      </c>
      <c r="I33" s="60">
        <v>-42724</v>
      </c>
      <c r="J33" s="60">
        <v>-127206</v>
      </c>
      <c r="K33" s="60">
        <v>-43213</v>
      </c>
      <c r="L33" s="60">
        <v>-43479</v>
      </c>
      <c r="M33" s="60">
        <v>-43951</v>
      </c>
      <c r="N33" s="60">
        <v>-130643</v>
      </c>
      <c r="O33" s="60">
        <v>-44248</v>
      </c>
      <c r="P33" s="60">
        <v>-44765</v>
      </c>
      <c r="Q33" s="60">
        <v>-45082</v>
      </c>
      <c r="R33" s="60">
        <v>-134095</v>
      </c>
      <c r="S33" s="60"/>
      <c r="T33" s="60"/>
      <c r="U33" s="60"/>
      <c r="V33" s="60"/>
      <c r="W33" s="60">
        <v>-391944</v>
      </c>
      <c r="X33" s="60">
        <v>-279000</v>
      </c>
      <c r="Y33" s="60">
        <v>-112944</v>
      </c>
      <c r="Z33" s="140">
        <v>40.48</v>
      </c>
      <c r="AA33" s="62">
        <v>-120000</v>
      </c>
    </row>
    <row r="34" spans="1:27" ht="13.5">
      <c r="A34" s="250" t="s">
        <v>197</v>
      </c>
      <c r="B34" s="251"/>
      <c r="C34" s="168">
        <f aca="true" t="shared" si="2" ref="C34:Y34">SUM(C29:C33)</f>
        <v>-477606</v>
      </c>
      <c r="D34" s="168">
        <f>SUM(D29:D33)</f>
        <v>0</v>
      </c>
      <c r="E34" s="72">
        <f t="shared" si="2"/>
        <v>875000</v>
      </c>
      <c r="F34" s="73">
        <f t="shared" si="2"/>
        <v>2880000</v>
      </c>
      <c r="G34" s="73">
        <f t="shared" si="2"/>
        <v>-42131</v>
      </c>
      <c r="H34" s="73">
        <f t="shared" si="2"/>
        <v>-42351</v>
      </c>
      <c r="I34" s="73">
        <f t="shared" si="2"/>
        <v>-42724</v>
      </c>
      <c r="J34" s="73">
        <f t="shared" si="2"/>
        <v>-127206</v>
      </c>
      <c r="K34" s="73">
        <f t="shared" si="2"/>
        <v>-43213</v>
      </c>
      <c r="L34" s="73">
        <f t="shared" si="2"/>
        <v>-43479</v>
      </c>
      <c r="M34" s="73">
        <f t="shared" si="2"/>
        <v>-43951</v>
      </c>
      <c r="N34" s="73">
        <f t="shared" si="2"/>
        <v>-130643</v>
      </c>
      <c r="O34" s="73">
        <f t="shared" si="2"/>
        <v>-44248</v>
      </c>
      <c r="P34" s="73">
        <f t="shared" si="2"/>
        <v>-44765</v>
      </c>
      <c r="Q34" s="73">
        <f t="shared" si="2"/>
        <v>-45082</v>
      </c>
      <c r="R34" s="73">
        <f t="shared" si="2"/>
        <v>-134095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-391944</v>
      </c>
      <c r="X34" s="73">
        <f t="shared" si="2"/>
        <v>2721000</v>
      </c>
      <c r="Y34" s="73">
        <f t="shared" si="2"/>
        <v>-3112944</v>
      </c>
      <c r="Z34" s="170">
        <f>+IF(X34&lt;&gt;0,+(Y34/X34)*100,0)</f>
        <v>-114.40441014332964</v>
      </c>
      <c r="AA34" s="74">
        <f>SUM(AA29:AA33)</f>
        <v>2880000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-11358243</v>
      </c>
      <c r="D36" s="153">
        <f>+D15+D25+D34</f>
        <v>0</v>
      </c>
      <c r="E36" s="99">
        <f t="shared" si="3"/>
        <v>1015527</v>
      </c>
      <c r="F36" s="100">
        <f t="shared" si="3"/>
        <v>-5976099</v>
      </c>
      <c r="G36" s="100">
        <f t="shared" si="3"/>
        <v>11063832</v>
      </c>
      <c r="H36" s="100">
        <f t="shared" si="3"/>
        <v>-1030699</v>
      </c>
      <c r="I36" s="100">
        <f t="shared" si="3"/>
        <v>-1687669</v>
      </c>
      <c r="J36" s="100">
        <f t="shared" si="3"/>
        <v>8345464</v>
      </c>
      <c r="K36" s="100">
        <f t="shared" si="3"/>
        <v>-1803398</v>
      </c>
      <c r="L36" s="100">
        <f t="shared" si="3"/>
        <v>6763801</v>
      </c>
      <c r="M36" s="100">
        <f t="shared" si="3"/>
        <v>-3116817</v>
      </c>
      <c r="N36" s="100">
        <f t="shared" si="3"/>
        <v>1843586</v>
      </c>
      <c r="O36" s="100">
        <f t="shared" si="3"/>
        <v>-3164340</v>
      </c>
      <c r="P36" s="100">
        <f t="shared" si="3"/>
        <v>-4456340</v>
      </c>
      <c r="Q36" s="100">
        <f t="shared" si="3"/>
        <v>6138683</v>
      </c>
      <c r="R36" s="100">
        <f t="shared" si="3"/>
        <v>-1481997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8707053</v>
      </c>
      <c r="X36" s="100">
        <f t="shared" si="3"/>
        <v>11027998</v>
      </c>
      <c r="Y36" s="100">
        <f t="shared" si="3"/>
        <v>-2320945</v>
      </c>
      <c r="Z36" s="137">
        <f>+IF(X36&lt;&gt;0,+(Y36/X36)*100,0)</f>
        <v>-21.045932362338114</v>
      </c>
      <c r="AA36" s="102">
        <f>+AA15+AA25+AA34</f>
        <v>-5976099</v>
      </c>
    </row>
    <row r="37" spans="1:27" ht="13.5">
      <c r="A37" s="249" t="s">
        <v>199</v>
      </c>
      <c r="B37" s="182"/>
      <c r="C37" s="153">
        <v>19018664</v>
      </c>
      <c r="D37" s="153"/>
      <c r="E37" s="99">
        <v>5242000</v>
      </c>
      <c r="F37" s="100">
        <v>7660000</v>
      </c>
      <c r="G37" s="100"/>
      <c r="H37" s="100">
        <v>11063832</v>
      </c>
      <c r="I37" s="100">
        <v>10033133</v>
      </c>
      <c r="J37" s="100"/>
      <c r="K37" s="100">
        <v>8345464</v>
      </c>
      <c r="L37" s="100">
        <v>6542066</v>
      </c>
      <c r="M37" s="100">
        <v>13305867</v>
      </c>
      <c r="N37" s="100">
        <v>8345464</v>
      </c>
      <c r="O37" s="100">
        <v>10189050</v>
      </c>
      <c r="P37" s="100">
        <v>7024710</v>
      </c>
      <c r="Q37" s="100">
        <v>2568370</v>
      </c>
      <c r="R37" s="100">
        <v>10189050</v>
      </c>
      <c r="S37" s="100"/>
      <c r="T37" s="100"/>
      <c r="U37" s="100"/>
      <c r="V37" s="100"/>
      <c r="W37" s="100"/>
      <c r="X37" s="100">
        <v>7660000</v>
      </c>
      <c r="Y37" s="100">
        <v>-7660000</v>
      </c>
      <c r="Z37" s="137">
        <v>-100</v>
      </c>
      <c r="AA37" s="102">
        <v>7660000</v>
      </c>
    </row>
    <row r="38" spans="1:27" ht="13.5">
      <c r="A38" s="269" t="s">
        <v>200</v>
      </c>
      <c r="B38" s="256"/>
      <c r="C38" s="257">
        <v>7660421</v>
      </c>
      <c r="D38" s="257"/>
      <c r="E38" s="258">
        <v>6257526</v>
      </c>
      <c r="F38" s="259">
        <v>1683901</v>
      </c>
      <c r="G38" s="259">
        <v>11063832</v>
      </c>
      <c r="H38" s="259">
        <v>10033133</v>
      </c>
      <c r="I38" s="259">
        <v>8345464</v>
      </c>
      <c r="J38" s="259">
        <v>8345464</v>
      </c>
      <c r="K38" s="259">
        <v>6542066</v>
      </c>
      <c r="L38" s="259">
        <v>13305867</v>
      </c>
      <c r="M38" s="259">
        <v>10189050</v>
      </c>
      <c r="N38" s="259">
        <v>10189050</v>
      </c>
      <c r="O38" s="259">
        <v>7024710</v>
      </c>
      <c r="P38" s="259">
        <v>2568370</v>
      </c>
      <c r="Q38" s="259">
        <v>8707053</v>
      </c>
      <c r="R38" s="259">
        <v>8707053</v>
      </c>
      <c r="S38" s="259"/>
      <c r="T38" s="259"/>
      <c r="U38" s="259"/>
      <c r="V38" s="259"/>
      <c r="W38" s="259">
        <v>8707053</v>
      </c>
      <c r="X38" s="259">
        <v>18687998</v>
      </c>
      <c r="Y38" s="259">
        <v>-9980945</v>
      </c>
      <c r="Z38" s="260">
        <v>-53.41</v>
      </c>
      <c r="AA38" s="261">
        <v>1683901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22920100</v>
      </c>
      <c r="D5" s="200">
        <f t="shared" si="0"/>
        <v>0</v>
      </c>
      <c r="E5" s="106">
        <f t="shared" si="0"/>
        <v>15256000</v>
      </c>
      <c r="F5" s="106">
        <f t="shared" si="0"/>
        <v>19914781</v>
      </c>
      <c r="G5" s="106">
        <f t="shared" si="0"/>
        <v>4799683</v>
      </c>
      <c r="H5" s="106">
        <f t="shared" si="0"/>
        <v>3701000</v>
      </c>
      <c r="I5" s="106">
        <f t="shared" si="0"/>
        <v>1989455</v>
      </c>
      <c r="J5" s="106">
        <f t="shared" si="0"/>
        <v>10490138</v>
      </c>
      <c r="K5" s="106">
        <f t="shared" si="0"/>
        <v>2168456</v>
      </c>
      <c r="L5" s="106">
        <f t="shared" si="0"/>
        <v>1130294</v>
      </c>
      <c r="M5" s="106">
        <f t="shared" si="0"/>
        <v>2337264</v>
      </c>
      <c r="N5" s="106">
        <f t="shared" si="0"/>
        <v>5636014</v>
      </c>
      <c r="O5" s="106">
        <f t="shared" si="0"/>
        <v>230886</v>
      </c>
      <c r="P5" s="106">
        <f t="shared" si="0"/>
        <v>355713</v>
      </c>
      <c r="Q5" s="106">
        <f t="shared" si="0"/>
        <v>0</v>
      </c>
      <c r="R5" s="106">
        <f t="shared" si="0"/>
        <v>586599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16712751</v>
      </c>
      <c r="X5" s="106">
        <f t="shared" si="0"/>
        <v>14936086</v>
      </c>
      <c r="Y5" s="106">
        <f t="shared" si="0"/>
        <v>1776665</v>
      </c>
      <c r="Z5" s="201">
        <f>+IF(X5&lt;&gt;0,+(Y5/X5)*100,0)</f>
        <v>11.895117636574938</v>
      </c>
      <c r="AA5" s="199">
        <f>SUM(AA11:AA18)</f>
        <v>19914781</v>
      </c>
    </row>
    <row r="6" spans="1:27" ht="13.5">
      <c r="A6" s="291" t="s">
        <v>204</v>
      </c>
      <c r="B6" s="142"/>
      <c r="C6" s="62">
        <v>2526387</v>
      </c>
      <c r="D6" s="156"/>
      <c r="E6" s="60">
        <v>9492000</v>
      </c>
      <c r="F6" s="60">
        <v>7368000</v>
      </c>
      <c r="G6" s="60">
        <v>3130320</v>
      </c>
      <c r="H6" s="60">
        <v>1558057</v>
      </c>
      <c r="I6" s="60">
        <v>362388</v>
      </c>
      <c r="J6" s="60">
        <v>5050765</v>
      </c>
      <c r="K6" s="60">
        <v>250581</v>
      </c>
      <c r="L6" s="60"/>
      <c r="M6" s="60">
        <v>593063</v>
      </c>
      <c r="N6" s="60">
        <v>843644</v>
      </c>
      <c r="O6" s="60"/>
      <c r="P6" s="60">
        <v>267076</v>
      </c>
      <c r="Q6" s="60"/>
      <c r="R6" s="60">
        <v>267076</v>
      </c>
      <c r="S6" s="60"/>
      <c r="T6" s="60"/>
      <c r="U6" s="60"/>
      <c r="V6" s="60"/>
      <c r="W6" s="60">
        <v>6161485</v>
      </c>
      <c r="X6" s="60">
        <v>5526000</v>
      </c>
      <c r="Y6" s="60">
        <v>635485</v>
      </c>
      <c r="Z6" s="140">
        <v>11.5</v>
      </c>
      <c r="AA6" s="155">
        <v>7368000</v>
      </c>
    </row>
    <row r="7" spans="1:27" ht="13.5">
      <c r="A7" s="291" t="s">
        <v>205</v>
      </c>
      <c r="B7" s="142"/>
      <c r="C7" s="62"/>
      <c r="D7" s="156"/>
      <c r="E7" s="60">
        <v>3000000</v>
      </c>
      <c r="F7" s="60">
        <v>4015000</v>
      </c>
      <c r="G7" s="60">
        <v>561133</v>
      </c>
      <c r="H7" s="60">
        <v>222611</v>
      </c>
      <c r="I7" s="60">
        <v>117420</v>
      </c>
      <c r="J7" s="60">
        <v>901164</v>
      </c>
      <c r="K7" s="60">
        <v>948797</v>
      </c>
      <c r="L7" s="60">
        <v>630348</v>
      </c>
      <c r="M7" s="60">
        <v>729699</v>
      </c>
      <c r="N7" s="60">
        <v>2308844</v>
      </c>
      <c r="O7" s="60"/>
      <c r="P7" s="60"/>
      <c r="Q7" s="60"/>
      <c r="R7" s="60"/>
      <c r="S7" s="60"/>
      <c r="T7" s="60"/>
      <c r="U7" s="60"/>
      <c r="V7" s="60"/>
      <c r="W7" s="60">
        <v>3210008</v>
      </c>
      <c r="X7" s="60">
        <v>3011250</v>
      </c>
      <c r="Y7" s="60">
        <v>198758</v>
      </c>
      <c r="Z7" s="140">
        <v>6.6</v>
      </c>
      <c r="AA7" s="155">
        <v>4015000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9093300</v>
      </c>
      <c r="D10" s="156"/>
      <c r="E10" s="60">
        <v>350000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11619687</v>
      </c>
      <c r="D11" s="294">
        <f t="shared" si="1"/>
        <v>0</v>
      </c>
      <c r="E11" s="295">
        <f t="shared" si="1"/>
        <v>12842000</v>
      </c>
      <c r="F11" s="295">
        <f t="shared" si="1"/>
        <v>11383000</v>
      </c>
      <c r="G11" s="295">
        <f t="shared" si="1"/>
        <v>3691453</v>
      </c>
      <c r="H11" s="295">
        <f t="shared" si="1"/>
        <v>1780668</v>
      </c>
      <c r="I11" s="295">
        <f t="shared" si="1"/>
        <v>479808</v>
      </c>
      <c r="J11" s="295">
        <f t="shared" si="1"/>
        <v>5951929</v>
      </c>
      <c r="K11" s="295">
        <f t="shared" si="1"/>
        <v>1199378</v>
      </c>
      <c r="L11" s="295">
        <f t="shared" si="1"/>
        <v>630348</v>
      </c>
      <c r="M11" s="295">
        <f t="shared" si="1"/>
        <v>1322762</v>
      </c>
      <c r="N11" s="295">
        <f t="shared" si="1"/>
        <v>3152488</v>
      </c>
      <c r="O11" s="295">
        <f t="shared" si="1"/>
        <v>0</v>
      </c>
      <c r="P11" s="295">
        <f t="shared" si="1"/>
        <v>267076</v>
      </c>
      <c r="Q11" s="295">
        <f t="shared" si="1"/>
        <v>0</v>
      </c>
      <c r="R11" s="295">
        <f t="shared" si="1"/>
        <v>267076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9371493</v>
      </c>
      <c r="X11" s="295">
        <f t="shared" si="1"/>
        <v>8537250</v>
      </c>
      <c r="Y11" s="295">
        <f t="shared" si="1"/>
        <v>834243</v>
      </c>
      <c r="Z11" s="296">
        <f>+IF(X11&lt;&gt;0,+(Y11/X11)*100,0)</f>
        <v>9.771800052710182</v>
      </c>
      <c r="AA11" s="297">
        <f>SUM(AA6:AA10)</f>
        <v>11383000</v>
      </c>
    </row>
    <row r="12" spans="1:27" ht="13.5">
      <c r="A12" s="298" t="s">
        <v>210</v>
      </c>
      <c r="B12" s="136"/>
      <c r="C12" s="62">
        <v>4042548</v>
      </c>
      <c r="D12" s="156"/>
      <c r="E12" s="60">
        <v>2104000</v>
      </c>
      <c r="F12" s="60">
        <v>8391781</v>
      </c>
      <c r="G12" s="60">
        <v>713138</v>
      </c>
      <c r="H12" s="60">
        <v>1873697</v>
      </c>
      <c r="I12" s="60">
        <v>1340828</v>
      </c>
      <c r="J12" s="60">
        <v>3927663</v>
      </c>
      <c r="K12" s="60">
        <v>870456</v>
      </c>
      <c r="L12" s="60">
        <v>447561</v>
      </c>
      <c r="M12" s="60">
        <v>955327</v>
      </c>
      <c r="N12" s="60">
        <v>2273344</v>
      </c>
      <c r="O12" s="60">
        <v>168013</v>
      </c>
      <c r="P12" s="60"/>
      <c r="Q12" s="60"/>
      <c r="R12" s="60">
        <v>168013</v>
      </c>
      <c r="S12" s="60"/>
      <c r="T12" s="60"/>
      <c r="U12" s="60"/>
      <c r="V12" s="60"/>
      <c r="W12" s="60">
        <v>6369020</v>
      </c>
      <c r="X12" s="60">
        <v>6293836</v>
      </c>
      <c r="Y12" s="60">
        <v>75184</v>
      </c>
      <c r="Z12" s="140">
        <v>1.19</v>
      </c>
      <c r="AA12" s="155">
        <v>8391781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401803</v>
      </c>
      <c r="D15" s="156"/>
      <c r="E15" s="60">
        <v>310000</v>
      </c>
      <c r="F15" s="60">
        <v>140000</v>
      </c>
      <c r="G15" s="60">
        <v>48204</v>
      </c>
      <c r="H15" s="60">
        <v>46635</v>
      </c>
      <c r="I15" s="60">
        <v>59032</v>
      </c>
      <c r="J15" s="60">
        <v>153871</v>
      </c>
      <c r="K15" s="60">
        <v>98622</v>
      </c>
      <c r="L15" s="60">
        <v>52385</v>
      </c>
      <c r="M15" s="60">
        <v>59175</v>
      </c>
      <c r="N15" s="60">
        <v>210182</v>
      </c>
      <c r="O15" s="60">
        <v>62873</v>
      </c>
      <c r="P15" s="60">
        <v>88637</v>
      </c>
      <c r="Q15" s="60"/>
      <c r="R15" s="60">
        <v>151510</v>
      </c>
      <c r="S15" s="60"/>
      <c r="T15" s="60"/>
      <c r="U15" s="60"/>
      <c r="V15" s="60"/>
      <c r="W15" s="60">
        <v>515563</v>
      </c>
      <c r="X15" s="60">
        <v>105000</v>
      </c>
      <c r="Y15" s="60">
        <v>410563</v>
      </c>
      <c r="Z15" s="140">
        <v>391.01</v>
      </c>
      <c r="AA15" s="155">
        <v>140000</v>
      </c>
    </row>
    <row r="16" spans="1:27" ht="13.5">
      <c r="A16" s="299" t="s">
        <v>214</v>
      </c>
      <c r="B16" s="300"/>
      <c r="C16" s="155">
        <v>6856062</v>
      </c>
      <c r="D16" s="156"/>
      <c r="E16" s="60"/>
      <c r="F16" s="60"/>
      <c r="G16" s="60">
        <v>346888</v>
      </c>
      <c r="H16" s="60"/>
      <c r="I16" s="60"/>
      <c r="J16" s="60">
        <v>346888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346888</v>
      </c>
      <c r="X16" s="60"/>
      <c r="Y16" s="60">
        <v>346888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>
        <v>109787</v>
      </c>
      <c r="J17" s="60">
        <v>109787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109787</v>
      </c>
      <c r="X17" s="60"/>
      <c r="Y17" s="60">
        <v>109787</v>
      </c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2526387</v>
      </c>
      <c r="D36" s="156">
        <f t="shared" si="4"/>
        <v>0</v>
      </c>
      <c r="E36" s="60">
        <f t="shared" si="4"/>
        <v>9492000</v>
      </c>
      <c r="F36" s="60">
        <f t="shared" si="4"/>
        <v>7368000</v>
      </c>
      <c r="G36" s="60">
        <f t="shared" si="4"/>
        <v>3130320</v>
      </c>
      <c r="H36" s="60">
        <f t="shared" si="4"/>
        <v>1558057</v>
      </c>
      <c r="I36" s="60">
        <f t="shared" si="4"/>
        <v>362388</v>
      </c>
      <c r="J36" s="60">
        <f t="shared" si="4"/>
        <v>5050765</v>
      </c>
      <c r="K36" s="60">
        <f t="shared" si="4"/>
        <v>250581</v>
      </c>
      <c r="L36" s="60">
        <f t="shared" si="4"/>
        <v>0</v>
      </c>
      <c r="M36" s="60">
        <f t="shared" si="4"/>
        <v>593063</v>
      </c>
      <c r="N36" s="60">
        <f t="shared" si="4"/>
        <v>843644</v>
      </c>
      <c r="O36" s="60">
        <f t="shared" si="4"/>
        <v>0</v>
      </c>
      <c r="P36" s="60">
        <f t="shared" si="4"/>
        <v>267076</v>
      </c>
      <c r="Q36" s="60">
        <f t="shared" si="4"/>
        <v>0</v>
      </c>
      <c r="R36" s="60">
        <f t="shared" si="4"/>
        <v>267076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6161485</v>
      </c>
      <c r="X36" s="60">
        <f t="shared" si="4"/>
        <v>5526000</v>
      </c>
      <c r="Y36" s="60">
        <f t="shared" si="4"/>
        <v>635485</v>
      </c>
      <c r="Z36" s="140">
        <f aca="true" t="shared" si="5" ref="Z36:Z49">+IF(X36&lt;&gt;0,+(Y36/X36)*100,0)</f>
        <v>11.49990951863916</v>
      </c>
      <c r="AA36" s="155">
        <f>AA6+AA21</f>
        <v>7368000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4015000</v>
      </c>
      <c r="G37" s="60">
        <f t="shared" si="4"/>
        <v>561133</v>
      </c>
      <c r="H37" s="60">
        <f t="shared" si="4"/>
        <v>222611</v>
      </c>
      <c r="I37" s="60">
        <f t="shared" si="4"/>
        <v>117420</v>
      </c>
      <c r="J37" s="60">
        <f t="shared" si="4"/>
        <v>901164</v>
      </c>
      <c r="K37" s="60">
        <f t="shared" si="4"/>
        <v>948797</v>
      </c>
      <c r="L37" s="60">
        <f t="shared" si="4"/>
        <v>630348</v>
      </c>
      <c r="M37" s="60">
        <f t="shared" si="4"/>
        <v>729699</v>
      </c>
      <c r="N37" s="60">
        <f t="shared" si="4"/>
        <v>2308844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3210008</v>
      </c>
      <c r="X37" s="60">
        <f t="shared" si="4"/>
        <v>3011250</v>
      </c>
      <c r="Y37" s="60">
        <f t="shared" si="4"/>
        <v>198758</v>
      </c>
      <c r="Z37" s="140">
        <f t="shared" si="5"/>
        <v>6.600514736405147</v>
      </c>
      <c r="AA37" s="155">
        <f>AA7+AA22</f>
        <v>4015000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9093300</v>
      </c>
      <c r="D40" s="156">
        <f t="shared" si="4"/>
        <v>0</v>
      </c>
      <c r="E40" s="60">
        <f t="shared" si="4"/>
        <v>350000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11619687</v>
      </c>
      <c r="D41" s="294">
        <f t="shared" si="6"/>
        <v>0</v>
      </c>
      <c r="E41" s="295">
        <f t="shared" si="6"/>
        <v>12842000</v>
      </c>
      <c r="F41" s="295">
        <f t="shared" si="6"/>
        <v>11383000</v>
      </c>
      <c r="G41" s="295">
        <f t="shared" si="6"/>
        <v>3691453</v>
      </c>
      <c r="H41" s="295">
        <f t="shared" si="6"/>
        <v>1780668</v>
      </c>
      <c r="I41" s="295">
        <f t="shared" si="6"/>
        <v>479808</v>
      </c>
      <c r="J41" s="295">
        <f t="shared" si="6"/>
        <v>5951929</v>
      </c>
      <c r="K41" s="295">
        <f t="shared" si="6"/>
        <v>1199378</v>
      </c>
      <c r="L41" s="295">
        <f t="shared" si="6"/>
        <v>630348</v>
      </c>
      <c r="M41" s="295">
        <f t="shared" si="6"/>
        <v>1322762</v>
      </c>
      <c r="N41" s="295">
        <f t="shared" si="6"/>
        <v>3152488</v>
      </c>
      <c r="O41" s="295">
        <f t="shared" si="6"/>
        <v>0</v>
      </c>
      <c r="P41" s="295">
        <f t="shared" si="6"/>
        <v>267076</v>
      </c>
      <c r="Q41" s="295">
        <f t="shared" si="6"/>
        <v>0</v>
      </c>
      <c r="R41" s="295">
        <f t="shared" si="6"/>
        <v>267076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9371493</v>
      </c>
      <c r="X41" s="295">
        <f t="shared" si="6"/>
        <v>8537250</v>
      </c>
      <c r="Y41" s="295">
        <f t="shared" si="6"/>
        <v>834243</v>
      </c>
      <c r="Z41" s="296">
        <f t="shared" si="5"/>
        <v>9.771800052710182</v>
      </c>
      <c r="AA41" s="297">
        <f>SUM(AA36:AA40)</f>
        <v>11383000</v>
      </c>
    </row>
    <row r="42" spans="1:27" ht="13.5">
      <c r="A42" s="298" t="s">
        <v>210</v>
      </c>
      <c r="B42" s="136"/>
      <c r="C42" s="95">
        <f aca="true" t="shared" si="7" ref="C42:Y48">C12+C27</f>
        <v>4042548</v>
      </c>
      <c r="D42" s="129">
        <f t="shared" si="7"/>
        <v>0</v>
      </c>
      <c r="E42" s="54">
        <f t="shared" si="7"/>
        <v>2104000</v>
      </c>
      <c r="F42" s="54">
        <f t="shared" si="7"/>
        <v>8391781</v>
      </c>
      <c r="G42" s="54">
        <f t="shared" si="7"/>
        <v>713138</v>
      </c>
      <c r="H42" s="54">
        <f t="shared" si="7"/>
        <v>1873697</v>
      </c>
      <c r="I42" s="54">
        <f t="shared" si="7"/>
        <v>1340828</v>
      </c>
      <c r="J42" s="54">
        <f t="shared" si="7"/>
        <v>3927663</v>
      </c>
      <c r="K42" s="54">
        <f t="shared" si="7"/>
        <v>870456</v>
      </c>
      <c r="L42" s="54">
        <f t="shared" si="7"/>
        <v>447561</v>
      </c>
      <c r="M42" s="54">
        <f t="shared" si="7"/>
        <v>955327</v>
      </c>
      <c r="N42" s="54">
        <f t="shared" si="7"/>
        <v>2273344</v>
      </c>
      <c r="O42" s="54">
        <f t="shared" si="7"/>
        <v>168013</v>
      </c>
      <c r="P42" s="54">
        <f t="shared" si="7"/>
        <v>0</v>
      </c>
      <c r="Q42" s="54">
        <f t="shared" si="7"/>
        <v>0</v>
      </c>
      <c r="R42" s="54">
        <f t="shared" si="7"/>
        <v>168013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6369020</v>
      </c>
      <c r="X42" s="54">
        <f t="shared" si="7"/>
        <v>6293836</v>
      </c>
      <c r="Y42" s="54">
        <f t="shared" si="7"/>
        <v>75184</v>
      </c>
      <c r="Z42" s="184">
        <f t="shared" si="5"/>
        <v>1.1945656035524281</v>
      </c>
      <c r="AA42" s="130">
        <f aca="true" t="shared" si="8" ref="AA42:AA48">AA12+AA27</f>
        <v>8391781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401803</v>
      </c>
      <c r="D45" s="129">
        <f t="shared" si="7"/>
        <v>0</v>
      </c>
      <c r="E45" s="54">
        <f t="shared" si="7"/>
        <v>310000</v>
      </c>
      <c r="F45" s="54">
        <f t="shared" si="7"/>
        <v>140000</v>
      </c>
      <c r="G45" s="54">
        <f t="shared" si="7"/>
        <v>48204</v>
      </c>
      <c r="H45" s="54">
        <f t="shared" si="7"/>
        <v>46635</v>
      </c>
      <c r="I45" s="54">
        <f t="shared" si="7"/>
        <v>59032</v>
      </c>
      <c r="J45" s="54">
        <f t="shared" si="7"/>
        <v>153871</v>
      </c>
      <c r="K45" s="54">
        <f t="shared" si="7"/>
        <v>98622</v>
      </c>
      <c r="L45" s="54">
        <f t="shared" si="7"/>
        <v>52385</v>
      </c>
      <c r="M45" s="54">
        <f t="shared" si="7"/>
        <v>59175</v>
      </c>
      <c r="N45" s="54">
        <f t="shared" si="7"/>
        <v>210182</v>
      </c>
      <c r="O45" s="54">
        <f t="shared" si="7"/>
        <v>62873</v>
      </c>
      <c r="P45" s="54">
        <f t="shared" si="7"/>
        <v>88637</v>
      </c>
      <c r="Q45" s="54">
        <f t="shared" si="7"/>
        <v>0</v>
      </c>
      <c r="R45" s="54">
        <f t="shared" si="7"/>
        <v>151510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515563</v>
      </c>
      <c r="X45" s="54">
        <f t="shared" si="7"/>
        <v>105000</v>
      </c>
      <c r="Y45" s="54">
        <f t="shared" si="7"/>
        <v>410563</v>
      </c>
      <c r="Z45" s="184">
        <f t="shared" si="5"/>
        <v>391.0123809523809</v>
      </c>
      <c r="AA45" s="130">
        <f t="shared" si="8"/>
        <v>140000</v>
      </c>
    </row>
    <row r="46" spans="1:27" ht="13.5">
      <c r="A46" s="299" t="s">
        <v>214</v>
      </c>
      <c r="B46" s="136"/>
      <c r="C46" s="95">
        <f t="shared" si="7"/>
        <v>6856062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346888</v>
      </c>
      <c r="H46" s="54">
        <f t="shared" si="7"/>
        <v>0</v>
      </c>
      <c r="I46" s="54">
        <f t="shared" si="7"/>
        <v>0</v>
      </c>
      <c r="J46" s="54">
        <f t="shared" si="7"/>
        <v>346888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346888</v>
      </c>
      <c r="X46" s="54">
        <f t="shared" si="7"/>
        <v>0</v>
      </c>
      <c r="Y46" s="54">
        <f t="shared" si="7"/>
        <v>346888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109787</v>
      </c>
      <c r="J47" s="54">
        <f t="shared" si="7"/>
        <v>109787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109787</v>
      </c>
      <c r="X47" s="54">
        <f t="shared" si="7"/>
        <v>0</v>
      </c>
      <c r="Y47" s="54">
        <f t="shared" si="7"/>
        <v>109787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22920100</v>
      </c>
      <c r="D49" s="218">
        <f t="shared" si="9"/>
        <v>0</v>
      </c>
      <c r="E49" s="220">
        <f t="shared" si="9"/>
        <v>15256000</v>
      </c>
      <c r="F49" s="220">
        <f t="shared" si="9"/>
        <v>19914781</v>
      </c>
      <c r="G49" s="220">
        <f t="shared" si="9"/>
        <v>4799683</v>
      </c>
      <c r="H49" s="220">
        <f t="shared" si="9"/>
        <v>3701000</v>
      </c>
      <c r="I49" s="220">
        <f t="shared" si="9"/>
        <v>1989455</v>
      </c>
      <c r="J49" s="220">
        <f t="shared" si="9"/>
        <v>10490138</v>
      </c>
      <c r="K49" s="220">
        <f t="shared" si="9"/>
        <v>2168456</v>
      </c>
      <c r="L49" s="220">
        <f t="shared" si="9"/>
        <v>1130294</v>
      </c>
      <c r="M49" s="220">
        <f t="shared" si="9"/>
        <v>2337264</v>
      </c>
      <c r="N49" s="220">
        <f t="shared" si="9"/>
        <v>5636014</v>
      </c>
      <c r="O49" s="220">
        <f t="shared" si="9"/>
        <v>230886</v>
      </c>
      <c r="P49" s="220">
        <f t="shared" si="9"/>
        <v>355713</v>
      </c>
      <c r="Q49" s="220">
        <f t="shared" si="9"/>
        <v>0</v>
      </c>
      <c r="R49" s="220">
        <f t="shared" si="9"/>
        <v>586599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16712751</v>
      </c>
      <c r="X49" s="220">
        <f t="shared" si="9"/>
        <v>14936086</v>
      </c>
      <c r="Y49" s="220">
        <f t="shared" si="9"/>
        <v>1776665</v>
      </c>
      <c r="Z49" s="221">
        <f t="shared" si="5"/>
        <v>11.895117636574938</v>
      </c>
      <c r="AA49" s="222">
        <f>SUM(AA41:AA48)</f>
        <v>19914781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400584</v>
      </c>
      <c r="R51" s="54">
        <f t="shared" si="10"/>
        <v>400584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400584</v>
      </c>
      <c r="X51" s="54">
        <f t="shared" si="10"/>
        <v>0</v>
      </c>
      <c r="Y51" s="54">
        <f t="shared" si="10"/>
        <v>400584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>
        <v>369142</v>
      </c>
      <c r="R58" s="60">
        <v>369142</v>
      </c>
      <c r="S58" s="60"/>
      <c r="T58" s="60"/>
      <c r="U58" s="60"/>
      <c r="V58" s="60"/>
      <c r="W58" s="60">
        <v>369142</v>
      </c>
      <c r="X58" s="60"/>
      <c r="Y58" s="60">
        <v>369142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31442</v>
      </c>
      <c r="R61" s="60">
        <v>31442</v>
      </c>
      <c r="S61" s="60"/>
      <c r="T61" s="60"/>
      <c r="U61" s="60"/>
      <c r="V61" s="60"/>
      <c r="W61" s="60">
        <v>31442</v>
      </c>
      <c r="X61" s="60"/>
      <c r="Y61" s="60">
        <v>31442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433333</v>
      </c>
      <c r="F66" s="275"/>
      <c r="G66" s="275">
        <v>302</v>
      </c>
      <c r="H66" s="275">
        <v>5816</v>
      </c>
      <c r="I66" s="275">
        <v>12264</v>
      </c>
      <c r="J66" s="275">
        <v>18382</v>
      </c>
      <c r="K66" s="275">
        <v>155382</v>
      </c>
      <c r="L66" s="275">
        <v>5637</v>
      </c>
      <c r="M66" s="275">
        <v>23474</v>
      </c>
      <c r="N66" s="275">
        <v>184493</v>
      </c>
      <c r="O66" s="275">
        <v>28399</v>
      </c>
      <c r="P66" s="275">
        <v>13921</v>
      </c>
      <c r="Q66" s="275">
        <v>14515</v>
      </c>
      <c r="R66" s="275">
        <v>56835</v>
      </c>
      <c r="S66" s="275"/>
      <c r="T66" s="275"/>
      <c r="U66" s="275"/>
      <c r="V66" s="275"/>
      <c r="W66" s="275">
        <v>259710</v>
      </c>
      <c r="X66" s="275"/>
      <c r="Y66" s="275">
        <v>259710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433333</v>
      </c>
      <c r="F67" s="60"/>
      <c r="G67" s="60">
        <v>1328</v>
      </c>
      <c r="H67" s="60">
        <v>229</v>
      </c>
      <c r="I67" s="60">
        <v>229</v>
      </c>
      <c r="J67" s="60">
        <v>1786</v>
      </c>
      <c r="K67" s="60">
        <v>229</v>
      </c>
      <c r="L67" s="60">
        <v>229</v>
      </c>
      <c r="M67" s="60">
        <v>229</v>
      </c>
      <c r="N67" s="60">
        <v>687</v>
      </c>
      <c r="O67" s="60">
        <v>229</v>
      </c>
      <c r="P67" s="60">
        <v>229</v>
      </c>
      <c r="Q67" s="60">
        <v>27527</v>
      </c>
      <c r="R67" s="60">
        <v>27985</v>
      </c>
      <c r="S67" s="60"/>
      <c r="T67" s="60"/>
      <c r="U67" s="60"/>
      <c r="V67" s="60"/>
      <c r="W67" s="60">
        <v>30458</v>
      </c>
      <c r="X67" s="60"/>
      <c r="Y67" s="60">
        <v>30458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433333</v>
      </c>
      <c r="F68" s="60"/>
      <c r="G68" s="60"/>
      <c r="H68" s="60">
        <v>82514</v>
      </c>
      <c r="I68" s="60">
        <v>50978</v>
      </c>
      <c r="J68" s="60">
        <v>133492</v>
      </c>
      <c r="K68" s="60">
        <v>95795</v>
      </c>
      <c r="L68" s="60">
        <v>6557</v>
      </c>
      <c r="M68" s="60">
        <v>6826</v>
      </c>
      <c r="N68" s="60">
        <v>109178</v>
      </c>
      <c r="O68" s="60">
        <v>21396</v>
      </c>
      <c r="P68" s="60">
        <v>999</v>
      </c>
      <c r="Q68" s="60"/>
      <c r="R68" s="60">
        <v>22395</v>
      </c>
      <c r="S68" s="60"/>
      <c r="T68" s="60"/>
      <c r="U68" s="60"/>
      <c r="V68" s="60"/>
      <c r="W68" s="60">
        <v>265065</v>
      </c>
      <c r="X68" s="60"/>
      <c r="Y68" s="60">
        <v>265065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1299999</v>
      </c>
      <c r="F69" s="220">
        <f t="shared" si="12"/>
        <v>0</v>
      </c>
      <c r="G69" s="220">
        <f t="shared" si="12"/>
        <v>1630</v>
      </c>
      <c r="H69" s="220">
        <f t="shared" si="12"/>
        <v>88559</v>
      </c>
      <c r="I69" s="220">
        <f t="shared" si="12"/>
        <v>63471</v>
      </c>
      <c r="J69" s="220">
        <f t="shared" si="12"/>
        <v>153660</v>
      </c>
      <c r="K69" s="220">
        <f t="shared" si="12"/>
        <v>251406</v>
      </c>
      <c r="L69" s="220">
        <f t="shared" si="12"/>
        <v>12423</v>
      </c>
      <c r="M69" s="220">
        <f t="shared" si="12"/>
        <v>30529</v>
      </c>
      <c r="N69" s="220">
        <f t="shared" si="12"/>
        <v>294358</v>
      </c>
      <c r="O69" s="220">
        <f t="shared" si="12"/>
        <v>50024</v>
      </c>
      <c r="P69" s="220">
        <f t="shared" si="12"/>
        <v>15149</v>
      </c>
      <c r="Q69" s="220">
        <f t="shared" si="12"/>
        <v>42042</v>
      </c>
      <c r="R69" s="220">
        <f t="shared" si="12"/>
        <v>107215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555233</v>
      </c>
      <c r="X69" s="220">
        <f t="shared" si="12"/>
        <v>0</v>
      </c>
      <c r="Y69" s="220">
        <f t="shared" si="12"/>
        <v>555233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11619687</v>
      </c>
      <c r="D5" s="357">
        <f t="shared" si="0"/>
        <v>0</v>
      </c>
      <c r="E5" s="356">
        <f t="shared" si="0"/>
        <v>12842000</v>
      </c>
      <c r="F5" s="358">
        <f t="shared" si="0"/>
        <v>11383000</v>
      </c>
      <c r="G5" s="358">
        <f t="shared" si="0"/>
        <v>3691453</v>
      </c>
      <c r="H5" s="356">
        <f t="shared" si="0"/>
        <v>1780668</v>
      </c>
      <c r="I5" s="356">
        <f t="shared" si="0"/>
        <v>479808</v>
      </c>
      <c r="J5" s="358">
        <f t="shared" si="0"/>
        <v>5951929</v>
      </c>
      <c r="K5" s="358">
        <f t="shared" si="0"/>
        <v>1199378</v>
      </c>
      <c r="L5" s="356">
        <f t="shared" si="0"/>
        <v>630348</v>
      </c>
      <c r="M5" s="356">
        <f t="shared" si="0"/>
        <v>1322762</v>
      </c>
      <c r="N5" s="358">
        <f t="shared" si="0"/>
        <v>3152488</v>
      </c>
      <c r="O5" s="358">
        <f t="shared" si="0"/>
        <v>0</v>
      </c>
      <c r="P5" s="356">
        <f t="shared" si="0"/>
        <v>267076</v>
      </c>
      <c r="Q5" s="356">
        <f t="shared" si="0"/>
        <v>0</v>
      </c>
      <c r="R5" s="358">
        <f t="shared" si="0"/>
        <v>267076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9371493</v>
      </c>
      <c r="X5" s="356">
        <f t="shared" si="0"/>
        <v>8537250</v>
      </c>
      <c r="Y5" s="358">
        <f t="shared" si="0"/>
        <v>834243</v>
      </c>
      <c r="Z5" s="359">
        <f>+IF(X5&lt;&gt;0,+(Y5/X5)*100,0)</f>
        <v>9.771800052710182</v>
      </c>
      <c r="AA5" s="360">
        <f>+AA6+AA8+AA11+AA13+AA15</f>
        <v>11383000</v>
      </c>
    </row>
    <row r="6" spans="1:27" ht="13.5">
      <c r="A6" s="361" t="s">
        <v>204</v>
      </c>
      <c r="B6" s="142"/>
      <c r="C6" s="60">
        <f>+C7</f>
        <v>2526387</v>
      </c>
      <c r="D6" s="340">
        <f aca="true" t="shared" si="1" ref="D6:AA6">+D7</f>
        <v>0</v>
      </c>
      <c r="E6" s="60">
        <f t="shared" si="1"/>
        <v>9492000</v>
      </c>
      <c r="F6" s="59">
        <f t="shared" si="1"/>
        <v>7368000</v>
      </c>
      <c r="G6" s="59">
        <f t="shared" si="1"/>
        <v>3130320</v>
      </c>
      <c r="H6" s="60">
        <f t="shared" si="1"/>
        <v>1558057</v>
      </c>
      <c r="I6" s="60">
        <f t="shared" si="1"/>
        <v>362388</v>
      </c>
      <c r="J6" s="59">
        <f t="shared" si="1"/>
        <v>5050765</v>
      </c>
      <c r="K6" s="59">
        <f t="shared" si="1"/>
        <v>250581</v>
      </c>
      <c r="L6" s="60">
        <f t="shared" si="1"/>
        <v>0</v>
      </c>
      <c r="M6" s="60">
        <f t="shared" si="1"/>
        <v>593063</v>
      </c>
      <c r="N6" s="59">
        <f t="shared" si="1"/>
        <v>843644</v>
      </c>
      <c r="O6" s="59">
        <f t="shared" si="1"/>
        <v>0</v>
      </c>
      <c r="P6" s="60">
        <f t="shared" si="1"/>
        <v>267076</v>
      </c>
      <c r="Q6" s="60">
        <f t="shared" si="1"/>
        <v>0</v>
      </c>
      <c r="R6" s="59">
        <f t="shared" si="1"/>
        <v>267076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6161485</v>
      </c>
      <c r="X6" s="60">
        <f t="shared" si="1"/>
        <v>5526000</v>
      </c>
      <c r="Y6" s="59">
        <f t="shared" si="1"/>
        <v>635485</v>
      </c>
      <c r="Z6" s="61">
        <f>+IF(X6&lt;&gt;0,+(Y6/X6)*100,0)</f>
        <v>11.49990951863916</v>
      </c>
      <c r="AA6" s="62">
        <f t="shared" si="1"/>
        <v>7368000</v>
      </c>
    </row>
    <row r="7" spans="1:27" ht="13.5">
      <c r="A7" s="291" t="s">
        <v>228</v>
      </c>
      <c r="B7" s="142"/>
      <c r="C7" s="60">
        <v>2526387</v>
      </c>
      <c r="D7" s="340"/>
      <c r="E7" s="60">
        <v>9492000</v>
      </c>
      <c r="F7" s="59">
        <v>7368000</v>
      </c>
      <c r="G7" s="59">
        <v>3130320</v>
      </c>
      <c r="H7" s="60">
        <v>1558057</v>
      </c>
      <c r="I7" s="60">
        <v>362388</v>
      </c>
      <c r="J7" s="59">
        <v>5050765</v>
      </c>
      <c r="K7" s="59">
        <v>250581</v>
      </c>
      <c r="L7" s="60"/>
      <c r="M7" s="60">
        <v>593063</v>
      </c>
      <c r="N7" s="59">
        <v>843644</v>
      </c>
      <c r="O7" s="59"/>
      <c r="P7" s="60">
        <v>267076</v>
      </c>
      <c r="Q7" s="60"/>
      <c r="R7" s="59">
        <v>267076</v>
      </c>
      <c r="S7" s="59"/>
      <c r="T7" s="60"/>
      <c r="U7" s="60"/>
      <c r="V7" s="59"/>
      <c r="W7" s="59">
        <v>6161485</v>
      </c>
      <c r="X7" s="60">
        <v>5526000</v>
      </c>
      <c r="Y7" s="59">
        <v>635485</v>
      </c>
      <c r="Z7" s="61">
        <v>11.5</v>
      </c>
      <c r="AA7" s="62">
        <v>7368000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4015000</v>
      </c>
      <c r="G8" s="59">
        <f t="shared" si="2"/>
        <v>561133</v>
      </c>
      <c r="H8" s="60">
        <f t="shared" si="2"/>
        <v>222611</v>
      </c>
      <c r="I8" s="60">
        <f t="shared" si="2"/>
        <v>117420</v>
      </c>
      <c r="J8" s="59">
        <f t="shared" si="2"/>
        <v>901164</v>
      </c>
      <c r="K8" s="59">
        <f t="shared" si="2"/>
        <v>948797</v>
      </c>
      <c r="L8" s="60">
        <f t="shared" si="2"/>
        <v>630348</v>
      </c>
      <c r="M8" s="60">
        <f t="shared" si="2"/>
        <v>729699</v>
      </c>
      <c r="N8" s="59">
        <f t="shared" si="2"/>
        <v>2308844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3210008</v>
      </c>
      <c r="X8" s="60">
        <f t="shared" si="2"/>
        <v>3011250</v>
      </c>
      <c r="Y8" s="59">
        <f t="shared" si="2"/>
        <v>198758</v>
      </c>
      <c r="Z8" s="61">
        <f>+IF(X8&lt;&gt;0,+(Y8/X8)*100,0)</f>
        <v>6.600514736405147</v>
      </c>
      <c r="AA8" s="62">
        <f>SUM(AA9:AA10)</f>
        <v>4015000</v>
      </c>
    </row>
    <row r="9" spans="1:27" ht="13.5">
      <c r="A9" s="291" t="s">
        <v>229</v>
      </c>
      <c r="B9" s="142"/>
      <c r="C9" s="60"/>
      <c r="D9" s="340"/>
      <c r="E9" s="60">
        <v>3000000</v>
      </c>
      <c r="F9" s="59">
        <v>4015000</v>
      </c>
      <c r="G9" s="59">
        <v>561133</v>
      </c>
      <c r="H9" s="60">
        <v>222611</v>
      </c>
      <c r="I9" s="60">
        <v>117420</v>
      </c>
      <c r="J9" s="59">
        <v>901164</v>
      </c>
      <c r="K9" s="59">
        <v>948797</v>
      </c>
      <c r="L9" s="60">
        <v>630348</v>
      </c>
      <c r="M9" s="60">
        <v>729699</v>
      </c>
      <c r="N9" s="59">
        <v>2308844</v>
      </c>
      <c r="O9" s="59"/>
      <c r="P9" s="60"/>
      <c r="Q9" s="60"/>
      <c r="R9" s="59"/>
      <c r="S9" s="59"/>
      <c r="T9" s="60"/>
      <c r="U9" s="60"/>
      <c r="V9" s="59"/>
      <c r="W9" s="59">
        <v>3210008</v>
      </c>
      <c r="X9" s="60">
        <v>3011250</v>
      </c>
      <c r="Y9" s="59">
        <v>198758</v>
      </c>
      <c r="Z9" s="61">
        <v>6.6</v>
      </c>
      <c r="AA9" s="62">
        <v>4015000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9093300</v>
      </c>
      <c r="D15" s="340">
        <f t="shared" si="5"/>
        <v>0</v>
      </c>
      <c r="E15" s="60">
        <f t="shared" si="5"/>
        <v>350000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350000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9093300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4042548</v>
      </c>
      <c r="D22" s="344">
        <f t="shared" si="6"/>
        <v>0</v>
      </c>
      <c r="E22" s="343">
        <f t="shared" si="6"/>
        <v>2104000</v>
      </c>
      <c r="F22" s="345">
        <f t="shared" si="6"/>
        <v>8391781</v>
      </c>
      <c r="G22" s="345">
        <f t="shared" si="6"/>
        <v>713138</v>
      </c>
      <c r="H22" s="343">
        <f t="shared" si="6"/>
        <v>1873697</v>
      </c>
      <c r="I22" s="343">
        <f t="shared" si="6"/>
        <v>1340828</v>
      </c>
      <c r="J22" s="345">
        <f t="shared" si="6"/>
        <v>3927663</v>
      </c>
      <c r="K22" s="345">
        <f t="shared" si="6"/>
        <v>870456</v>
      </c>
      <c r="L22" s="343">
        <f t="shared" si="6"/>
        <v>447561</v>
      </c>
      <c r="M22" s="343">
        <f t="shared" si="6"/>
        <v>955327</v>
      </c>
      <c r="N22" s="345">
        <f t="shared" si="6"/>
        <v>2273344</v>
      </c>
      <c r="O22" s="345">
        <f t="shared" si="6"/>
        <v>168013</v>
      </c>
      <c r="P22" s="343">
        <f t="shared" si="6"/>
        <v>0</v>
      </c>
      <c r="Q22" s="343">
        <f t="shared" si="6"/>
        <v>0</v>
      </c>
      <c r="R22" s="345">
        <f t="shared" si="6"/>
        <v>168013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6369020</v>
      </c>
      <c r="X22" s="343">
        <f t="shared" si="6"/>
        <v>6293836</v>
      </c>
      <c r="Y22" s="345">
        <f t="shared" si="6"/>
        <v>75184</v>
      </c>
      <c r="Z22" s="336">
        <f>+IF(X22&lt;&gt;0,+(Y22/X22)*100,0)</f>
        <v>1.1945656035524281</v>
      </c>
      <c r="AA22" s="350">
        <f>SUM(AA23:AA32)</f>
        <v>8391781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1337247</v>
      </c>
      <c r="D25" s="340"/>
      <c r="E25" s="60">
        <v>2104000</v>
      </c>
      <c r="F25" s="59">
        <v>5868000</v>
      </c>
      <c r="G25" s="59">
        <v>713138</v>
      </c>
      <c r="H25" s="60">
        <v>1873697</v>
      </c>
      <c r="I25" s="60">
        <v>1340828</v>
      </c>
      <c r="J25" s="59">
        <v>3927663</v>
      </c>
      <c r="K25" s="59">
        <v>870456</v>
      </c>
      <c r="L25" s="60">
        <v>447561</v>
      </c>
      <c r="M25" s="60">
        <v>955327</v>
      </c>
      <c r="N25" s="59">
        <v>2273344</v>
      </c>
      <c r="O25" s="59">
        <v>168013</v>
      </c>
      <c r="P25" s="60"/>
      <c r="Q25" s="60"/>
      <c r="R25" s="59">
        <v>168013</v>
      </c>
      <c r="S25" s="59"/>
      <c r="T25" s="60"/>
      <c r="U25" s="60"/>
      <c r="V25" s="59"/>
      <c r="W25" s="59">
        <v>6369020</v>
      </c>
      <c r="X25" s="60">
        <v>4401000</v>
      </c>
      <c r="Y25" s="59">
        <v>1968020</v>
      </c>
      <c r="Z25" s="61">
        <v>44.72</v>
      </c>
      <c r="AA25" s="62">
        <v>5868000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3595</v>
      </c>
      <c r="D28" s="341"/>
      <c r="E28" s="275"/>
      <c r="F28" s="342">
        <v>27260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20445</v>
      </c>
      <c r="Y28" s="342">
        <v>-20445</v>
      </c>
      <c r="Z28" s="335">
        <v>-100</v>
      </c>
      <c r="AA28" s="273">
        <v>27260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2701706</v>
      </c>
      <c r="D32" s="340"/>
      <c r="E32" s="60"/>
      <c r="F32" s="59">
        <v>2496521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1872391</v>
      </c>
      <c r="Y32" s="59">
        <v>-1872391</v>
      </c>
      <c r="Z32" s="61">
        <v>-100</v>
      </c>
      <c r="AA32" s="62">
        <v>2496521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401803</v>
      </c>
      <c r="D40" s="344">
        <f t="shared" si="9"/>
        <v>0</v>
      </c>
      <c r="E40" s="343">
        <f t="shared" si="9"/>
        <v>310000</v>
      </c>
      <c r="F40" s="345">
        <f t="shared" si="9"/>
        <v>140000</v>
      </c>
      <c r="G40" s="345">
        <f t="shared" si="9"/>
        <v>48204</v>
      </c>
      <c r="H40" s="343">
        <f t="shared" si="9"/>
        <v>46635</v>
      </c>
      <c r="I40" s="343">
        <f t="shared" si="9"/>
        <v>59032</v>
      </c>
      <c r="J40" s="345">
        <f t="shared" si="9"/>
        <v>153871</v>
      </c>
      <c r="K40" s="345">
        <f t="shared" si="9"/>
        <v>98622</v>
      </c>
      <c r="L40" s="343">
        <f t="shared" si="9"/>
        <v>52385</v>
      </c>
      <c r="M40" s="343">
        <f t="shared" si="9"/>
        <v>59175</v>
      </c>
      <c r="N40" s="345">
        <f t="shared" si="9"/>
        <v>210182</v>
      </c>
      <c r="O40" s="345">
        <f t="shared" si="9"/>
        <v>62873</v>
      </c>
      <c r="P40" s="343">
        <f t="shared" si="9"/>
        <v>88637</v>
      </c>
      <c r="Q40" s="343">
        <f t="shared" si="9"/>
        <v>0</v>
      </c>
      <c r="R40" s="345">
        <f t="shared" si="9"/>
        <v>151510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515563</v>
      </c>
      <c r="X40" s="343">
        <f t="shared" si="9"/>
        <v>105000</v>
      </c>
      <c r="Y40" s="345">
        <f t="shared" si="9"/>
        <v>410563</v>
      </c>
      <c r="Z40" s="336">
        <f>+IF(X40&lt;&gt;0,+(Y40/X40)*100,0)</f>
        <v>391.0123809523809</v>
      </c>
      <c r="AA40" s="350">
        <f>SUM(AA41:AA49)</f>
        <v>140000</v>
      </c>
    </row>
    <row r="41" spans="1:27" ht="13.5">
      <c r="A41" s="361" t="s">
        <v>247</v>
      </c>
      <c r="B41" s="142"/>
      <c r="C41" s="362">
        <v>119806</v>
      </c>
      <c r="D41" s="363"/>
      <c r="E41" s="362"/>
      <c r="F41" s="364"/>
      <c r="G41" s="364">
        <v>10642</v>
      </c>
      <c r="H41" s="362">
        <v>10642</v>
      </c>
      <c r="I41" s="362">
        <v>10642</v>
      </c>
      <c r="J41" s="364">
        <v>31926</v>
      </c>
      <c r="K41" s="364">
        <v>10642</v>
      </c>
      <c r="L41" s="362">
        <v>10642</v>
      </c>
      <c r="M41" s="362">
        <v>10642</v>
      </c>
      <c r="N41" s="364">
        <v>31926</v>
      </c>
      <c r="O41" s="364">
        <v>10642</v>
      </c>
      <c r="P41" s="362">
        <v>10642</v>
      </c>
      <c r="Q41" s="362"/>
      <c r="R41" s="364">
        <v>21284</v>
      </c>
      <c r="S41" s="364"/>
      <c r="T41" s="362"/>
      <c r="U41" s="362"/>
      <c r="V41" s="364"/>
      <c r="W41" s="364">
        <v>85136</v>
      </c>
      <c r="X41" s="362"/>
      <c r="Y41" s="364">
        <v>85136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35993</v>
      </c>
      <c r="H43" s="305">
        <v>35993</v>
      </c>
      <c r="I43" s="305">
        <v>35993</v>
      </c>
      <c r="J43" s="370">
        <v>107979</v>
      </c>
      <c r="K43" s="370">
        <v>35993</v>
      </c>
      <c r="L43" s="305">
        <v>35993</v>
      </c>
      <c r="M43" s="305">
        <v>35993</v>
      </c>
      <c r="N43" s="370">
        <v>107979</v>
      </c>
      <c r="O43" s="370">
        <v>35993</v>
      </c>
      <c r="P43" s="305">
        <v>35993</v>
      </c>
      <c r="Q43" s="305"/>
      <c r="R43" s="370">
        <v>71986</v>
      </c>
      <c r="S43" s="370"/>
      <c r="T43" s="305"/>
      <c r="U43" s="305"/>
      <c r="V43" s="370"/>
      <c r="W43" s="370">
        <v>287944</v>
      </c>
      <c r="X43" s="305"/>
      <c r="Y43" s="370">
        <v>287944</v>
      </c>
      <c r="Z43" s="371"/>
      <c r="AA43" s="303"/>
    </row>
    <row r="44" spans="1:27" ht="13.5">
      <c r="A44" s="361" t="s">
        <v>250</v>
      </c>
      <c r="B44" s="136"/>
      <c r="C44" s="60">
        <v>32572</v>
      </c>
      <c r="D44" s="368"/>
      <c r="E44" s="54">
        <v>310000</v>
      </c>
      <c r="F44" s="53">
        <v>120000</v>
      </c>
      <c r="G44" s="53">
        <v>1569</v>
      </c>
      <c r="H44" s="54"/>
      <c r="I44" s="54">
        <v>12397</v>
      </c>
      <c r="J44" s="53">
        <v>13966</v>
      </c>
      <c r="K44" s="53">
        <v>51987</v>
      </c>
      <c r="L44" s="54">
        <v>5750</v>
      </c>
      <c r="M44" s="54">
        <v>12540</v>
      </c>
      <c r="N44" s="53">
        <v>70277</v>
      </c>
      <c r="O44" s="53">
        <v>16238</v>
      </c>
      <c r="P44" s="54">
        <v>42002</v>
      </c>
      <c r="Q44" s="54"/>
      <c r="R44" s="53">
        <v>58240</v>
      </c>
      <c r="S44" s="53"/>
      <c r="T44" s="54"/>
      <c r="U44" s="54"/>
      <c r="V44" s="53"/>
      <c r="W44" s="53">
        <v>142483</v>
      </c>
      <c r="X44" s="54">
        <v>90000</v>
      </c>
      <c r="Y44" s="53">
        <v>52483</v>
      </c>
      <c r="Z44" s="94">
        <v>58.31</v>
      </c>
      <c r="AA44" s="95">
        <v>120000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23623</v>
      </c>
      <c r="D47" s="368"/>
      <c r="E47" s="54"/>
      <c r="F47" s="53">
        <v>20000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15000</v>
      </c>
      <c r="Y47" s="53">
        <v>-15000</v>
      </c>
      <c r="Z47" s="94">
        <v>-100</v>
      </c>
      <c r="AA47" s="95">
        <v>20000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225802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6856062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346888</v>
      </c>
      <c r="H51" s="356">
        <f t="shared" si="11"/>
        <v>0</v>
      </c>
      <c r="I51" s="356">
        <f t="shared" si="11"/>
        <v>0</v>
      </c>
      <c r="J51" s="358">
        <f t="shared" si="11"/>
        <v>346888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346888</v>
      </c>
      <c r="X51" s="356">
        <f t="shared" si="11"/>
        <v>0</v>
      </c>
      <c r="Y51" s="358">
        <f t="shared" si="11"/>
        <v>346888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>
        <v>6856062</v>
      </c>
      <c r="D52" s="340"/>
      <c r="E52" s="60"/>
      <c r="F52" s="59"/>
      <c r="G52" s="59">
        <v>346888</v>
      </c>
      <c r="H52" s="60"/>
      <c r="I52" s="60"/>
      <c r="J52" s="59">
        <v>346888</v>
      </c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>
        <v>346888</v>
      </c>
      <c r="X52" s="60"/>
      <c r="Y52" s="59">
        <v>346888</v>
      </c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109787</v>
      </c>
      <c r="J54" s="345">
        <f t="shared" si="12"/>
        <v>109787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109787</v>
      </c>
      <c r="X54" s="343">
        <f t="shared" si="12"/>
        <v>0</v>
      </c>
      <c r="Y54" s="345">
        <f t="shared" si="12"/>
        <v>109787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>
        <v>109787</v>
      </c>
      <c r="J55" s="59">
        <v>109787</v>
      </c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>
        <v>109787</v>
      </c>
      <c r="X55" s="60"/>
      <c r="Y55" s="59">
        <v>109787</v>
      </c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22920100</v>
      </c>
      <c r="D60" s="346">
        <f t="shared" si="14"/>
        <v>0</v>
      </c>
      <c r="E60" s="219">
        <f t="shared" si="14"/>
        <v>15256000</v>
      </c>
      <c r="F60" s="264">
        <f t="shared" si="14"/>
        <v>19914781</v>
      </c>
      <c r="G60" s="264">
        <f t="shared" si="14"/>
        <v>4799683</v>
      </c>
      <c r="H60" s="219">
        <f t="shared" si="14"/>
        <v>3701000</v>
      </c>
      <c r="I60" s="219">
        <f t="shared" si="14"/>
        <v>1989455</v>
      </c>
      <c r="J60" s="264">
        <f t="shared" si="14"/>
        <v>10490138</v>
      </c>
      <c r="K60" s="264">
        <f t="shared" si="14"/>
        <v>2168456</v>
      </c>
      <c r="L60" s="219">
        <f t="shared" si="14"/>
        <v>1130294</v>
      </c>
      <c r="M60" s="219">
        <f t="shared" si="14"/>
        <v>2337264</v>
      </c>
      <c r="N60" s="264">
        <f t="shared" si="14"/>
        <v>5636014</v>
      </c>
      <c r="O60" s="264">
        <f t="shared" si="14"/>
        <v>230886</v>
      </c>
      <c r="P60" s="219">
        <f t="shared" si="14"/>
        <v>355713</v>
      </c>
      <c r="Q60" s="219">
        <f t="shared" si="14"/>
        <v>0</v>
      </c>
      <c r="R60" s="264">
        <f t="shared" si="14"/>
        <v>586599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16712751</v>
      </c>
      <c r="X60" s="219">
        <f t="shared" si="14"/>
        <v>14936086</v>
      </c>
      <c r="Y60" s="264">
        <f t="shared" si="14"/>
        <v>1776665</v>
      </c>
      <c r="Z60" s="337">
        <f>+IF(X60&lt;&gt;0,+(Y60/X60)*100,0)</f>
        <v>11.895117636574938</v>
      </c>
      <c r="AA60" s="232">
        <f>+AA57+AA54+AA51+AA40+AA37+AA34+AA22+AA5</f>
        <v>19914781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2015-05-07T13:39:49Z</dcterms:created>
  <dcterms:modified xsi:type="dcterms:W3CDTF">2015-05-07T13:39:53Z</dcterms:modified>
  <cp:category/>
  <cp:version/>
  <cp:contentType/>
  <cp:contentStatus/>
</cp:coreProperties>
</file>