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<sst xmlns="http://schemas.openxmlformats.org/spreadsheetml/2006/main" count="855" uniqueCount="302">
  <si>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Emnambithi/Ladysmith(KZN232)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</si>
  <si>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</si>
  <si>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</si>
  <si>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</si>
  <si>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</si>
  <si>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</si>
  <si>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</si>
  <si>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</si>
  <si>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</si>
  <si>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</si>
  <si>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</si>
  <si>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</si>
  <si>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</si>
  <si>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</si>
  <si>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</si>
  <si>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</si>
  <si>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</si>
  <si>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</si>
  <si>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</si>
  <si>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</si>
  <si>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</si>
  <si>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</si>
  <si>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</si>
  <si>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</si>
  <si>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</si>
  <si>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</si>
  <si>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</si>
  <si>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</si>
  <si>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</si>
  <si>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</si>
  <si>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</si>
  <si>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</si>
  <si>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</si>
  <si>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</si>
  <si>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</si>
  <si>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</si>
  <si>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</si>
  <si>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</si>
  <si>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</si>
  <si>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</si>
  <si>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</si>
  <si>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</si>
  <si>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</si>
  <si>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</si>
  <si>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</si>
  <si>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</si>
  <si>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</si>
  <si>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</si>
  <si>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</si>
  <si>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</si>
  <si>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</si>
  <si>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</si>
  <si>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</si>
  <si>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</si>
  <si>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</si>
  <si>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</si>
  <si>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</si>
  <si>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</si>
  <si>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</si>
  <si>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</si>
  <si>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</si>
  <si>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</si>
  <si>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</si>
  <si>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</si>
  <si>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</si>
  <si>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</si>
  <si>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</si>
  <si>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</si>
  <si>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</si>
  <si>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</si>
  <si>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Emnambithi/Ladysmith(KZN232)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</si>
  <si>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</si>
  <si>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</si>
  <si>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</si>
  <si>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</si>
  <si>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</si>
  <si>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</si>
  <si>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</si>
  <si>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</si>
  <si>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</si>
  <si>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</si>
  <si>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</si>
  <si>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</si>
  <si>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</si>
  <si>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</si>
  <si>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</si>
  <si>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</si>
  <si>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</si>
  <si>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</si>
  <si>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</si>
  <si>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</si>
  <si>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</si>
  <si>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</si>
  <si>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</si>
  <si>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</si>
  <si>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</si>
  <si>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</si>
  <si>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</si>
  <si>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</si>
  <si>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</si>
  <si>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Emnambithi/Ladysmith(KZN232)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</si>
  <si>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</si>
  <si>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</si>
  <si>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</si>
  <si>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</si>
  <si>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</si>
  <si>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</si>
  <si>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</si>
  <si>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</si>
  <si>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</si>
  <si>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</si>
  <si>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</si>
  <si>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</si>
  <si>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</si>
  <si>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</si>
  <si>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</si>
  <si>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</si>
  <si>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</si>
  <si>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</si>
  <si>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</si>
  <si>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</si>
  <si>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</si>
  <si>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</si>
  <si>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</si>
  <si>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</si>
  <si>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</si>
  <si>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</si>
  <si>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</si>
  <si>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</si>
  <si>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Emnambithi/Ladysmith(KZN232)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</si>
  <si>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</si>
  <si>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</si>
  <si>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</si>
  <si>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</si>
  <si>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</si>
  <si>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</si>
  <si>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</si>
  <si>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</si>
  <si>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</si>
  <si>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</si>
  <si>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Emnambithi/Ladysmith(KZN232)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</si>
  <si>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</si>
  <si>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</si>
  <si>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</si>
  <si>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</si>
  <si>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</si>
  <si>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</si>
  <si>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</si>
  <si>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</si>
  <si>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</si>
  <si>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</si>
  <si>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</si>
  <si>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</si>
  <si>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</si>
  <si>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</si>
  <si>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</si>
  <si>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</si>
  <si>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</si>
  <si>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</si>
  <si>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</si>
  <si>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</si>
  <si>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</si>
  <si>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</si>
  <si>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</si>
  <si>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</si>
  <si>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</si>
  <si>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</si>
  <si>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</si>
  <si>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</si>
  <si>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</si>
  <si>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</si>
  <si>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</si>
  <si>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</si>
  <si>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</si>
  <si>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Emnambithi/Ladysmith(KZN232)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</si>
  <si>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</si>
  <si>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</si>
  <si>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</si>
  <si>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</si>
  <si>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</si>
  <si>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</si>
  <si>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</si>
  <si>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</si>
  <si>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</si>
  <si>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</si>
  <si>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</si>
  <si>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</si>
  <si>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</si>
  <si>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</si>
  <si>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</si>
  <si>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</si>
  <si>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</si>
  <si>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</si>
  <si>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</si>
  <si>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</si>
  <si>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</si>
  <si>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</si>
  <si>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</si>
  <si>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</si>
  <si>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</si>
  <si>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</si>
  <si>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Emnambithi/Ladysmith(KZN232)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</si>
  <si>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</si>
  <si>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</si>
  <si>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</si>
  <si>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</si>
  <si>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</si>
  <si>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</si>
  <si>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</si>
  <si>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</si>
  <si>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</si>
  <si>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</si>
  <si>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</si>
  <si>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</si>
  <si>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</si>
  <si>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</si>
  <si>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</si>
  <si>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</si>
  <si>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</si>
  <si>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</si>
  <si>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</si>
  <si>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</si>
  <si>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</si>
  <si>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</si>
  <si>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</si>
  <si>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</si>
  <si>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Emnambithi/Ladysmith(KZN232)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</si>
  <si>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</si>
  <si>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</si>
  <si>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</si>
  <si>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</si>
  <si>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</si>
  <si>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</si>
  <si>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</si>
  <si>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</si>
  <si>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</si>
  <si>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</si>
  <si>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</si>
  <si>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</si>
  <si>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</si>
  <si>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</si>
  <si>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</si>
  <si>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</si>
  <si>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</si>
  <si>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</si>
  <si>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</si>
  <si>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</si>
  <si>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</si>
  <si>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</si>
  <si>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</si>
  <si>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</si>
  <si>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</si>
  <si>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</si>
  <si>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</si>
  <si>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</si>
  <si>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</si>
  <si>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</si>
  <si>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</si>
  <si>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</si>
  <si>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</si>
  <si>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</si>
  <si>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</si>
  <si>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Emnambithi/Ladysmith(KZN232)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</si>
  <si>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</si>
  <si>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</si>
  <si>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Emnambithi/Ladysmith(KZN232)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</si>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</sst>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128031903</v>
      </c>
      <c r="C5" s="19">
        <v>0</v>
      </c>
      <c r="D5" s="59">
        <v>139992062</v>
      </c>
      <c r="E5" s="60">
        <v>142135418</v>
      </c>
      <c r="F5" s="60">
        <v>25943965</v>
      </c>
      <c r="G5" s="60">
        <v>15340545</v>
      </c>
      <c r="H5" s="60">
        <v>10427494</v>
      </c>
      <c r="I5" s="60">
        <v>51712004</v>
      </c>
      <c r="J5" s="60">
        <v>10505384</v>
      </c>
      <c r="K5" s="60">
        <v>10347737</v>
      </c>
      <c r="L5" s="60">
        <v>10260678</v>
      </c>
      <c r="M5" s="60">
        <v>31113799</v>
      </c>
      <c r="N5" s="60">
        <v>10752090</v>
      </c>
      <c r="O5" s="60">
        <v>11298905</v>
      </c>
      <c r="P5" s="60">
        <v>10946509</v>
      </c>
      <c r="Q5" s="60">
        <v>32997504</v>
      </c>
      <c r="R5" s="60">
        <v>0</v>
      </c>
      <c r="S5" s="60">
        <v>0</v>
      </c>
      <c r="T5" s="60">
        <v>0</v>
      </c>
      <c r="U5" s="60">
        <v>0</v>
      </c>
      <c r="V5" s="60">
        <v>115823307</v>
      </c>
      <c r="W5" s="60">
        <v>140936660</v>
      </c>
      <c r="X5" s="60">
        <v>-25113353</v>
      </c>
      <c r="Y5" s="61">
        <v>-17.82</v>
      </c>
      <c r="Z5" s="62">
        <v>142135418</v>
      </c>
    </row>
    <row r="6" spans="1:26" ht="13.5">
      <c r="A6" s="58" t="s">
        <v>32</v>
      </c>
      <c r="B6" s="19">
        <v>246250769</v>
      </c>
      <c r="C6" s="19">
        <v>0</v>
      </c>
      <c r="D6" s="59">
        <v>272015854</v>
      </c>
      <c r="E6" s="60">
        <v>268789093</v>
      </c>
      <c r="F6" s="60">
        <v>28430043</v>
      </c>
      <c r="G6" s="60">
        <v>29504263</v>
      </c>
      <c r="H6" s="60">
        <v>21094485</v>
      </c>
      <c r="I6" s="60">
        <v>79028791</v>
      </c>
      <c r="J6" s="60">
        <v>21044596</v>
      </c>
      <c r="K6" s="60">
        <v>19402277</v>
      </c>
      <c r="L6" s="60">
        <v>17999029</v>
      </c>
      <c r="M6" s="60">
        <v>58445902</v>
      </c>
      <c r="N6" s="60">
        <v>20223969</v>
      </c>
      <c r="O6" s="60">
        <v>20699088</v>
      </c>
      <c r="P6" s="60">
        <v>20215906</v>
      </c>
      <c r="Q6" s="60">
        <v>61138963</v>
      </c>
      <c r="R6" s="60">
        <v>0</v>
      </c>
      <c r="S6" s="60">
        <v>0</v>
      </c>
      <c r="T6" s="60">
        <v>0</v>
      </c>
      <c r="U6" s="60">
        <v>0</v>
      </c>
      <c r="V6" s="60">
        <v>198613656</v>
      </c>
      <c r="W6" s="60">
        <v>203675252</v>
      </c>
      <c r="X6" s="60">
        <v>-5061596</v>
      </c>
      <c r="Y6" s="61">
        <v>-2.49</v>
      </c>
      <c r="Z6" s="62">
        <v>268789093</v>
      </c>
    </row>
    <row r="7" spans="1:26" ht="13.5">
      <c r="A7" s="58" t="s">
        <v>33</v>
      </c>
      <c r="B7" s="19">
        <v>6179915</v>
      </c>
      <c r="C7" s="19">
        <v>0</v>
      </c>
      <c r="D7" s="59">
        <v>9000000</v>
      </c>
      <c r="E7" s="60">
        <v>7000000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3326562</v>
      </c>
      <c r="O7" s="60">
        <v>465659</v>
      </c>
      <c r="P7" s="60">
        <v>608778</v>
      </c>
      <c r="Q7" s="60">
        <v>4400999</v>
      </c>
      <c r="R7" s="60">
        <v>0</v>
      </c>
      <c r="S7" s="60">
        <v>0</v>
      </c>
      <c r="T7" s="60">
        <v>0</v>
      </c>
      <c r="U7" s="60">
        <v>0</v>
      </c>
      <c r="V7" s="60">
        <v>4400999</v>
      </c>
      <c r="W7" s="60"/>
      <c r="X7" s="60">
        <v>4400999</v>
      </c>
      <c r="Y7" s="61">
        <v>0</v>
      </c>
      <c r="Z7" s="62">
        <v>7000000</v>
      </c>
    </row>
    <row r="8" spans="1:26" ht="13.5">
      <c r="A8" s="58" t="s">
        <v>34</v>
      </c>
      <c r="B8" s="19">
        <v>112181769</v>
      </c>
      <c r="C8" s="19">
        <v>0</v>
      </c>
      <c r="D8" s="59">
        <v>130838000</v>
      </c>
      <c r="E8" s="60">
        <v>130690000</v>
      </c>
      <c r="F8" s="60">
        <v>46873001</v>
      </c>
      <c r="G8" s="60">
        <v>2547000</v>
      </c>
      <c r="H8" s="60">
        <v>3243860</v>
      </c>
      <c r="I8" s="60">
        <v>52663861</v>
      </c>
      <c r="J8" s="60">
        <v>0</v>
      </c>
      <c r="K8" s="60">
        <v>1210000</v>
      </c>
      <c r="L8" s="60">
        <v>39927139</v>
      </c>
      <c r="M8" s="60">
        <v>41137139</v>
      </c>
      <c r="N8" s="60">
        <v>0</v>
      </c>
      <c r="O8" s="60">
        <v>1360000</v>
      </c>
      <c r="P8" s="60">
        <v>32073000</v>
      </c>
      <c r="Q8" s="60">
        <v>33433000</v>
      </c>
      <c r="R8" s="60">
        <v>0</v>
      </c>
      <c r="S8" s="60">
        <v>0</v>
      </c>
      <c r="T8" s="60">
        <v>0</v>
      </c>
      <c r="U8" s="60">
        <v>0</v>
      </c>
      <c r="V8" s="60">
        <v>127234000</v>
      </c>
      <c r="W8" s="60">
        <v>15896103</v>
      </c>
      <c r="X8" s="60">
        <v>111337897</v>
      </c>
      <c r="Y8" s="61">
        <v>700.41</v>
      </c>
      <c r="Z8" s="62">
        <v>130690000</v>
      </c>
    </row>
    <row r="9" spans="1:26" ht="13.5">
      <c r="A9" s="58" t="s">
        <v>35</v>
      </c>
      <c r="B9" s="19">
        <v>32722308</v>
      </c>
      <c r="C9" s="19">
        <v>0</v>
      </c>
      <c r="D9" s="59">
        <v>62076192</v>
      </c>
      <c r="E9" s="60">
        <v>37835143</v>
      </c>
      <c r="F9" s="60">
        <v>2609611</v>
      </c>
      <c r="G9" s="60">
        <v>2888216</v>
      </c>
      <c r="H9" s="60">
        <v>2729698</v>
      </c>
      <c r="I9" s="60">
        <v>8227525</v>
      </c>
      <c r="J9" s="60">
        <v>3650565</v>
      </c>
      <c r="K9" s="60">
        <v>2083828</v>
      </c>
      <c r="L9" s="60">
        <v>1766421</v>
      </c>
      <c r="M9" s="60">
        <v>7500814</v>
      </c>
      <c r="N9" s="60">
        <v>-1293024</v>
      </c>
      <c r="O9" s="60">
        <v>3057816</v>
      </c>
      <c r="P9" s="60">
        <v>1726205</v>
      </c>
      <c r="Q9" s="60">
        <v>3490997</v>
      </c>
      <c r="R9" s="60">
        <v>0</v>
      </c>
      <c r="S9" s="60">
        <v>0</v>
      </c>
      <c r="T9" s="60">
        <v>0</v>
      </c>
      <c r="U9" s="60">
        <v>0</v>
      </c>
      <c r="V9" s="60">
        <v>19219336</v>
      </c>
      <c r="W9" s="60">
        <v>140554021</v>
      </c>
      <c r="X9" s="60">
        <v>-121334685</v>
      </c>
      <c r="Y9" s="61">
        <v>-86.33</v>
      </c>
      <c r="Z9" s="62">
        <v>37835143</v>
      </c>
    </row>
    <row r="10" spans="1:26" ht="25.5">
      <c r="A10" s="63" t="s">
        <v>277</v>
      </c>
      <c r="B10" s="64">
        <f>SUM(B5:B9)</f>
        <v>525366664</v>
      </c>
      <c r="C10" s="64">
        <f>SUM(C5:C9)</f>
        <v>0</v>
      </c>
      <c r="D10" s="65">
        <f aca="true" t="shared" si="0" ref="D10:Z10">SUM(D5:D9)</f>
        <v>613922108</v>
      </c>
      <c r="E10" s="66">
        <f t="shared" si="0"/>
        <v>586449654</v>
      </c>
      <c r="F10" s="66">
        <f t="shared" si="0"/>
        <v>103856620</v>
      </c>
      <c r="G10" s="66">
        <f t="shared" si="0"/>
        <v>50280024</v>
      </c>
      <c r="H10" s="66">
        <f t="shared" si="0"/>
        <v>37495537</v>
      </c>
      <c r="I10" s="66">
        <f t="shared" si="0"/>
        <v>191632181</v>
      </c>
      <c r="J10" s="66">
        <f t="shared" si="0"/>
        <v>35200545</v>
      </c>
      <c r="K10" s="66">
        <f t="shared" si="0"/>
        <v>33043842</v>
      </c>
      <c r="L10" s="66">
        <f t="shared" si="0"/>
        <v>69953267</v>
      </c>
      <c r="M10" s="66">
        <f t="shared" si="0"/>
        <v>138197654</v>
      </c>
      <c r="N10" s="66">
        <f t="shared" si="0"/>
        <v>33009597</v>
      </c>
      <c r="O10" s="66">
        <f t="shared" si="0"/>
        <v>36881468</v>
      </c>
      <c r="P10" s="66">
        <f t="shared" si="0"/>
        <v>65570398</v>
      </c>
      <c r="Q10" s="66">
        <f t="shared" si="0"/>
        <v>135461463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465291298</v>
      </c>
      <c r="W10" s="66">
        <f t="shared" si="0"/>
        <v>501062036</v>
      </c>
      <c r="X10" s="66">
        <f t="shared" si="0"/>
        <v>-35770738</v>
      </c>
      <c r="Y10" s="67">
        <f>+IF(W10&lt;&gt;0,(X10/W10)*100,0)</f>
        <v>-7.1389838842230695</v>
      </c>
      <c r="Z10" s="68">
        <f t="shared" si="0"/>
        <v>586449654</v>
      </c>
    </row>
    <row r="11" spans="1:26" ht="13.5">
      <c r="A11" s="58" t="s">
        <v>37</v>
      </c>
      <c r="B11" s="19">
        <v>159570957</v>
      </c>
      <c r="C11" s="19">
        <v>0</v>
      </c>
      <c r="D11" s="59">
        <v>173280907</v>
      </c>
      <c r="E11" s="60">
        <v>179434964</v>
      </c>
      <c r="F11" s="60">
        <v>15209857</v>
      </c>
      <c r="G11" s="60">
        <v>11103705</v>
      </c>
      <c r="H11" s="60">
        <v>12964147</v>
      </c>
      <c r="I11" s="60">
        <v>39277709</v>
      </c>
      <c r="J11" s="60">
        <v>12778217</v>
      </c>
      <c r="K11" s="60">
        <v>13500514</v>
      </c>
      <c r="L11" s="60">
        <v>14126662</v>
      </c>
      <c r="M11" s="60">
        <v>40405393</v>
      </c>
      <c r="N11" s="60">
        <v>13729528</v>
      </c>
      <c r="O11" s="60">
        <v>13376340</v>
      </c>
      <c r="P11" s="60">
        <v>13746050</v>
      </c>
      <c r="Q11" s="60">
        <v>40851918</v>
      </c>
      <c r="R11" s="60">
        <v>0</v>
      </c>
      <c r="S11" s="60">
        <v>0</v>
      </c>
      <c r="T11" s="60">
        <v>0</v>
      </c>
      <c r="U11" s="60">
        <v>0</v>
      </c>
      <c r="V11" s="60">
        <v>120535020</v>
      </c>
      <c r="W11" s="60">
        <v>132804613</v>
      </c>
      <c r="X11" s="60">
        <v>-12269593</v>
      </c>
      <c r="Y11" s="61">
        <v>-9.24</v>
      </c>
      <c r="Z11" s="62">
        <v>179434964</v>
      </c>
    </row>
    <row r="12" spans="1:26" ht="13.5">
      <c r="A12" s="58" t="s">
        <v>38</v>
      </c>
      <c r="B12" s="19">
        <v>14508863</v>
      </c>
      <c r="C12" s="19">
        <v>0</v>
      </c>
      <c r="D12" s="59">
        <v>17922728</v>
      </c>
      <c r="E12" s="60">
        <v>15750854</v>
      </c>
      <c r="F12" s="60">
        <v>1290828</v>
      </c>
      <c r="G12" s="60">
        <v>1220022</v>
      </c>
      <c r="H12" s="60">
        <v>1220938</v>
      </c>
      <c r="I12" s="60">
        <v>3731788</v>
      </c>
      <c r="J12" s="60">
        <v>1224846</v>
      </c>
      <c r="K12" s="60">
        <v>1216049</v>
      </c>
      <c r="L12" s="60">
        <v>1220448</v>
      </c>
      <c r="M12" s="60">
        <v>3661343</v>
      </c>
      <c r="N12" s="60">
        <v>1222120</v>
      </c>
      <c r="O12" s="60">
        <v>1220448</v>
      </c>
      <c r="P12" s="60">
        <v>1220448</v>
      </c>
      <c r="Q12" s="60">
        <v>3663016</v>
      </c>
      <c r="R12" s="60">
        <v>0</v>
      </c>
      <c r="S12" s="60">
        <v>0</v>
      </c>
      <c r="T12" s="60">
        <v>0</v>
      </c>
      <c r="U12" s="60">
        <v>0</v>
      </c>
      <c r="V12" s="60">
        <v>11056147</v>
      </c>
      <c r="W12" s="60">
        <v>15268717</v>
      </c>
      <c r="X12" s="60">
        <v>-4212570</v>
      </c>
      <c r="Y12" s="61">
        <v>-27.59</v>
      </c>
      <c r="Z12" s="62">
        <v>15750854</v>
      </c>
    </row>
    <row r="13" spans="1:26" ht="13.5">
      <c r="A13" s="58" t="s">
        <v>278</v>
      </c>
      <c r="B13" s="19">
        <v>57423140</v>
      </c>
      <c r="C13" s="19">
        <v>0</v>
      </c>
      <c r="D13" s="59">
        <v>74415369</v>
      </c>
      <c r="E13" s="60">
        <v>66181394</v>
      </c>
      <c r="F13" s="60">
        <v>9223411</v>
      </c>
      <c r="G13" s="60">
        <v>9223411</v>
      </c>
      <c r="H13" s="60">
        <v>-4396967</v>
      </c>
      <c r="I13" s="60">
        <v>14049855</v>
      </c>
      <c r="J13" s="60">
        <v>4683343</v>
      </c>
      <c r="K13" s="60">
        <v>4684960</v>
      </c>
      <c r="L13" s="60">
        <v>4686956</v>
      </c>
      <c r="M13" s="60">
        <v>14055259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28105114</v>
      </c>
      <c r="W13" s="60">
        <v>21181811</v>
      </c>
      <c r="X13" s="60">
        <v>6923303</v>
      </c>
      <c r="Y13" s="61">
        <v>32.69</v>
      </c>
      <c r="Z13" s="62">
        <v>66181394</v>
      </c>
    </row>
    <row r="14" spans="1:26" ht="13.5">
      <c r="A14" s="58" t="s">
        <v>40</v>
      </c>
      <c r="B14" s="19">
        <v>469241</v>
      </c>
      <c r="C14" s="19">
        <v>0</v>
      </c>
      <c r="D14" s="59">
        <v>477706</v>
      </c>
      <c r="E14" s="60">
        <v>482862</v>
      </c>
      <c r="F14" s="60">
        <v>38343</v>
      </c>
      <c r="G14" s="60">
        <v>38194</v>
      </c>
      <c r="H14" s="60">
        <v>36816</v>
      </c>
      <c r="I14" s="60">
        <v>113353</v>
      </c>
      <c r="J14" s="60">
        <v>37882</v>
      </c>
      <c r="K14" s="60">
        <v>36512</v>
      </c>
      <c r="L14" s="60">
        <v>37566</v>
      </c>
      <c r="M14" s="60">
        <v>111960</v>
      </c>
      <c r="N14" s="60">
        <v>0</v>
      </c>
      <c r="O14" s="60">
        <v>0</v>
      </c>
      <c r="P14" s="60">
        <v>37069</v>
      </c>
      <c r="Q14" s="60">
        <v>37069</v>
      </c>
      <c r="R14" s="60">
        <v>0</v>
      </c>
      <c r="S14" s="60">
        <v>0</v>
      </c>
      <c r="T14" s="60">
        <v>0</v>
      </c>
      <c r="U14" s="60">
        <v>0</v>
      </c>
      <c r="V14" s="60">
        <v>262382</v>
      </c>
      <c r="W14" s="60">
        <v>362160</v>
      </c>
      <c r="X14" s="60">
        <v>-99778</v>
      </c>
      <c r="Y14" s="61">
        <v>-27.55</v>
      </c>
      <c r="Z14" s="62">
        <v>482862</v>
      </c>
    </row>
    <row r="15" spans="1:26" ht="13.5">
      <c r="A15" s="58" t="s">
        <v>41</v>
      </c>
      <c r="B15" s="19">
        <v>149064631</v>
      </c>
      <c r="C15" s="19">
        <v>0</v>
      </c>
      <c r="D15" s="59">
        <v>164306011</v>
      </c>
      <c r="E15" s="60">
        <v>165624538</v>
      </c>
      <c r="F15" s="60">
        <v>0</v>
      </c>
      <c r="G15" s="60">
        <v>21576945</v>
      </c>
      <c r="H15" s="60">
        <v>19450981</v>
      </c>
      <c r="I15" s="60">
        <v>41027926</v>
      </c>
      <c r="J15" s="60">
        <v>11065496</v>
      </c>
      <c r="K15" s="60">
        <v>12328043</v>
      </c>
      <c r="L15" s="60">
        <v>10947585</v>
      </c>
      <c r="M15" s="60">
        <v>34341124</v>
      </c>
      <c r="N15" s="60">
        <v>10239066</v>
      </c>
      <c r="O15" s="60">
        <v>10878617</v>
      </c>
      <c r="P15" s="60">
        <v>11040597</v>
      </c>
      <c r="Q15" s="60">
        <v>32158280</v>
      </c>
      <c r="R15" s="60">
        <v>0</v>
      </c>
      <c r="S15" s="60">
        <v>0</v>
      </c>
      <c r="T15" s="60">
        <v>0</v>
      </c>
      <c r="U15" s="60">
        <v>0</v>
      </c>
      <c r="V15" s="60">
        <v>107527330</v>
      </c>
      <c r="W15" s="60">
        <v>109459935</v>
      </c>
      <c r="X15" s="60">
        <v>-1932605</v>
      </c>
      <c r="Y15" s="61">
        <v>-1.77</v>
      </c>
      <c r="Z15" s="62">
        <v>165624538</v>
      </c>
    </row>
    <row r="16" spans="1:26" ht="13.5">
      <c r="A16" s="69" t="s">
        <v>42</v>
      </c>
      <c r="B16" s="19">
        <v>15367303</v>
      </c>
      <c r="C16" s="19">
        <v>0</v>
      </c>
      <c r="D16" s="59">
        <v>20180128</v>
      </c>
      <c r="E16" s="60">
        <v>15089447</v>
      </c>
      <c r="F16" s="60">
        <v>16500</v>
      </c>
      <c r="G16" s="60">
        <v>0</v>
      </c>
      <c r="H16" s="60">
        <v>0</v>
      </c>
      <c r="I16" s="60">
        <v>16500</v>
      </c>
      <c r="J16" s="60">
        <v>-3000</v>
      </c>
      <c r="K16" s="60">
        <v>16766</v>
      </c>
      <c r="L16" s="60">
        <v>4104</v>
      </c>
      <c r="M16" s="60">
        <v>17870</v>
      </c>
      <c r="N16" s="60">
        <v>0</v>
      </c>
      <c r="O16" s="60">
        <v>0</v>
      </c>
      <c r="P16" s="60">
        <v>1550640</v>
      </c>
      <c r="Q16" s="60">
        <v>1550640</v>
      </c>
      <c r="R16" s="60">
        <v>0</v>
      </c>
      <c r="S16" s="60">
        <v>0</v>
      </c>
      <c r="T16" s="60">
        <v>0</v>
      </c>
      <c r="U16" s="60">
        <v>0</v>
      </c>
      <c r="V16" s="60">
        <v>1585010</v>
      </c>
      <c r="W16" s="60">
        <v>7317447</v>
      </c>
      <c r="X16" s="60">
        <v>-5732437</v>
      </c>
      <c r="Y16" s="61">
        <v>-78.34</v>
      </c>
      <c r="Z16" s="62">
        <v>15089447</v>
      </c>
    </row>
    <row r="17" spans="1:26" ht="13.5">
      <c r="A17" s="58" t="s">
        <v>43</v>
      </c>
      <c r="B17" s="19">
        <v>173759325</v>
      </c>
      <c r="C17" s="19">
        <v>0</v>
      </c>
      <c r="D17" s="59">
        <v>183079309</v>
      </c>
      <c r="E17" s="60">
        <v>179228113</v>
      </c>
      <c r="F17" s="60">
        <v>7156698</v>
      </c>
      <c r="G17" s="60">
        <v>9791625</v>
      </c>
      <c r="H17" s="60">
        <v>8136107</v>
      </c>
      <c r="I17" s="60">
        <v>25084430</v>
      </c>
      <c r="J17" s="60">
        <v>11936634</v>
      </c>
      <c r="K17" s="60">
        <v>10272582</v>
      </c>
      <c r="L17" s="60">
        <v>10212777</v>
      </c>
      <c r="M17" s="60">
        <v>32421993</v>
      </c>
      <c r="N17" s="60">
        <v>9434216</v>
      </c>
      <c r="O17" s="60">
        <v>10097129</v>
      </c>
      <c r="P17" s="60">
        <v>10627011</v>
      </c>
      <c r="Q17" s="60">
        <v>30158356</v>
      </c>
      <c r="R17" s="60">
        <v>0</v>
      </c>
      <c r="S17" s="60">
        <v>0</v>
      </c>
      <c r="T17" s="60">
        <v>0</v>
      </c>
      <c r="U17" s="60">
        <v>0</v>
      </c>
      <c r="V17" s="60">
        <v>87664779</v>
      </c>
      <c r="W17" s="60">
        <v>115295445</v>
      </c>
      <c r="X17" s="60">
        <v>-27630666</v>
      </c>
      <c r="Y17" s="61">
        <v>-23.97</v>
      </c>
      <c r="Z17" s="62">
        <v>179228113</v>
      </c>
    </row>
    <row r="18" spans="1:26" ht="13.5">
      <c r="A18" s="70" t="s">
        <v>44</v>
      </c>
      <c r="B18" s="71">
        <f>SUM(B11:B17)</f>
        <v>570163460</v>
      </c>
      <c r="C18" s="71">
        <f>SUM(C11:C17)</f>
        <v>0</v>
      </c>
      <c r="D18" s="72">
        <f aca="true" t="shared" si="1" ref="D18:Z18">SUM(D11:D17)</f>
        <v>633662158</v>
      </c>
      <c r="E18" s="73">
        <f t="shared" si="1"/>
        <v>621792172</v>
      </c>
      <c r="F18" s="73">
        <f t="shared" si="1"/>
        <v>32935637</v>
      </c>
      <c r="G18" s="73">
        <f t="shared" si="1"/>
        <v>52953902</v>
      </c>
      <c r="H18" s="73">
        <f t="shared" si="1"/>
        <v>37412022</v>
      </c>
      <c r="I18" s="73">
        <f t="shared" si="1"/>
        <v>123301561</v>
      </c>
      <c r="J18" s="73">
        <f t="shared" si="1"/>
        <v>41723418</v>
      </c>
      <c r="K18" s="73">
        <f t="shared" si="1"/>
        <v>42055426</v>
      </c>
      <c r="L18" s="73">
        <f t="shared" si="1"/>
        <v>41236098</v>
      </c>
      <c r="M18" s="73">
        <f t="shared" si="1"/>
        <v>125014942</v>
      </c>
      <c r="N18" s="73">
        <f t="shared" si="1"/>
        <v>34624930</v>
      </c>
      <c r="O18" s="73">
        <f t="shared" si="1"/>
        <v>35572534</v>
      </c>
      <c r="P18" s="73">
        <f t="shared" si="1"/>
        <v>38221815</v>
      </c>
      <c r="Q18" s="73">
        <f t="shared" si="1"/>
        <v>108419279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356735782</v>
      </c>
      <c r="W18" s="73">
        <f t="shared" si="1"/>
        <v>401690128</v>
      </c>
      <c r="X18" s="73">
        <f t="shared" si="1"/>
        <v>-44954346</v>
      </c>
      <c r="Y18" s="67">
        <f>+IF(W18&lt;&gt;0,(X18/W18)*100,0)</f>
        <v>-11.191299677646048</v>
      </c>
      <c r="Z18" s="74">
        <f t="shared" si="1"/>
        <v>621792172</v>
      </c>
    </row>
    <row r="19" spans="1:26" ht="13.5">
      <c r="A19" s="70" t="s">
        <v>45</v>
      </c>
      <c r="B19" s="75">
        <f>+B10-B18</f>
        <v>-44796796</v>
      </c>
      <c r="C19" s="75">
        <f>+C10-C18</f>
        <v>0</v>
      </c>
      <c r="D19" s="76">
        <f aca="true" t="shared" si="2" ref="D19:Z19">+D10-D18</f>
        <v>-19740050</v>
      </c>
      <c r="E19" s="77">
        <f t="shared" si="2"/>
        <v>-35342518</v>
      </c>
      <c r="F19" s="77">
        <f t="shared" si="2"/>
        <v>70920983</v>
      </c>
      <c r="G19" s="77">
        <f t="shared" si="2"/>
        <v>-2673878</v>
      </c>
      <c r="H19" s="77">
        <f t="shared" si="2"/>
        <v>83515</v>
      </c>
      <c r="I19" s="77">
        <f t="shared" si="2"/>
        <v>68330620</v>
      </c>
      <c r="J19" s="77">
        <f t="shared" si="2"/>
        <v>-6522873</v>
      </c>
      <c r="K19" s="77">
        <f t="shared" si="2"/>
        <v>-9011584</v>
      </c>
      <c r="L19" s="77">
        <f t="shared" si="2"/>
        <v>28717169</v>
      </c>
      <c r="M19" s="77">
        <f t="shared" si="2"/>
        <v>13182712</v>
      </c>
      <c r="N19" s="77">
        <f t="shared" si="2"/>
        <v>-1615333</v>
      </c>
      <c r="O19" s="77">
        <f t="shared" si="2"/>
        <v>1308934</v>
      </c>
      <c r="P19" s="77">
        <f t="shared" si="2"/>
        <v>27348583</v>
      </c>
      <c r="Q19" s="77">
        <f t="shared" si="2"/>
        <v>27042184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108555516</v>
      </c>
      <c r="W19" s="77">
        <f>IF(E10=E18,0,W10-W18)</f>
        <v>99371908</v>
      </c>
      <c r="X19" s="77">
        <f t="shared" si="2"/>
        <v>9183608</v>
      </c>
      <c r="Y19" s="78">
        <f>+IF(W19&lt;&gt;0,(X19/W19)*100,0)</f>
        <v>9.241654090007007</v>
      </c>
      <c r="Z19" s="79">
        <f t="shared" si="2"/>
        <v>-35342518</v>
      </c>
    </row>
    <row r="20" spans="1:26" ht="13.5">
      <c r="A20" s="58" t="s">
        <v>46</v>
      </c>
      <c r="B20" s="19">
        <v>63478584</v>
      </c>
      <c r="C20" s="19">
        <v>0</v>
      </c>
      <c r="D20" s="59">
        <v>58150000</v>
      </c>
      <c r="E20" s="60">
        <v>89496000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47234522</v>
      </c>
      <c r="X20" s="60">
        <v>-47234522</v>
      </c>
      <c r="Y20" s="61">
        <v>-100</v>
      </c>
      <c r="Z20" s="62">
        <v>89496000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18681788</v>
      </c>
      <c r="C22" s="86">
        <f>SUM(C19:C21)</f>
        <v>0</v>
      </c>
      <c r="D22" s="87">
        <f aca="true" t="shared" si="3" ref="D22:Z22">SUM(D19:D21)</f>
        <v>38409950</v>
      </c>
      <c r="E22" s="88">
        <f t="shared" si="3"/>
        <v>54153482</v>
      </c>
      <c r="F22" s="88">
        <f t="shared" si="3"/>
        <v>70920983</v>
      </c>
      <c r="G22" s="88">
        <f t="shared" si="3"/>
        <v>-2673878</v>
      </c>
      <c r="H22" s="88">
        <f t="shared" si="3"/>
        <v>83515</v>
      </c>
      <c r="I22" s="88">
        <f t="shared" si="3"/>
        <v>68330620</v>
      </c>
      <c r="J22" s="88">
        <f t="shared" si="3"/>
        <v>-6522873</v>
      </c>
      <c r="K22" s="88">
        <f t="shared" si="3"/>
        <v>-9011584</v>
      </c>
      <c r="L22" s="88">
        <f t="shared" si="3"/>
        <v>28717169</v>
      </c>
      <c r="M22" s="88">
        <f t="shared" si="3"/>
        <v>13182712</v>
      </c>
      <c r="N22" s="88">
        <f t="shared" si="3"/>
        <v>-1615333</v>
      </c>
      <c r="O22" s="88">
        <f t="shared" si="3"/>
        <v>1308934</v>
      </c>
      <c r="P22" s="88">
        <f t="shared" si="3"/>
        <v>27348583</v>
      </c>
      <c r="Q22" s="88">
        <f t="shared" si="3"/>
        <v>27042184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108555516</v>
      </c>
      <c r="W22" s="88">
        <f t="shared" si="3"/>
        <v>146606430</v>
      </c>
      <c r="X22" s="88">
        <f t="shared" si="3"/>
        <v>-38050914</v>
      </c>
      <c r="Y22" s="89">
        <f>+IF(W22&lt;&gt;0,(X22/W22)*100,0)</f>
        <v>-25.954464616592876</v>
      </c>
      <c r="Z22" s="90">
        <f t="shared" si="3"/>
        <v>54153482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18681788</v>
      </c>
      <c r="C24" s="75">
        <f>SUM(C22:C23)</f>
        <v>0</v>
      </c>
      <c r="D24" s="76">
        <f aca="true" t="shared" si="4" ref="D24:Z24">SUM(D22:D23)</f>
        <v>38409950</v>
      </c>
      <c r="E24" s="77">
        <f t="shared" si="4"/>
        <v>54153482</v>
      </c>
      <c r="F24" s="77">
        <f t="shared" si="4"/>
        <v>70920983</v>
      </c>
      <c r="G24" s="77">
        <f t="shared" si="4"/>
        <v>-2673878</v>
      </c>
      <c r="H24" s="77">
        <f t="shared" si="4"/>
        <v>83515</v>
      </c>
      <c r="I24" s="77">
        <f t="shared" si="4"/>
        <v>68330620</v>
      </c>
      <c r="J24" s="77">
        <f t="shared" si="4"/>
        <v>-6522873</v>
      </c>
      <c r="K24" s="77">
        <f t="shared" si="4"/>
        <v>-9011584</v>
      </c>
      <c r="L24" s="77">
        <f t="shared" si="4"/>
        <v>28717169</v>
      </c>
      <c r="M24" s="77">
        <f t="shared" si="4"/>
        <v>13182712</v>
      </c>
      <c r="N24" s="77">
        <f t="shared" si="4"/>
        <v>-1615333</v>
      </c>
      <c r="O24" s="77">
        <f t="shared" si="4"/>
        <v>1308934</v>
      </c>
      <c r="P24" s="77">
        <f t="shared" si="4"/>
        <v>27348583</v>
      </c>
      <c r="Q24" s="77">
        <f t="shared" si="4"/>
        <v>27042184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108555516</v>
      </c>
      <c r="W24" s="77">
        <f t="shared" si="4"/>
        <v>146606430</v>
      </c>
      <c r="X24" s="77">
        <f t="shared" si="4"/>
        <v>-38050914</v>
      </c>
      <c r="Y24" s="78">
        <f>+IF(W24&lt;&gt;0,(X24/W24)*100,0)</f>
        <v>-25.954464616592876</v>
      </c>
      <c r="Z24" s="79">
        <f t="shared" si="4"/>
        <v>54153482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143290971</v>
      </c>
      <c r="C27" s="22">
        <v>0</v>
      </c>
      <c r="D27" s="99">
        <v>111799030</v>
      </c>
      <c r="E27" s="100">
        <v>2275</v>
      </c>
      <c r="F27" s="100">
        <v>6791</v>
      </c>
      <c r="G27" s="100">
        <v>5909581</v>
      </c>
      <c r="H27" s="100">
        <v>2025193</v>
      </c>
      <c r="I27" s="100">
        <v>7941565</v>
      </c>
      <c r="J27" s="100">
        <v>4222239</v>
      </c>
      <c r="K27" s="100">
        <v>5472785</v>
      </c>
      <c r="L27" s="100">
        <v>5472785</v>
      </c>
      <c r="M27" s="100">
        <v>15167809</v>
      </c>
      <c r="N27" s="100">
        <v>3046627</v>
      </c>
      <c r="O27" s="100">
        <v>2096807</v>
      </c>
      <c r="P27" s="100">
        <v>13173879</v>
      </c>
      <c r="Q27" s="100">
        <v>18317313</v>
      </c>
      <c r="R27" s="100">
        <v>0</v>
      </c>
      <c r="S27" s="100">
        <v>0</v>
      </c>
      <c r="T27" s="100">
        <v>0</v>
      </c>
      <c r="U27" s="100">
        <v>0</v>
      </c>
      <c r="V27" s="100">
        <v>41426687</v>
      </c>
      <c r="W27" s="100">
        <v>1706</v>
      </c>
      <c r="X27" s="100">
        <v>41424981</v>
      </c>
      <c r="Y27" s="101">
        <v>2428193.49</v>
      </c>
      <c r="Z27" s="102">
        <v>2275</v>
      </c>
    </row>
    <row r="28" spans="1:26" ht="13.5">
      <c r="A28" s="103" t="s">
        <v>46</v>
      </c>
      <c r="B28" s="19">
        <v>95150000</v>
      </c>
      <c r="C28" s="19">
        <v>0</v>
      </c>
      <c r="D28" s="59">
        <v>58150000</v>
      </c>
      <c r="E28" s="60">
        <v>0</v>
      </c>
      <c r="F28" s="60">
        <v>0</v>
      </c>
      <c r="G28" s="60">
        <v>5832988</v>
      </c>
      <c r="H28" s="60">
        <v>1286057</v>
      </c>
      <c r="I28" s="60">
        <v>7119045</v>
      </c>
      <c r="J28" s="60">
        <v>3304080</v>
      </c>
      <c r="K28" s="60">
        <v>3642989</v>
      </c>
      <c r="L28" s="60">
        <v>3642989</v>
      </c>
      <c r="M28" s="60">
        <v>10590058</v>
      </c>
      <c r="N28" s="60">
        <v>0</v>
      </c>
      <c r="O28" s="60">
        <v>0</v>
      </c>
      <c r="P28" s="60">
        <v>9676770</v>
      </c>
      <c r="Q28" s="60">
        <v>9676770</v>
      </c>
      <c r="R28" s="60">
        <v>0</v>
      </c>
      <c r="S28" s="60">
        <v>0</v>
      </c>
      <c r="T28" s="60">
        <v>0</v>
      </c>
      <c r="U28" s="60">
        <v>0</v>
      </c>
      <c r="V28" s="60">
        <v>27385873</v>
      </c>
      <c r="W28" s="60"/>
      <c r="X28" s="60">
        <v>27385873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2275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1706</v>
      </c>
      <c r="X29" s="60">
        <v>-1706</v>
      </c>
      <c r="Y29" s="61">
        <v>-100</v>
      </c>
      <c r="Z29" s="62">
        <v>2275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48140971</v>
      </c>
      <c r="C31" s="19">
        <v>0</v>
      </c>
      <c r="D31" s="59">
        <v>53649030</v>
      </c>
      <c r="E31" s="60">
        <v>0</v>
      </c>
      <c r="F31" s="60">
        <v>6791</v>
      </c>
      <c r="G31" s="60">
        <v>76593</v>
      </c>
      <c r="H31" s="60">
        <v>739136</v>
      </c>
      <c r="I31" s="60">
        <v>822520</v>
      </c>
      <c r="J31" s="60">
        <v>918159</v>
      </c>
      <c r="K31" s="60">
        <v>1829796</v>
      </c>
      <c r="L31" s="60">
        <v>1829796</v>
      </c>
      <c r="M31" s="60">
        <v>4577751</v>
      </c>
      <c r="N31" s="60">
        <v>3046627</v>
      </c>
      <c r="O31" s="60">
        <v>2096807</v>
      </c>
      <c r="P31" s="60">
        <v>3497109</v>
      </c>
      <c r="Q31" s="60">
        <v>8640543</v>
      </c>
      <c r="R31" s="60">
        <v>0</v>
      </c>
      <c r="S31" s="60">
        <v>0</v>
      </c>
      <c r="T31" s="60">
        <v>0</v>
      </c>
      <c r="U31" s="60">
        <v>0</v>
      </c>
      <c r="V31" s="60">
        <v>14040814</v>
      </c>
      <c r="W31" s="60"/>
      <c r="X31" s="60">
        <v>14040814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143290971</v>
      </c>
      <c r="C32" s="22">
        <f>SUM(C28:C31)</f>
        <v>0</v>
      </c>
      <c r="D32" s="99">
        <f aca="true" t="shared" si="5" ref="D32:Z32">SUM(D28:D31)</f>
        <v>111799030</v>
      </c>
      <c r="E32" s="100">
        <f t="shared" si="5"/>
        <v>2275</v>
      </c>
      <c r="F32" s="100">
        <f t="shared" si="5"/>
        <v>6791</v>
      </c>
      <c r="G32" s="100">
        <f t="shared" si="5"/>
        <v>5909581</v>
      </c>
      <c r="H32" s="100">
        <f t="shared" si="5"/>
        <v>2025193</v>
      </c>
      <c r="I32" s="100">
        <f t="shared" si="5"/>
        <v>7941565</v>
      </c>
      <c r="J32" s="100">
        <f t="shared" si="5"/>
        <v>4222239</v>
      </c>
      <c r="K32" s="100">
        <f t="shared" si="5"/>
        <v>5472785</v>
      </c>
      <c r="L32" s="100">
        <f t="shared" si="5"/>
        <v>5472785</v>
      </c>
      <c r="M32" s="100">
        <f t="shared" si="5"/>
        <v>15167809</v>
      </c>
      <c r="N32" s="100">
        <f t="shared" si="5"/>
        <v>3046627</v>
      </c>
      <c r="O32" s="100">
        <f t="shared" si="5"/>
        <v>2096807</v>
      </c>
      <c r="P32" s="100">
        <f t="shared" si="5"/>
        <v>13173879</v>
      </c>
      <c r="Q32" s="100">
        <f t="shared" si="5"/>
        <v>18317313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41426687</v>
      </c>
      <c r="W32" s="100">
        <f t="shared" si="5"/>
        <v>1706</v>
      </c>
      <c r="X32" s="100">
        <f t="shared" si="5"/>
        <v>41424981</v>
      </c>
      <c r="Y32" s="101">
        <f>+IF(W32&lt;&gt;0,(X32/W32)*100,0)</f>
        <v>2428193.493552169</v>
      </c>
      <c r="Z32" s="102">
        <f t="shared" si="5"/>
        <v>2275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235637078</v>
      </c>
      <c r="C35" s="19">
        <v>0</v>
      </c>
      <c r="D35" s="59">
        <v>181970000</v>
      </c>
      <c r="E35" s="60">
        <v>181970000</v>
      </c>
      <c r="F35" s="60">
        <v>364773487</v>
      </c>
      <c r="G35" s="60">
        <v>176755778</v>
      </c>
      <c r="H35" s="60">
        <v>169350473</v>
      </c>
      <c r="I35" s="60">
        <v>169350473</v>
      </c>
      <c r="J35" s="60">
        <v>151634264</v>
      </c>
      <c r="K35" s="60">
        <v>36009657</v>
      </c>
      <c r="L35" s="60">
        <v>79887600</v>
      </c>
      <c r="M35" s="60">
        <v>79887600</v>
      </c>
      <c r="N35" s="60">
        <v>88070046</v>
      </c>
      <c r="O35" s="60">
        <v>113315761</v>
      </c>
      <c r="P35" s="60">
        <v>170336045</v>
      </c>
      <c r="Q35" s="60">
        <v>170336045</v>
      </c>
      <c r="R35" s="60">
        <v>0</v>
      </c>
      <c r="S35" s="60">
        <v>0</v>
      </c>
      <c r="T35" s="60">
        <v>0</v>
      </c>
      <c r="U35" s="60">
        <v>0</v>
      </c>
      <c r="V35" s="60">
        <v>170336045</v>
      </c>
      <c r="W35" s="60">
        <v>136477500</v>
      </c>
      <c r="X35" s="60">
        <v>33858545</v>
      </c>
      <c r="Y35" s="61">
        <v>24.81</v>
      </c>
      <c r="Z35" s="62">
        <v>181970000</v>
      </c>
    </row>
    <row r="36" spans="1:26" ht="13.5">
      <c r="A36" s="58" t="s">
        <v>57</v>
      </c>
      <c r="B36" s="19">
        <v>931219490</v>
      </c>
      <c r="C36" s="19">
        <v>0</v>
      </c>
      <c r="D36" s="59">
        <v>1036167000</v>
      </c>
      <c r="E36" s="60">
        <v>1036167000</v>
      </c>
      <c r="F36" s="60">
        <v>1141648</v>
      </c>
      <c r="G36" s="60">
        <v>6791</v>
      </c>
      <c r="H36" s="60">
        <v>82331</v>
      </c>
      <c r="I36" s="60">
        <v>82331</v>
      </c>
      <c r="J36" s="60">
        <v>-25666942</v>
      </c>
      <c r="K36" s="60">
        <v>-25508108</v>
      </c>
      <c r="L36" s="60">
        <v>-24600619</v>
      </c>
      <c r="M36" s="60">
        <v>-24600619</v>
      </c>
      <c r="N36" s="60">
        <v>-22839402</v>
      </c>
      <c r="O36" s="60">
        <v>-24513058</v>
      </c>
      <c r="P36" s="60">
        <v>30239005</v>
      </c>
      <c r="Q36" s="60">
        <v>30239005</v>
      </c>
      <c r="R36" s="60">
        <v>0</v>
      </c>
      <c r="S36" s="60">
        <v>0</v>
      </c>
      <c r="T36" s="60">
        <v>0</v>
      </c>
      <c r="U36" s="60">
        <v>0</v>
      </c>
      <c r="V36" s="60">
        <v>30239005</v>
      </c>
      <c r="W36" s="60">
        <v>777125250</v>
      </c>
      <c r="X36" s="60">
        <v>-746886245</v>
      </c>
      <c r="Y36" s="61">
        <v>-96.11</v>
      </c>
      <c r="Z36" s="62">
        <v>1036167000</v>
      </c>
    </row>
    <row r="37" spans="1:26" ht="13.5">
      <c r="A37" s="58" t="s">
        <v>58</v>
      </c>
      <c r="B37" s="19">
        <v>155033760</v>
      </c>
      <c r="C37" s="19">
        <v>0</v>
      </c>
      <c r="D37" s="59">
        <v>111027000</v>
      </c>
      <c r="E37" s="60">
        <v>111027000</v>
      </c>
      <c r="F37" s="60">
        <v>-30926087</v>
      </c>
      <c r="G37" s="60">
        <v>-21649917</v>
      </c>
      <c r="H37" s="60">
        <v>-20478839</v>
      </c>
      <c r="I37" s="60">
        <v>-20478839</v>
      </c>
      <c r="J37" s="60">
        <v>-21253559</v>
      </c>
      <c r="K37" s="60">
        <v>-25862048</v>
      </c>
      <c r="L37" s="60">
        <v>22343434</v>
      </c>
      <c r="M37" s="60">
        <v>22343434</v>
      </c>
      <c r="N37" s="60">
        <v>-24213206</v>
      </c>
      <c r="O37" s="60">
        <v>4028300</v>
      </c>
      <c r="P37" s="60">
        <v>86455633</v>
      </c>
      <c r="Q37" s="60">
        <v>86455633</v>
      </c>
      <c r="R37" s="60">
        <v>0</v>
      </c>
      <c r="S37" s="60">
        <v>0</v>
      </c>
      <c r="T37" s="60">
        <v>0</v>
      </c>
      <c r="U37" s="60">
        <v>0</v>
      </c>
      <c r="V37" s="60">
        <v>86455633</v>
      </c>
      <c r="W37" s="60">
        <v>83270250</v>
      </c>
      <c r="X37" s="60">
        <v>3185383</v>
      </c>
      <c r="Y37" s="61">
        <v>3.83</v>
      </c>
      <c r="Z37" s="62">
        <v>111027000</v>
      </c>
    </row>
    <row r="38" spans="1:26" ht="13.5">
      <c r="A38" s="58" t="s">
        <v>59</v>
      </c>
      <c r="B38" s="19">
        <v>38772171</v>
      </c>
      <c r="C38" s="19">
        <v>0</v>
      </c>
      <c r="D38" s="59">
        <v>43042000</v>
      </c>
      <c r="E38" s="60">
        <v>43042000</v>
      </c>
      <c r="F38" s="60">
        <v>38646</v>
      </c>
      <c r="G38" s="60">
        <v>-19323</v>
      </c>
      <c r="H38" s="60">
        <v>-49694</v>
      </c>
      <c r="I38" s="60">
        <v>-49694</v>
      </c>
      <c r="J38" s="60">
        <v>-72294</v>
      </c>
      <c r="K38" s="60">
        <v>-93225</v>
      </c>
      <c r="L38" s="60">
        <v>-97229</v>
      </c>
      <c r="M38" s="60">
        <v>-97229</v>
      </c>
      <c r="N38" s="60">
        <v>-138555</v>
      </c>
      <c r="O38" s="60">
        <v>-165603</v>
      </c>
      <c r="P38" s="60">
        <v>205516</v>
      </c>
      <c r="Q38" s="60">
        <v>205516</v>
      </c>
      <c r="R38" s="60">
        <v>0</v>
      </c>
      <c r="S38" s="60">
        <v>0</v>
      </c>
      <c r="T38" s="60">
        <v>0</v>
      </c>
      <c r="U38" s="60">
        <v>0</v>
      </c>
      <c r="V38" s="60">
        <v>205516</v>
      </c>
      <c r="W38" s="60">
        <v>32281500</v>
      </c>
      <c r="X38" s="60">
        <v>-32075984</v>
      </c>
      <c r="Y38" s="61">
        <v>-99.36</v>
      </c>
      <c r="Z38" s="62">
        <v>43042000</v>
      </c>
    </row>
    <row r="39" spans="1:26" ht="13.5">
      <c r="A39" s="58" t="s">
        <v>60</v>
      </c>
      <c r="B39" s="19">
        <v>973050637</v>
      </c>
      <c r="C39" s="19">
        <v>0</v>
      </c>
      <c r="D39" s="59">
        <v>1064068000</v>
      </c>
      <c r="E39" s="60">
        <v>1064068000</v>
      </c>
      <c r="F39" s="60">
        <v>396802576</v>
      </c>
      <c r="G39" s="60">
        <v>198431809</v>
      </c>
      <c r="H39" s="60">
        <v>189961338</v>
      </c>
      <c r="I39" s="60">
        <v>189961338</v>
      </c>
      <c r="J39" s="60">
        <v>147293175</v>
      </c>
      <c r="K39" s="60">
        <v>36456822</v>
      </c>
      <c r="L39" s="60">
        <v>33040777</v>
      </c>
      <c r="M39" s="60">
        <v>33040777</v>
      </c>
      <c r="N39" s="60">
        <v>89582405</v>
      </c>
      <c r="O39" s="60">
        <v>84940006</v>
      </c>
      <c r="P39" s="60">
        <v>113913901</v>
      </c>
      <c r="Q39" s="60">
        <v>113913901</v>
      </c>
      <c r="R39" s="60">
        <v>0</v>
      </c>
      <c r="S39" s="60">
        <v>0</v>
      </c>
      <c r="T39" s="60">
        <v>0</v>
      </c>
      <c r="U39" s="60">
        <v>0</v>
      </c>
      <c r="V39" s="60">
        <v>113913901</v>
      </c>
      <c r="W39" s="60">
        <v>798051000</v>
      </c>
      <c r="X39" s="60">
        <v>-684137099</v>
      </c>
      <c r="Y39" s="61">
        <v>-85.73</v>
      </c>
      <c r="Z39" s="62">
        <v>1064068000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143306860</v>
      </c>
      <c r="C42" s="19">
        <v>0</v>
      </c>
      <c r="D42" s="59">
        <v>86242823</v>
      </c>
      <c r="E42" s="60">
        <v>233789711</v>
      </c>
      <c r="F42" s="60">
        <v>27428342</v>
      </c>
      <c r="G42" s="60">
        <v>11737040</v>
      </c>
      <c r="H42" s="60">
        <v>-2439620</v>
      </c>
      <c r="I42" s="60">
        <v>36725762</v>
      </c>
      <c r="J42" s="60">
        <v>7723277</v>
      </c>
      <c r="K42" s="60">
        <v>45779504</v>
      </c>
      <c r="L42" s="60">
        <v>-9833159</v>
      </c>
      <c r="M42" s="60">
        <v>43669622</v>
      </c>
      <c r="N42" s="60">
        <v>-5363214</v>
      </c>
      <c r="O42" s="60">
        <v>56830082</v>
      </c>
      <c r="P42" s="60">
        <v>70948198</v>
      </c>
      <c r="Q42" s="60">
        <v>122415066</v>
      </c>
      <c r="R42" s="60">
        <v>0</v>
      </c>
      <c r="S42" s="60">
        <v>0</v>
      </c>
      <c r="T42" s="60">
        <v>0</v>
      </c>
      <c r="U42" s="60">
        <v>0</v>
      </c>
      <c r="V42" s="60">
        <v>202810450</v>
      </c>
      <c r="W42" s="60">
        <v>210690273</v>
      </c>
      <c r="X42" s="60">
        <v>-7879823</v>
      </c>
      <c r="Y42" s="61">
        <v>-3.74</v>
      </c>
      <c r="Z42" s="62">
        <v>233789711</v>
      </c>
    </row>
    <row r="43" spans="1:26" ht="13.5">
      <c r="A43" s="58" t="s">
        <v>63</v>
      </c>
      <c r="B43" s="19">
        <v>-118672632</v>
      </c>
      <c r="C43" s="19">
        <v>0</v>
      </c>
      <c r="D43" s="59">
        <v>-111799000</v>
      </c>
      <c r="E43" s="60">
        <v>-43761626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-4180542</v>
      </c>
      <c r="L43" s="60">
        <v>-3405081</v>
      </c>
      <c r="M43" s="60">
        <v>-7585623</v>
      </c>
      <c r="N43" s="60">
        <v>-4787566</v>
      </c>
      <c r="O43" s="60">
        <v>-7940435</v>
      </c>
      <c r="P43" s="60">
        <v>-11821657</v>
      </c>
      <c r="Q43" s="60">
        <v>-24549658</v>
      </c>
      <c r="R43" s="60">
        <v>0</v>
      </c>
      <c r="S43" s="60">
        <v>0</v>
      </c>
      <c r="T43" s="60">
        <v>0</v>
      </c>
      <c r="U43" s="60">
        <v>0</v>
      </c>
      <c r="V43" s="60">
        <v>-32135281</v>
      </c>
      <c r="W43" s="60">
        <v>-32821220</v>
      </c>
      <c r="X43" s="60">
        <v>685939</v>
      </c>
      <c r="Y43" s="61">
        <v>-2.09</v>
      </c>
      <c r="Z43" s="62">
        <v>-43761626</v>
      </c>
    </row>
    <row r="44" spans="1:26" ht="13.5">
      <c r="A44" s="58" t="s">
        <v>64</v>
      </c>
      <c r="B44" s="19">
        <v>-247872</v>
      </c>
      <c r="C44" s="19">
        <v>0</v>
      </c>
      <c r="D44" s="59">
        <v>701571</v>
      </c>
      <c r="E44" s="60">
        <v>1761701</v>
      </c>
      <c r="F44" s="60">
        <v>74196974</v>
      </c>
      <c r="G44" s="60">
        <v>29346767</v>
      </c>
      <c r="H44" s="60">
        <v>41149413</v>
      </c>
      <c r="I44" s="60">
        <v>144693154</v>
      </c>
      <c r="J44" s="60">
        <v>34848790</v>
      </c>
      <c r="K44" s="60">
        <v>222352</v>
      </c>
      <c r="L44" s="60">
        <v>500919</v>
      </c>
      <c r="M44" s="60">
        <v>35572061</v>
      </c>
      <c r="N44" s="60">
        <v>60099</v>
      </c>
      <c r="O44" s="60">
        <v>-12434</v>
      </c>
      <c r="P44" s="60">
        <v>-20597</v>
      </c>
      <c r="Q44" s="60">
        <v>27068</v>
      </c>
      <c r="R44" s="60">
        <v>0</v>
      </c>
      <c r="S44" s="60">
        <v>0</v>
      </c>
      <c r="T44" s="60">
        <v>0</v>
      </c>
      <c r="U44" s="60">
        <v>0</v>
      </c>
      <c r="V44" s="60">
        <v>180292283</v>
      </c>
      <c r="W44" s="60">
        <v>1321106</v>
      </c>
      <c r="X44" s="60">
        <v>178971177</v>
      </c>
      <c r="Y44" s="61">
        <v>13547.07</v>
      </c>
      <c r="Z44" s="62">
        <v>1761701</v>
      </c>
    </row>
    <row r="45" spans="1:26" ht="13.5">
      <c r="A45" s="70" t="s">
        <v>65</v>
      </c>
      <c r="B45" s="22">
        <v>37592354</v>
      </c>
      <c r="C45" s="22">
        <v>0</v>
      </c>
      <c r="D45" s="99">
        <v>65473394</v>
      </c>
      <c r="E45" s="100">
        <v>312935346</v>
      </c>
      <c r="F45" s="100">
        <v>196424498</v>
      </c>
      <c r="G45" s="100">
        <v>237508305</v>
      </c>
      <c r="H45" s="100">
        <v>276218098</v>
      </c>
      <c r="I45" s="100">
        <v>276218098</v>
      </c>
      <c r="J45" s="100">
        <v>318790165</v>
      </c>
      <c r="K45" s="100">
        <v>360611479</v>
      </c>
      <c r="L45" s="100">
        <v>347874158</v>
      </c>
      <c r="M45" s="100">
        <v>347874158</v>
      </c>
      <c r="N45" s="100">
        <v>337783477</v>
      </c>
      <c r="O45" s="100">
        <v>386660690</v>
      </c>
      <c r="P45" s="100">
        <v>445766634</v>
      </c>
      <c r="Q45" s="100">
        <v>445766634</v>
      </c>
      <c r="R45" s="100">
        <v>0</v>
      </c>
      <c r="S45" s="100">
        <v>0</v>
      </c>
      <c r="T45" s="100">
        <v>0</v>
      </c>
      <c r="U45" s="100">
        <v>0</v>
      </c>
      <c r="V45" s="100">
        <v>445766634</v>
      </c>
      <c r="W45" s="100">
        <v>300335719</v>
      </c>
      <c r="X45" s="100">
        <v>145430915</v>
      </c>
      <c r="Y45" s="101">
        <v>48.42</v>
      </c>
      <c r="Z45" s="102">
        <v>312935346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35466586</v>
      </c>
      <c r="C49" s="52">
        <v>0</v>
      </c>
      <c r="D49" s="129">
        <v>4016120</v>
      </c>
      <c r="E49" s="54">
        <v>3393051</v>
      </c>
      <c r="F49" s="54">
        <v>0</v>
      </c>
      <c r="G49" s="54">
        <v>0</v>
      </c>
      <c r="H49" s="54">
        <v>0</v>
      </c>
      <c r="I49" s="54">
        <v>130531585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173407342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23315859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23315859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90.28917516545641</v>
      </c>
      <c r="E58" s="7">
        <f t="shared" si="6"/>
        <v>97.7393666018974</v>
      </c>
      <c r="F58" s="7">
        <f t="shared" si="6"/>
        <v>34.17968426090873</v>
      </c>
      <c r="G58" s="7">
        <f t="shared" si="6"/>
        <v>55.379637780684874</v>
      </c>
      <c r="H58" s="7">
        <f t="shared" si="6"/>
        <v>84.25709765968845</v>
      </c>
      <c r="I58" s="7">
        <f t="shared" si="6"/>
        <v>53.387257262802954</v>
      </c>
      <c r="J58" s="7">
        <f t="shared" si="6"/>
        <v>84.45103223322683</v>
      </c>
      <c r="K58" s="7">
        <f t="shared" si="6"/>
        <v>92.93352737094574</v>
      </c>
      <c r="L58" s="7">
        <f t="shared" si="6"/>
        <v>96.31792611578777</v>
      </c>
      <c r="M58" s="7">
        <f t="shared" si="6"/>
        <v>90.99784178981162</v>
      </c>
      <c r="N58" s="7">
        <f t="shared" si="6"/>
        <v>91.94188820168412</v>
      </c>
      <c r="O58" s="7">
        <f t="shared" si="6"/>
        <v>96.76017417370898</v>
      </c>
      <c r="P58" s="7">
        <f t="shared" si="6"/>
        <v>91.40580224770049</v>
      </c>
      <c r="Q58" s="7">
        <f t="shared" si="6"/>
        <v>93.44764150505827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75.77119422736061</v>
      </c>
      <c r="W58" s="7">
        <f t="shared" si="6"/>
        <v>84.90857043484972</v>
      </c>
      <c r="X58" s="7">
        <f t="shared" si="6"/>
        <v>0</v>
      </c>
      <c r="Y58" s="7">
        <f t="shared" si="6"/>
        <v>0</v>
      </c>
      <c r="Z58" s="8">
        <f t="shared" si="6"/>
        <v>97.7393666018974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99.9998778972661</v>
      </c>
      <c r="E59" s="10">
        <f t="shared" si="7"/>
        <v>95.78996654454964</v>
      </c>
      <c r="F59" s="10">
        <f t="shared" si="7"/>
        <v>5.550917140074773</v>
      </c>
      <c r="G59" s="10">
        <f t="shared" si="7"/>
        <v>36.369115780745396</v>
      </c>
      <c r="H59" s="10">
        <f t="shared" si="7"/>
        <v>56.359409686351555</v>
      </c>
      <c r="I59" s="10">
        <f t="shared" si="7"/>
        <v>24.446905300355258</v>
      </c>
      <c r="J59" s="10">
        <f t="shared" si="7"/>
        <v>71.66589270592783</v>
      </c>
      <c r="K59" s="10">
        <f t="shared" si="7"/>
        <v>77.20234869935426</v>
      </c>
      <c r="L59" s="10">
        <f t="shared" si="7"/>
        <v>84.77310115609468</v>
      </c>
      <c r="M59" s="10">
        <f t="shared" si="7"/>
        <v>77.81690978274075</v>
      </c>
      <c r="N59" s="10">
        <f t="shared" si="7"/>
        <v>77.10483139672345</v>
      </c>
      <c r="O59" s="10">
        <f t="shared" si="7"/>
        <v>84.2276665555622</v>
      </c>
      <c r="P59" s="10">
        <f t="shared" si="7"/>
        <v>99.71741634496959</v>
      </c>
      <c r="Q59" s="10">
        <f t="shared" si="7"/>
        <v>87.0726321305034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55.8885618239487</v>
      </c>
      <c r="W59" s="10">
        <f t="shared" si="7"/>
        <v>69.35306968048927</v>
      </c>
      <c r="X59" s="10">
        <f t="shared" si="7"/>
        <v>0</v>
      </c>
      <c r="Y59" s="10">
        <f t="shared" si="7"/>
        <v>0</v>
      </c>
      <c r="Z59" s="11">
        <f t="shared" si="7"/>
        <v>95.78996654454964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88.96898156531714</v>
      </c>
      <c r="E60" s="13">
        <f t="shared" si="7"/>
        <v>98.70399763579692</v>
      </c>
      <c r="F60" s="13">
        <f t="shared" si="7"/>
        <v>59.31624514250646</v>
      </c>
      <c r="G60" s="13">
        <f t="shared" si="7"/>
        <v>64.8271505714276</v>
      </c>
      <c r="H60" s="13">
        <f t="shared" si="7"/>
        <v>98.6781663548553</v>
      </c>
      <c r="I60" s="13">
        <f t="shared" si="7"/>
        <v>71.88020629089466</v>
      </c>
      <c r="J60" s="13">
        <f t="shared" si="7"/>
        <v>91.89811008964011</v>
      </c>
      <c r="K60" s="13">
        <f t="shared" si="7"/>
        <v>103.81237212518923</v>
      </c>
      <c r="L60" s="13">
        <f t="shared" si="7"/>
        <v>104.42364418658363</v>
      </c>
      <c r="M60" s="13">
        <f t="shared" si="7"/>
        <v>99.71065550498305</v>
      </c>
      <c r="N60" s="13">
        <f t="shared" si="7"/>
        <v>88.6146037901858</v>
      </c>
      <c r="O60" s="13">
        <f t="shared" si="7"/>
        <v>103.59251576687822</v>
      </c>
      <c r="P60" s="13">
        <f t="shared" si="7"/>
        <v>87.5725480718005</v>
      </c>
      <c r="Q60" s="13">
        <f t="shared" si="7"/>
        <v>93.34093546859799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86.67607931249198</v>
      </c>
      <c r="W60" s="13">
        <f t="shared" si="7"/>
        <v>99.5669086001671</v>
      </c>
      <c r="X60" s="13">
        <f t="shared" si="7"/>
        <v>0</v>
      </c>
      <c r="Y60" s="13">
        <f t="shared" si="7"/>
        <v>0</v>
      </c>
      <c r="Z60" s="14">
        <f t="shared" si="7"/>
        <v>98.70399763579692</v>
      </c>
    </row>
    <row r="61" spans="1:26" ht="13.5">
      <c r="A61" s="39" t="s">
        <v>103</v>
      </c>
      <c r="B61" s="12">
        <f t="shared" si="7"/>
        <v>99.96825393196438</v>
      </c>
      <c r="C61" s="12">
        <f t="shared" si="7"/>
        <v>0</v>
      </c>
      <c r="D61" s="3">
        <f t="shared" si="7"/>
        <v>88.13945399975765</v>
      </c>
      <c r="E61" s="13">
        <f t="shared" si="7"/>
        <v>97.64882705530133</v>
      </c>
      <c r="F61" s="13">
        <f t="shared" si="7"/>
        <v>62.115733050793246</v>
      </c>
      <c r="G61" s="13">
        <f t="shared" si="7"/>
        <v>65.54360185578794</v>
      </c>
      <c r="H61" s="13">
        <f t="shared" si="7"/>
        <v>106.67780124845339</v>
      </c>
      <c r="I61" s="13">
        <f t="shared" si="7"/>
        <v>74.915427747657</v>
      </c>
      <c r="J61" s="13">
        <f t="shared" si="7"/>
        <v>94.33782565733149</v>
      </c>
      <c r="K61" s="13">
        <f t="shared" si="7"/>
        <v>102.9861757477006</v>
      </c>
      <c r="L61" s="13">
        <f t="shared" si="7"/>
        <v>100.73927106910683</v>
      </c>
      <c r="M61" s="13">
        <f t="shared" si="7"/>
        <v>99.22915770782018</v>
      </c>
      <c r="N61" s="13">
        <f t="shared" si="7"/>
        <v>86.65363088393143</v>
      </c>
      <c r="O61" s="13">
        <f t="shared" si="7"/>
        <v>112.61211227523424</v>
      </c>
      <c r="P61" s="13">
        <f t="shared" si="7"/>
        <v>90.96708168253798</v>
      </c>
      <c r="Q61" s="13">
        <f t="shared" si="7"/>
        <v>96.42075060069436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88.73852366362811</v>
      </c>
      <c r="W61" s="13">
        <f t="shared" si="7"/>
        <v>96.87952018137148</v>
      </c>
      <c r="X61" s="13">
        <f t="shared" si="7"/>
        <v>0</v>
      </c>
      <c r="Y61" s="13">
        <f t="shared" si="7"/>
        <v>0</v>
      </c>
      <c r="Z61" s="14">
        <f t="shared" si="7"/>
        <v>97.64882705530133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99.81854570229498</v>
      </c>
      <c r="C64" s="12">
        <f t="shared" si="7"/>
        <v>0</v>
      </c>
      <c r="D64" s="3">
        <f t="shared" si="7"/>
        <v>100</v>
      </c>
      <c r="E64" s="13">
        <f t="shared" si="7"/>
        <v>42.6594715769635</v>
      </c>
      <c r="F64" s="13">
        <f t="shared" si="7"/>
        <v>9.671913757481397</v>
      </c>
      <c r="G64" s="13">
        <f t="shared" si="7"/>
        <v>32.17217157598115</v>
      </c>
      <c r="H64" s="13">
        <f t="shared" si="7"/>
        <v>27.800600133679065</v>
      </c>
      <c r="I64" s="13">
        <f t="shared" si="7"/>
        <v>23.443089191975535</v>
      </c>
      <c r="J64" s="13">
        <f t="shared" si="7"/>
        <v>50.48557283514303</v>
      </c>
      <c r="K64" s="13">
        <f t="shared" si="7"/>
        <v>107.83392992314897</v>
      </c>
      <c r="L64" s="13">
        <f t="shared" si="7"/>
        <v>93.3730314723175</v>
      </c>
      <c r="M64" s="13">
        <f t="shared" si="7"/>
        <v>75.79838270961741</v>
      </c>
      <c r="N64" s="13">
        <f t="shared" si="7"/>
        <v>124.0400942900858</v>
      </c>
      <c r="O64" s="13">
        <f t="shared" si="7"/>
        <v>26.30001623345148</v>
      </c>
      <c r="P64" s="13">
        <f t="shared" si="7"/>
        <v>44.87416305828642</v>
      </c>
      <c r="Q64" s="13">
        <f t="shared" si="7"/>
        <v>44.902861607697176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42.15982256449265</v>
      </c>
      <c r="W64" s="13">
        <f t="shared" si="7"/>
        <v>55.723719413818195</v>
      </c>
      <c r="X64" s="13">
        <f t="shared" si="7"/>
        <v>0</v>
      </c>
      <c r="Y64" s="13">
        <f t="shared" si="7"/>
        <v>0</v>
      </c>
      <c r="Z64" s="14">
        <f t="shared" si="7"/>
        <v>42.6594715769635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99.89381876391367</v>
      </c>
      <c r="E65" s="13">
        <f t="shared" si="7"/>
        <v>3923.686072783596</v>
      </c>
      <c r="F65" s="13">
        <f t="shared" si="7"/>
        <v>162.88187600788387</v>
      </c>
      <c r="G65" s="13">
        <f t="shared" si="7"/>
        <v>1454.2318815923784</v>
      </c>
      <c r="H65" s="13">
        <f t="shared" si="7"/>
        <v>-1.260773885934348</v>
      </c>
      <c r="I65" s="13">
        <f t="shared" si="7"/>
        <v>361.8266230872084</v>
      </c>
      <c r="J65" s="13">
        <f t="shared" si="7"/>
        <v>217.86995574410142</v>
      </c>
      <c r="K65" s="13">
        <f t="shared" si="7"/>
        <v>433.56545607034843</v>
      </c>
      <c r="L65" s="13">
        <f t="shared" si="7"/>
        <v>4530.535249659274</v>
      </c>
      <c r="M65" s="13">
        <f t="shared" si="7"/>
        <v>1051.616209061019</v>
      </c>
      <c r="N65" s="13">
        <f t="shared" si="7"/>
        <v>1094.9945061653034</v>
      </c>
      <c r="O65" s="13">
        <f t="shared" si="7"/>
        <v>1437.7784348511727</v>
      </c>
      <c r="P65" s="13">
        <f t="shared" si="7"/>
        <v>336.53946291750356</v>
      </c>
      <c r="Q65" s="13">
        <f t="shared" si="7"/>
        <v>863.7345236319406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705.3334178699931</v>
      </c>
      <c r="W65" s="13">
        <f t="shared" si="7"/>
        <v>3188.196244819538</v>
      </c>
      <c r="X65" s="13">
        <f t="shared" si="7"/>
        <v>0</v>
      </c>
      <c r="Y65" s="13">
        <f t="shared" si="7"/>
        <v>0</v>
      </c>
      <c r="Z65" s="14">
        <f t="shared" si="7"/>
        <v>3923.686072783596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94.97759560384165</v>
      </c>
      <c r="F66" s="16">
        <f t="shared" si="7"/>
        <v>59.71920382026718</v>
      </c>
      <c r="G66" s="16">
        <f t="shared" si="7"/>
        <v>57.021772283829044</v>
      </c>
      <c r="H66" s="16">
        <f t="shared" si="7"/>
        <v>41.442150952424115</v>
      </c>
      <c r="I66" s="16">
        <f t="shared" si="7"/>
        <v>53.550485801012805</v>
      </c>
      <c r="J66" s="16">
        <f t="shared" si="7"/>
        <v>44.739170817973154</v>
      </c>
      <c r="K66" s="16">
        <f t="shared" si="7"/>
        <v>7.362528751613263</v>
      </c>
      <c r="L66" s="16">
        <f t="shared" si="7"/>
        <v>30.761068458403123</v>
      </c>
      <c r="M66" s="16">
        <f t="shared" si="7"/>
        <v>27.984818309479536</v>
      </c>
      <c r="N66" s="16">
        <f t="shared" si="7"/>
        <v>0.04713300909173219</v>
      </c>
      <c r="O66" s="16">
        <f t="shared" si="7"/>
        <v>47.10126820885773</v>
      </c>
      <c r="P66" s="16">
        <f t="shared" si="7"/>
        <v>47.65317970703823</v>
      </c>
      <c r="Q66" s="16">
        <f t="shared" si="7"/>
        <v>-8.755933011698492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87.64232964887083</v>
      </c>
      <c r="W66" s="16">
        <f t="shared" si="7"/>
        <v>10.768037101441491</v>
      </c>
      <c r="X66" s="16">
        <f t="shared" si="7"/>
        <v>0</v>
      </c>
      <c r="Y66" s="16">
        <f t="shared" si="7"/>
        <v>0</v>
      </c>
      <c r="Z66" s="17">
        <f t="shared" si="7"/>
        <v>94.97759560384165</v>
      </c>
    </row>
    <row r="67" spans="1:26" ht="13.5" hidden="1">
      <c r="A67" s="41" t="s">
        <v>285</v>
      </c>
      <c r="B67" s="24">
        <v>368668555</v>
      </c>
      <c r="C67" s="24"/>
      <c r="D67" s="25">
        <v>414983008</v>
      </c>
      <c r="E67" s="26">
        <v>401044681</v>
      </c>
      <c r="F67" s="26">
        <v>55474664</v>
      </c>
      <c r="G67" s="26">
        <v>44592045</v>
      </c>
      <c r="H67" s="26">
        <v>31638950</v>
      </c>
      <c r="I67" s="26">
        <v>131705659</v>
      </c>
      <c r="J67" s="26">
        <v>31767530</v>
      </c>
      <c r="K67" s="26">
        <v>29882179</v>
      </c>
      <c r="L67" s="26">
        <v>28220129</v>
      </c>
      <c r="M67" s="26">
        <v>89869838</v>
      </c>
      <c r="N67" s="26">
        <v>27677340</v>
      </c>
      <c r="O67" s="26">
        <v>31307825</v>
      </c>
      <c r="P67" s="26">
        <v>30380916</v>
      </c>
      <c r="Q67" s="26">
        <v>89366081</v>
      </c>
      <c r="R67" s="26"/>
      <c r="S67" s="26"/>
      <c r="T67" s="26"/>
      <c r="U67" s="26"/>
      <c r="V67" s="26">
        <v>310941578</v>
      </c>
      <c r="W67" s="26">
        <v>350727688</v>
      </c>
      <c r="X67" s="26"/>
      <c r="Y67" s="25"/>
      <c r="Z67" s="27">
        <v>401044681</v>
      </c>
    </row>
    <row r="68" spans="1:26" ht="13.5" hidden="1">
      <c r="A68" s="37" t="s">
        <v>31</v>
      </c>
      <c r="B68" s="19">
        <v>121413041</v>
      </c>
      <c r="C68" s="19"/>
      <c r="D68" s="20">
        <v>132675162</v>
      </c>
      <c r="E68" s="21">
        <v>130454379</v>
      </c>
      <c r="F68" s="21">
        <v>25943965</v>
      </c>
      <c r="G68" s="21">
        <v>14696321</v>
      </c>
      <c r="H68" s="21">
        <v>9871498</v>
      </c>
      <c r="I68" s="21">
        <v>50511784</v>
      </c>
      <c r="J68" s="21">
        <v>9994047</v>
      </c>
      <c r="K68" s="21">
        <v>9818200</v>
      </c>
      <c r="L68" s="21">
        <v>9704655</v>
      </c>
      <c r="M68" s="21">
        <v>29516902</v>
      </c>
      <c r="N68" s="21">
        <v>9761732</v>
      </c>
      <c r="O68" s="21">
        <v>10380620</v>
      </c>
      <c r="P68" s="21">
        <v>10030658</v>
      </c>
      <c r="Q68" s="21">
        <v>30173010</v>
      </c>
      <c r="R68" s="21"/>
      <c r="S68" s="21"/>
      <c r="T68" s="21"/>
      <c r="U68" s="21"/>
      <c r="V68" s="21">
        <v>110201696</v>
      </c>
      <c r="W68" s="21">
        <v>135136996</v>
      </c>
      <c r="X68" s="21"/>
      <c r="Y68" s="20"/>
      <c r="Z68" s="23">
        <v>130454379</v>
      </c>
    </row>
    <row r="69" spans="1:26" ht="13.5" hidden="1">
      <c r="A69" s="38" t="s">
        <v>32</v>
      </c>
      <c r="B69" s="19">
        <v>246250769</v>
      </c>
      <c r="C69" s="19"/>
      <c r="D69" s="20">
        <v>272015854</v>
      </c>
      <c r="E69" s="21">
        <v>268789093</v>
      </c>
      <c r="F69" s="21">
        <v>28430043</v>
      </c>
      <c r="G69" s="21">
        <v>29504263</v>
      </c>
      <c r="H69" s="21">
        <v>21094485</v>
      </c>
      <c r="I69" s="21">
        <v>79028791</v>
      </c>
      <c r="J69" s="21">
        <v>21044596</v>
      </c>
      <c r="K69" s="21">
        <v>19402277</v>
      </c>
      <c r="L69" s="21">
        <v>17999029</v>
      </c>
      <c r="M69" s="21">
        <v>58445902</v>
      </c>
      <c r="N69" s="21">
        <v>20223969</v>
      </c>
      <c r="O69" s="21">
        <v>20699088</v>
      </c>
      <c r="P69" s="21">
        <v>20215906</v>
      </c>
      <c r="Q69" s="21">
        <v>61138963</v>
      </c>
      <c r="R69" s="21"/>
      <c r="S69" s="21"/>
      <c r="T69" s="21"/>
      <c r="U69" s="21"/>
      <c r="V69" s="21">
        <v>198613656</v>
      </c>
      <c r="W69" s="21">
        <v>203675252</v>
      </c>
      <c r="X69" s="21"/>
      <c r="Y69" s="20"/>
      <c r="Z69" s="23">
        <v>268789093</v>
      </c>
    </row>
    <row r="70" spans="1:26" ht="13.5" hidden="1">
      <c r="A70" s="39" t="s">
        <v>103</v>
      </c>
      <c r="B70" s="19">
        <v>229196888</v>
      </c>
      <c r="C70" s="19"/>
      <c r="D70" s="20">
        <v>252986591</v>
      </c>
      <c r="E70" s="21">
        <v>249112938</v>
      </c>
      <c r="F70" s="21">
        <v>26651557</v>
      </c>
      <c r="G70" s="21">
        <v>27868917</v>
      </c>
      <c r="H70" s="21">
        <v>18963143</v>
      </c>
      <c r="I70" s="21">
        <v>73483617</v>
      </c>
      <c r="J70" s="21">
        <v>19728022</v>
      </c>
      <c r="K70" s="21">
        <v>18739386</v>
      </c>
      <c r="L70" s="21">
        <v>17278236</v>
      </c>
      <c r="M70" s="21">
        <v>55745644</v>
      </c>
      <c r="N70" s="21">
        <v>19588646</v>
      </c>
      <c r="O70" s="21">
        <v>18038279</v>
      </c>
      <c r="P70" s="21">
        <v>18471904</v>
      </c>
      <c r="Q70" s="21">
        <v>56098829</v>
      </c>
      <c r="R70" s="21"/>
      <c r="S70" s="21"/>
      <c r="T70" s="21"/>
      <c r="U70" s="21"/>
      <c r="V70" s="21">
        <v>185328090</v>
      </c>
      <c r="W70" s="21">
        <v>192255145</v>
      </c>
      <c r="X70" s="21"/>
      <c r="Y70" s="20"/>
      <c r="Z70" s="23">
        <v>249112938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17053881</v>
      </c>
      <c r="C73" s="19"/>
      <c r="D73" s="20">
        <v>18532000</v>
      </c>
      <c r="E73" s="21">
        <v>19324290</v>
      </c>
      <c r="F73" s="21">
        <v>1689190</v>
      </c>
      <c r="G73" s="21">
        <v>1611834</v>
      </c>
      <c r="H73" s="21">
        <v>2109530</v>
      </c>
      <c r="I73" s="21">
        <v>5410554</v>
      </c>
      <c r="J73" s="21">
        <v>1278387</v>
      </c>
      <c r="K73" s="21">
        <v>623544</v>
      </c>
      <c r="L73" s="21">
        <v>704651</v>
      </c>
      <c r="M73" s="21">
        <v>2606582</v>
      </c>
      <c r="N73" s="21">
        <v>618941</v>
      </c>
      <c r="O73" s="21">
        <v>2630371</v>
      </c>
      <c r="P73" s="21">
        <v>1703673</v>
      </c>
      <c r="Q73" s="21">
        <v>4952985</v>
      </c>
      <c r="R73" s="21"/>
      <c r="S73" s="21"/>
      <c r="T73" s="21"/>
      <c r="U73" s="21"/>
      <c r="V73" s="21">
        <v>12970121</v>
      </c>
      <c r="W73" s="21">
        <v>11095329</v>
      </c>
      <c r="X73" s="21"/>
      <c r="Y73" s="20"/>
      <c r="Z73" s="23">
        <v>19324290</v>
      </c>
    </row>
    <row r="74" spans="1:26" ht="13.5" hidden="1">
      <c r="A74" s="39" t="s">
        <v>107</v>
      </c>
      <c r="B74" s="19"/>
      <c r="C74" s="19"/>
      <c r="D74" s="20">
        <v>497263</v>
      </c>
      <c r="E74" s="21">
        <v>351865</v>
      </c>
      <c r="F74" s="21">
        <v>89296</v>
      </c>
      <c r="G74" s="21">
        <v>23512</v>
      </c>
      <c r="H74" s="21">
        <v>21812</v>
      </c>
      <c r="I74" s="21">
        <v>134620</v>
      </c>
      <c r="J74" s="21">
        <v>38187</v>
      </c>
      <c r="K74" s="21">
        <v>39347</v>
      </c>
      <c r="L74" s="21">
        <v>16142</v>
      </c>
      <c r="M74" s="21">
        <v>93676</v>
      </c>
      <c r="N74" s="21">
        <v>16382</v>
      </c>
      <c r="O74" s="21">
        <v>30438</v>
      </c>
      <c r="P74" s="21">
        <v>40329</v>
      </c>
      <c r="Q74" s="21">
        <v>87149</v>
      </c>
      <c r="R74" s="21"/>
      <c r="S74" s="21"/>
      <c r="T74" s="21"/>
      <c r="U74" s="21"/>
      <c r="V74" s="21">
        <v>315445</v>
      </c>
      <c r="W74" s="21">
        <v>324778</v>
      </c>
      <c r="X74" s="21"/>
      <c r="Y74" s="20"/>
      <c r="Z74" s="23">
        <v>351865</v>
      </c>
    </row>
    <row r="75" spans="1:26" ht="13.5" hidden="1">
      <c r="A75" s="40" t="s">
        <v>110</v>
      </c>
      <c r="B75" s="28">
        <v>1004745</v>
      </c>
      <c r="C75" s="28"/>
      <c r="D75" s="29">
        <v>10291992</v>
      </c>
      <c r="E75" s="30">
        <v>1801209</v>
      </c>
      <c r="F75" s="30">
        <v>1100656</v>
      </c>
      <c r="G75" s="30">
        <v>391461</v>
      </c>
      <c r="H75" s="30">
        <v>672967</v>
      </c>
      <c r="I75" s="30">
        <v>2165084</v>
      </c>
      <c r="J75" s="30">
        <v>728887</v>
      </c>
      <c r="K75" s="30">
        <v>661702</v>
      </c>
      <c r="L75" s="30">
        <v>516445</v>
      </c>
      <c r="M75" s="30">
        <v>1907034</v>
      </c>
      <c r="N75" s="30">
        <v>-2308361</v>
      </c>
      <c r="O75" s="30">
        <v>228117</v>
      </c>
      <c r="P75" s="30">
        <v>134352</v>
      </c>
      <c r="Q75" s="30">
        <v>-1945892</v>
      </c>
      <c r="R75" s="30"/>
      <c r="S75" s="30"/>
      <c r="T75" s="30"/>
      <c r="U75" s="30"/>
      <c r="V75" s="30">
        <v>2126226</v>
      </c>
      <c r="W75" s="30">
        <v>11915440</v>
      </c>
      <c r="X75" s="30"/>
      <c r="Y75" s="29"/>
      <c r="Z75" s="31">
        <v>1801209</v>
      </c>
    </row>
    <row r="76" spans="1:26" ht="13.5" hidden="1">
      <c r="A76" s="42" t="s">
        <v>286</v>
      </c>
      <c r="B76" s="32">
        <v>368668555</v>
      </c>
      <c r="C76" s="32"/>
      <c r="D76" s="33">
        <v>374684735</v>
      </c>
      <c r="E76" s="34">
        <v>391978531</v>
      </c>
      <c r="F76" s="34">
        <v>18961065</v>
      </c>
      <c r="G76" s="34">
        <v>24694913</v>
      </c>
      <c r="H76" s="34">
        <v>26658061</v>
      </c>
      <c r="I76" s="34">
        <v>70314039</v>
      </c>
      <c r="J76" s="34">
        <v>26828007</v>
      </c>
      <c r="K76" s="34">
        <v>27770563</v>
      </c>
      <c r="L76" s="34">
        <v>27181043</v>
      </c>
      <c r="M76" s="34">
        <v>81779613</v>
      </c>
      <c r="N76" s="34">
        <v>25447069</v>
      </c>
      <c r="O76" s="34">
        <v>30293506</v>
      </c>
      <c r="P76" s="34">
        <v>27769920</v>
      </c>
      <c r="Q76" s="34">
        <v>83510495</v>
      </c>
      <c r="R76" s="34"/>
      <c r="S76" s="34"/>
      <c r="T76" s="34"/>
      <c r="U76" s="34"/>
      <c r="V76" s="34">
        <v>235604147</v>
      </c>
      <c r="W76" s="34">
        <v>297797866</v>
      </c>
      <c r="X76" s="34"/>
      <c r="Y76" s="33"/>
      <c r="Z76" s="35">
        <v>391978531</v>
      </c>
    </row>
    <row r="77" spans="1:26" ht="13.5" hidden="1">
      <c r="A77" s="37" t="s">
        <v>31</v>
      </c>
      <c r="B77" s="19">
        <v>121413041</v>
      </c>
      <c r="C77" s="19"/>
      <c r="D77" s="20">
        <v>132675000</v>
      </c>
      <c r="E77" s="21">
        <v>124962206</v>
      </c>
      <c r="F77" s="21">
        <v>1440128</v>
      </c>
      <c r="G77" s="21">
        <v>5344922</v>
      </c>
      <c r="H77" s="21">
        <v>5563518</v>
      </c>
      <c r="I77" s="21">
        <v>12348568</v>
      </c>
      <c r="J77" s="21">
        <v>7162323</v>
      </c>
      <c r="K77" s="21">
        <v>7579881</v>
      </c>
      <c r="L77" s="21">
        <v>8226937</v>
      </c>
      <c r="M77" s="21">
        <v>22969141</v>
      </c>
      <c r="N77" s="21">
        <v>7526767</v>
      </c>
      <c r="O77" s="21">
        <v>8743354</v>
      </c>
      <c r="P77" s="21">
        <v>10002313</v>
      </c>
      <c r="Q77" s="21">
        <v>26272434</v>
      </c>
      <c r="R77" s="21"/>
      <c r="S77" s="21"/>
      <c r="T77" s="21"/>
      <c r="U77" s="21"/>
      <c r="V77" s="21">
        <v>61590143</v>
      </c>
      <c r="W77" s="21">
        <v>93721655</v>
      </c>
      <c r="X77" s="21"/>
      <c r="Y77" s="20"/>
      <c r="Z77" s="23">
        <v>124962206</v>
      </c>
    </row>
    <row r="78" spans="1:26" ht="13.5" hidden="1">
      <c r="A78" s="38" t="s">
        <v>32</v>
      </c>
      <c r="B78" s="19">
        <v>246250769</v>
      </c>
      <c r="C78" s="19"/>
      <c r="D78" s="20">
        <v>242009735</v>
      </c>
      <c r="E78" s="21">
        <v>265305580</v>
      </c>
      <c r="F78" s="21">
        <v>16863634</v>
      </c>
      <c r="G78" s="21">
        <v>19126773</v>
      </c>
      <c r="H78" s="21">
        <v>20815651</v>
      </c>
      <c r="I78" s="21">
        <v>56806058</v>
      </c>
      <c r="J78" s="21">
        <v>19339586</v>
      </c>
      <c r="K78" s="21">
        <v>20141964</v>
      </c>
      <c r="L78" s="21">
        <v>18795242</v>
      </c>
      <c r="M78" s="21">
        <v>58276792</v>
      </c>
      <c r="N78" s="21">
        <v>17921390</v>
      </c>
      <c r="O78" s="21">
        <v>21442706</v>
      </c>
      <c r="P78" s="21">
        <v>17703584</v>
      </c>
      <c r="Q78" s="21">
        <v>57067680</v>
      </c>
      <c r="R78" s="21"/>
      <c r="S78" s="21"/>
      <c r="T78" s="21"/>
      <c r="U78" s="21"/>
      <c r="V78" s="21">
        <v>172150530</v>
      </c>
      <c r="W78" s="21">
        <v>202793152</v>
      </c>
      <c r="X78" s="21"/>
      <c r="Y78" s="20"/>
      <c r="Z78" s="23">
        <v>265305580</v>
      </c>
    </row>
    <row r="79" spans="1:26" ht="13.5" hidden="1">
      <c r="A79" s="39" t="s">
        <v>103</v>
      </c>
      <c r="B79" s="19">
        <v>229124127</v>
      </c>
      <c r="C79" s="19"/>
      <c r="D79" s="20">
        <v>222981000</v>
      </c>
      <c r="E79" s="21">
        <v>243255862</v>
      </c>
      <c r="F79" s="21">
        <v>16554810</v>
      </c>
      <c r="G79" s="21">
        <v>18266292</v>
      </c>
      <c r="H79" s="21">
        <v>20229464</v>
      </c>
      <c r="I79" s="21">
        <v>55050566</v>
      </c>
      <c r="J79" s="21">
        <v>18610987</v>
      </c>
      <c r="K79" s="21">
        <v>19298977</v>
      </c>
      <c r="L79" s="21">
        <v>17405969</v>
      </c>
      <c r="M79" s="21">
        <v>55315933</v>
      </c>
      <c r="N79" s="21">
        <v>16974273</v>
      </c>
      <c r="O79" s="21">
        <v>20313287</v>
      </c>
      <c r="P79" s="21">
        <v>16803352</v>
      </c>
      <c r="Q79" s="21">
        <v>54090912</v>
      </c>
      <c r="R79" s="21"/>
      <c r="S79" s="21"/>
      <c r="T79" s="21"/>
      <c r="U79" s="21"/>
      <c r="V79" s="21">
        <v>164457411</v>
      </c>
      <c r="W79" s="21">
        <v>186255862</v>
      </c>
      <c r="X79" s="21"/>
      <c r="Y79" s="20"/>
      <c r="Z79" s="23">
        <v>243255862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17022936</v>
      </c>
      <c r="C82" s="19"/>
      <c r="D82" s="20">
        <v>18532000</v>
      </c>
      <c r="E82" s="21">
        <v>8243640</v>
      </c>
      <c r="F82" s="21">
        <v>163377</v>
      </c>
      <c r="G82" s="21">
        <v>518562</v>
      </c>
      <c r="H82" s="21">
        <v>586462</v>
      </c>
      <c r="I82" s="21">
        <v>1268401</v>
      </c>
      <c r="J82" s="21">
        <v>645401</v>
      </c>
      <c r="K82" s="21">
        <v>672392</v>
      </c>
      <c r="L82" s="21">
        <v>657954</v>
      </c>
      <c r="M82" s="21">
        <v>1975747</v>
      </c>
      <c r="N82" s="21">
        <v>767735</v>
      </c>
      <c r="O82" s="21">
        <v>691788</v>
      </c>
      <c r="P82" s="21">
        <v>764509</v>
      </c>
      <c r="Q82" s="21">
        <v>2224032</v>
      </c>
      <c r="R82" s="21"/>
      <c r="S82" s="21"/>
      <c r="T82" s="21"/>
      <c r="U82" s="21"/>
      <c r="V82" s="21">
        <v>5468180</v>
      </c>
      <c r="W82" s="21">
        <v>6182730</v>
      </c>
      <c r="X82" s="21"/>
      <c r="Y82" s="20"/>
      <c r="Z82" s="23">
        <v>8243640</v>
      </c>
    </row>
    <row r="83" spans="1:26" ht="13.5" hidden="1">
      <c r="A83" s="39" t="s">
        <v>107</v>
      </c>
      <c r="B83" s="19">
        <v>103706</v>
      </c>
      <c r="C83" s="19"/>
      <c r="D83" s="20">
        <v>496735</v>
      </c>
      <c r="E83" s="21">
        <v>13806078</v>
      </c>
      <c r="F83" s="21">
        <v>145447</v>
      </c>
      <c r="G83" s="21">
        <v>341919</v>
      </c>
      <c r="H83" s="21">
        <v>-275</v>
      </c>
      <c r="I83" s="21">
        <v>487091</v>
      </c>
      <c r="J83" s="21">
        <v>83198</v>
      </c>
      <c r="K83" s="21">
        <v>170595</v>
      </c>
      <c r="L83" s="21">
        <v>731319</v>
      </c>
      <c r="M83" s="21">
        <v>985112</v>
      </c>
      <c r="N83" s="21">
        <v>179382</v>
      </c>
      <c r="O83" s="21">
        <v>437631</v>
      </c>
      <c r="P83" s="21">
        <v>135723</v>
      </c>
      <c r="Q83" s="21">
        <v>752736</v>
      </c>
      <c r="R83" s="21"/>
      <c r="S83" s="21"/>
      <c r="T83" s="21"/>
      <c r="U83" s="21"/>
      <c r="V83" s="21">
        <v>2224939</v>
      </c>
      <c r="W83" s="21">
        <v>10354560</v>
      </c>
      <c r="X83" s="21"/>
      <c r="Y83" s="20"/>
      <c r="Z83" s="23">
        <v>13806078</v>
      </c>
    </row>
    <row r="84" spans="1:26" ht="13.5" hidden="1">
      <c r="A84" s="40" t="s">
        <v>110</v>
      </c>
      <c r="B84" s="28">
        <v>1004745</v>
      </c>
      <c r="C84" s="28"/>
      <c r="D84" s="29"/>
      <c r="E84" s="30">
        <v>1710745</v>
      </c>
      <c r="F84" s="30">
        <v>657303</v>
      </c>
      <c r="G84" s="30">
        <v>223218</v>
      </c>
      <c r="H84" s="30">
        <v>278892</v>
      </c>
      <c r="I84" s="30">
        <v>1159413</v>
      </c>
      <c r="J84" s="30">
        <v>326098</v>
      </c>
      <c r="K84" s="30">
        <v>48718</v>
      </c>
      <c r="L84" s="30">
        <v>158864</v>
      </c>
      <c r="M84" s="30">
        <v>533680</v>
      </c>
      <c r="N84" s="30">
        <v>-1088</v>
      </c>
      <c r="O84" s="30">
        <v>107446</v>
      </c>
      <c r="P84" s="30">
        <v>64023</v>
      </c>
      <c r="Q84" s="30">
        <v>170381</v>
      </c>
      <c r="R84" s="30"/>
      <c r="S84" s="30"/>
      <c r="T84" s="30"/>
      <c r="U84" s="30"/>
      <c r="V84" s="30">
        <v>1863474</v>
      </c>
      <c r="W84" s="30">
        <v>1283059</v>
      </c>
      <c r="X84" s="30"/>
      <c r="Y84" s="29"/>
      <c r="Z84" s="31">
        <v>1710745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24460800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20160000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20160000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4300800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2000400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2300400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4341000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4341000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8281000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855000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7426000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37082800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221876422</v>
      </c>
      <c r="D5" s="153">
        <f>SUM(D6:D8)</f>
        <v>0</v>
      </c>
      <c r="E5" s="154">
        <f t="shared" si="0"/>
        <v>253384615</v>
      </c>
      <c r="F5" s="100">
        <f t="shared" si="0"/>
        <v>242663641</v>
      </c>
      <c r="G5" s="100">
        <f t="shared" si="0"/>
        <v>59057239</v>
      </c>
      <c r="H5" s="100">
        <f t="shared" si="0"/>
        <v>17319283</v>
      </c>
      <c r="I5" s="100">
        <f t="shared" si="0"/>
        <v>11559283</v>
      </c>
      <c r="J5" s="100">
        <f t="shared" si="0"/>
        <v>87935805</v>
      </c>
      <c r="K5" s="100">
        <f t="shared" si="0"/>
        <v>12509738</v>
      </c>
      <c r="L5" s="100">
        <f t="shared" si="0"/>
        <v>11182800</v>
      </c>
      <c r="M5" s="100">
        <f t="shared" si="0"/>
        <v>37465686</v>
      </c>
      <c r="N5" s="100">
        <f t="shared" si="0"/>
        <v>61158224</v>
      </c>
      <c r="O5" s="100">
        <f t="shared" si="0"/>
        <v>11879346</v>
      </c>
      <c r="P5" s="100">
        <f t="shared" si="0"/>
        <v>12817499</v>
      </c>
      <c r="Q5" s="100">
        <f t="shared" si="0"/>
        <v>33471730</v>
      </c>
      <c r="R5" s="100">
        <f t="shared" si="0"/>
        <v>58168575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207262604</v>
      </c>
      <c r="X5" s="100">
        <f t="shared" si="0"/>
        <v>227555850</v>
      </c>
      <c r="Y5" s="100">
        <f t="shared" si="0"/>
        <v>-20293246</v>
      </c>
      <c r="Z5" s="137">
        <f>+IF(X5&lt;&gt;0,+(Y5/X5)*100,0)</f>
        <v>-8.91791883179448</v>
      </c>
      <c r="AA5" s="153">
        <f>SUM(AA6:AA8)</f>
        <v>242663641</v>
      </c>
    </row>
    <row r="6" spans="1:27" ht="13.5">
      <c r="A6" s="138" t="s">
        <v>75</v>
      </c>
      <c r="B6" s="136"/>
      <c r="C6" s="155">
        <v>88056702</v>
      </c>
      <c r="D6" s="155"/>
      <c r="E6" s="156">
        <v>246755855</v>
      </c>
      <c r="F6" s="60">
        <v>94731855</v>
      </c>
      <c r="G6" s="60">
        <v>32965348</v>
      </c>
      <c r="H6" s="60">
        <v>868510</v>
      </c>
      <c r="I6" s="60">
        <v>844180</v>
      </c>
      <c r="J6" s="60">
        <v>34678038</v>
      </c>
      <c r="K6" s="60">
        <v>1721086</v>
      </c>
      <c r="L6" s="60">
        <v>557437</v>
      </c>
      <c r="M6" s="60">
        <v>27091083</v>
      </c>
      <c r="N6" s="60">
        <v>29369606</v>
      </c>
      <c r="O6" s="60">
        <v>818260</v>
      </c>
      <c r="P6" s="60">
        <v>1356864</v>
      </c>
      <c r="Q6" s="60">
        <v>22282819</v>
      </c>
      <c r="R6" s="60">
        <v>24457943</v>
      </c>
      <c r="S6" s="60"/>
      <c r="T6" s="60"/>
      <c r="U6" s="60"/>
      <c r="V6" s="60"/>
      <c r="W6" s="60">
        <v>88505587</v>
      </c>
      <c r="X6" s="60">
        <v>226174497</v>
      </c>
      <c r="Y6" s="60">
        <v>-137668910</v>
      </c>
      <c r="Z6" s="140">
        <v>-60.87</v>
      </c>
      <c r="AA6" s="155">
        <v>94731855</v>
      </c>
    </row>
    <row r="7" spans="1:27" ht="13.5">
      <c r="A7" s="138" t="s">
        <v>76</v>
      </c>
      <c r="B7" s="136"/>
      <c r="C7" s="157">
        <v>132347891</v>
      </c>
      <c r="D7" s="157"/>
      <c r="E7" s="158">
        <v>4265600</v>
      </c>
      <c r="F7" s="159">
        <v>145511872</v>
      </c>
      <c r="G7" s="159">
        <v>26028165</v>
      </c>
      <c r="H7" s="159">
        <v>15355948</v>
      </c>
      <c r="I7" s="159">
        <v>10626882</v>
      </c>
      <c r="J7" s="159">
        <v>52010995</v>
      </c>
      <c r="K7" s="159">
        <v>10641679</v>
      </c>
      <c r="L7" s="159">
        <v>10415297</v>
      </c>
      <c r="M7" s="159">
        <v>10344906</v>
      </c>
      <c r="N7" s="159">
        <v>31401882</v>
      </c>
      <c r="O7" s="159">
        <v>10946488</v>
      </c>
      <c r="P7" s="159">
        <v>11385766</v>
      </c>
      <c r="Q7" s="159">
        <v>11049747</v>
      </c>
      <c r="R7" s="159">
        <v>33382001</v>
      </c>
      <c r="S7" s="159"/>
      <c r="T7" s="159"/>
      <c r="U7" s="159"/>
      <c r="V7" s="159"/>
      <c r="W7" s="159">
        <v>116794878</v>
      </c>
      <c r="X7" s="159">
        <v>-3701389</v>
      </c>
      <c r="Y7" s="159">
        <v>120496267</v>
      </c>
      <c r="Z7" s="141">
        <v>-3255.43</v>
      </c>
      <c r="AA7" s="157">
        <v>145511872</v>
      </c>
    </row>
    <row r="8" spans="1:27" ht="13.5">
      <c r="A8" s="138" t="s">
        <v>77</v>
      </c>
      <c r="B8" s="136"/>
      <c r="C8" s="155">
        <v>1471829</v>
      </c>
      <c r="D8" s="155"/>
      <c r="E8" s="156">
        <v>2363160</v>
      </c>
      <c r="F8" s="60">
        <v>2419914</v>
      </c>
      <c r="G8" s="60">
        <v>63726</v>
      </c>
      <c r="H8" s="60">
        <v>1094825</v>
      </c>
      <c r="I8" s="60">
        <v>88221</v>
      </c>
      <c r="J8" s="60">
        <v>1246772</v>
      </c>
      <c r="K8" s="60">
        <v>146973</v>
      </c>
      <c r="L8" s="60">
        <v>210066</v>
      </c>
      <c r="M8" s="60">
        <v>29697</v>
      </c>
      <c r="N8" s="60">
        <v>386736</v>
      </c>
      <c r="O8" s="60">
        <v>114598</v>
      </c>
      <c r="P8" s="60">
        <v>74869</v>
      </c>
      <c r="Q8" s="60">
        <v>139164</v>
      </c>
      <c r="R8" s="60">
        <v>328631</v>
      </c>
      <c r="S8" s="60"/>
      <c r="T8" s="60"/>
      <c r="U8" s="60"/>
      <c r="V8" s="60"/>
      <c r="W8" s="60">
        <v>1962139</v>
      </c>
      <c r="X8" s="60">
        <v>5082742</v>
      </c>
      <c r="Y8" s="60">
        <v>-3120603</v>
      </c>
      <c r="Z8" s="140">
        <v>-61.4</v>
      </c>
      <c r="AA8" s="155">
        <v>2419914</v>
      </c>
    </row>
    <row r="9" spans="1:27" ht="13.5">
      <c r="A9" s="135" t="s">
        <v>78</v>
      </c>
      <c r="B9" s="136"/>
      <c r="C9" s="153">
        <f aca="true" t="shared" si="1" ref="C9:Y9">SUM(C10:C14)</f>
        <v>21079667</v>
      </c>
      <c r="D9" s="153">
        <f>SUM(D10:D14)</f>
        <v>0</v>
      </c>
      <c r="E9" s="154">
        <f t="shared" si="1"/>
        <v>27273124</v>
      </c>
      <c r="F9" s="100">
        <f t="shared" si="1"/>
        <v>26259709</v>
      </c>
      <c r="G9" s="100">
        <f t="shared" si="1"/>
        <v>488624</v>
      </c>
      <c r="H9" s="100">
        <f t="shared" si="1"/>
        <v>605905</v>
      </c>
      <c r="I9" s="100">
        <f t="shared" si="1"/>
        <v>3827764</v>
      </c>
      <c r="J9" s="100">
        <f t="shared" si="1"/>
        <v>4922293</v>
      </c>
      <c r="K9" s="100">
        <f t="shared" si="1"/>
        <v>502350</v>
      </c>
      <c r="L9" s="100">
        <f t="shared" si="1"/>
        <v>487984</v>
      </c>
      <c r="M9" s="100">
        <f t="shared" si="1"/>
        <v>999406</v>
      </c>
      <c r="N9" s="100">
        <f t="shared" si="1"/>
        <v>1989740</v>
      </c>
      <c r="O9" s="100">
        <f t="shared" si="1"/>
        <v>410443</v>
      </c>
      <c r="P9" s="100">
        <f t="shared" si="1"/>
        <v>398096</v>
      </c>
      <c r="Q9" s="100">
        <f t="shared" si="1"/>
        <v>638031</v>
      </c>
      <c r="R9" s="100">
        <f t="shared" si="1"/>
        <v>1446570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8358603</v>
      </c>
      <c r="X9" s="100">
        <f t="shared" si="1"/>
        <v>20646738</v>
      </c>
      <c r="Y9" s="100">
        <f t="shared" si="1"/>
        <v>-12288135</v>
      </c>
      <c r="Z9" s="137">
        <f>+IF(X9&lt;&gt;0,+(Y9/X9)*100,0)</f>
        <v>-59.51610854944738</v>
      </c>
      <c r="AA9" s="153">
        <f>SUM(AA10:AA14)</f>
        <v>26259709</v>
      </c>
    </row>
    <row r="10" spans="1:27" ht="13.5">
      <c r="A10" s="138" t="s">
        <v>79</v>
      </c>
      <c r="B10" s="136"/>
      <c r="C10" s="155">
        <v>5556858</v>
      </c>
      <c r="D10" s="155"/>
      <c r="E10" s="156">
        <v>4723490</v>
      </c>
      <c r="F10" s="60">
        <v>4400171</v>
      </c>
      <c r="G10" s="60">
        <v>42544</v>
      </c>
      <c r="H10" s="60">
        <v>49851</v>
      </c>
      <c r="I10" s="60">
        <v>3303636</v>
      </c>
      <c r="J10" s="60">
        <v>3396031</v>
      </c>
      <c r="K10" s="60">
        <v>96518</v>
      </c>
      <c r="L10" s="60">
        <v>46525</v>
      </c>
      <c r="M10" s="60">
        <v>510067</v>
      </c>
      <c r="N10" s="60">
        <v>653110</v>
      </c>
      <c r="O10" s="60">
        <v>32445</v>
      </c>
      <c r="P10" s="60">
        <v>42646</v>
      </c>
      <c r="Q10" s="60">
        <v>60914</v>
      </c>
      <c r="R10" s="60">
        <v>136005</v>
      </c>
      <c r="S10" s="60"/>
      <c r="T10" s="60"/>
      <c r="U10" s="60"/>
      <c r="V10" s="60"/>
      <c r="W10" s="60">
        <v>4185146</v>
      </c>
      <c r="X10" s="60">
        <v>4094612</v>
      </c>
      <c r="Y10" s="60">
        <v>90534</v>
      </c>
      <c r="Z10" s="140">
        <v>2.21</v>
      </c>
      <c r="AA10" s="155">
        <v>4400171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14829160</v>
      </c>
      <c r="D12" s="155"/>
      <c r="E12" s="156">
        <v>9791284</v>
      </c>
      <c r="F12" s="60">
        <v>9357694</v>
      </c>
      <c r="G12" s="60">
        <v>411727</v>
      </c>
      <c r="H12" s="60">
        <v>520990</v>
      </c>
      <c r="I12" s="60">
        <v>489064</v>
      </c>
      <c r="J12" s="60">
        <v>1421781</v>
      </c>
      <c r="K12" s="60">
        <v>370768</v>
      </c>
      <c r="L12" s="60">
        <v>406395</v>
      </c>
      <c r="M12" s="60">
        <v>454275</v>
      </c>
      <c r="N12" s="60">
        <v>1231438</v>
      </c>
      <c r="O12" s="60">
        <v>348372</v>
      </c>
      <c r="P12" s="60">
        <v>320680</v>
      </c>
      <c r="Q12" s="60">
        <v>542347</v>
      </c>
      <c r="R12" s="60">
        <v>1211399</v>
      </c>
      <c r="S12" s="60"/>
      <c r="T12" s="60"/>
      <c r="U12" s="60"/>
      <c r="V12" s="60"/>
      <c r="W12" s="60">
        <v>3864618</v>
      </c>
      <c r="X12" s="60">
        <v>7007638</v>
      </c>
      <c r="Y12" s="60">
        <v>-3143020</v>
      </c>
      <c r="Z12" s="140">
        <v>-44.85</v>
      </c>
      <c r="AA12" s="155">
        <v>9357694</v>
      </c>
    </row>
    <row r="13" spans="1:27" ht="13.5">
      <c r="A13" s="138" t="s">
        <v>82</v>
      </c>
      <c r="B13" s="136"/>
      <c r="C13" s="155">
        <v>693649</v>
      </c>
      <c r="D13" s="155"/>
      <c r="E13" s="156">
        <v>2531780</v>
      </c>
      <c r="F13" s="60">
        <v>2275344</v>
      </c>
      <c r="G13" s="60">
        <v>34353</v>
      </c>
      <c r="H13" s="60">
        <v>35064</v>
      </c>
      <c r="I13" s="60">
        <v>35064</v>
      </c>
      <c r="J13" s="60">
        <v>104481</v>
      </c>
      <c r="K13" s="60">
        <v>35064</v>
      </c>
      <c r="L13" s="60">
        <v>35064</v>
      </c>
      <c r="M13" s="60">
        <v>35064</v>
      </c>
      <c r="N13" s="60">
        <v>105192</v>
      </c>
      <c r="O13" s="60">
        <v>29626</v>
      </c>
      <c r="P13" s="60">
        <v>34770</v>
      </c>
      <c r="Q13" s="60">
        <v>34770</v>
      </c>
      <c r="R13" s="60">
        <v>99166</v>
      </c>
      <c r="S13" s="60"/>
      <c r="T13" s="60"/>
      <c r="U13" s="60"/>
      <c r="V13" s="60"/>
      <c r="W13" s="60">
        <v>308839</v>
      </c>
      <c r="X13" s="60">
        <v>1894488</v>
      </c>
      <c r="Y13" s="60">
        <v>-1585649</v>
      </c>
      <c r="Z13" s="140">
        <v>-83.7</v>
      </c>
      <c r="AA13" s="155">
        <v>2275344</v>
      </c>
    </row>
    <row r="14" spans="1:27" ht="13.5">
      <c r="A14" s="138" t="s">
        <v>83</v>
      </c>
      <c r="B14" s="136"/>
      <c r="C14" s="157"/>
      <c r="D14" s="157"/>
      <c r="E14" s="158">
        <v>10226570</v>
      </c>
      <c r="F14" s="159">
        <v>10226500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7650000</v>
      </c>
      <c r="Y14" s="159">
        <v>-7650000</v>
      </c>
      <c r="Z14" s="141">
        <v>-100</v>
      </c>
      <c r="AA14" s="157">
        <v>10226500</v>
      </c>
    </row>
    <row r="15" spans="1:27" ht="13.5">
      <c r="A15" s="135" t="s">
        <v>84</v>
      </c>
      <c r="B15" s="142"/>
      <c r="C15" s="153">
        <f aca="true" t="shared" si="2" ref="C15:Y15">SUM(C16:C18)</f>
        <v>48256572</v>
      </c>
      <c r="D15" s="153">
        <f>SUM(D16:D18)</f>
        <v>0</v>
      </c>
      <c r="E15" s="154">
        <f t="shared" si="2"/>
        <v>51589726</v>
      </c>
      <c r="F15" s="100">
        <f t="shared" si="2"/>
        <v>84723253</v>
      </c>
      <c r="G15" s="100">
        <f t="shared" si="2"/>
        <v>670670</v>
      </c>
      <c r="H15" s="100">
        <f t="shared" si="2"/>
        <v>2568529</v>
      </c>
      <c r="I15" s="100">
        <f t="shared" si="2"/>
        <v>653804</v>
      </c>
      <c r="J15" s="100">
        <f t="shared" si="2"/>
        <v>3893003</v>
      </c>
      <c r="K15" s="100">
        <f t="shared" si="2"/>
        <v>775995</v>
      </c>
      <c r="L15" s="100">
        <f t="shared" si="2"/>
        <v>1780563</v>
      </c>
      <c r="M15" s="100">
        <f t="shared" si="2"/>
        <v>518847</v>
      </c>
      <c r="N15" s="100">
        <f t="shared" si="2"/>
        <v>3075405</v>
      </c>
      <c r="O15" s="100">
        <f t="shared" si="2"/>
        <v>162167</v>
      </c>
      <c r="P15" s="100">
        <f t="shared" si="2"/>
        <v>2550811</v>
      </c>
      <c r="Q15" s="100">
        <f t="shared" si="2"/>
        <v>621644</v>
      </c>
      <c r="R15" s="100">
        <f t="shared" si="2"/>
        <v>3334622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10303030</v>
      </c>
      <c r="X15" s="100">
        <f t="shared" si="2"/>
        <v>41231267</v>
      </c>
      <c r="Y15" s="100">
        <f t="shared" si="2"/>
        <v>-30928237</v>
      </c>
      <c r="Z15" s="137">
        <f>+IF(X15&lt;&gt;0,+(Y15/X15)*100,0)</f>
        <v>-75.01160951469184</v>
      </c>
      <c r="AA15" s="153">
        <f>SUM(AA16:AA18)</f>
        <v>84723253</v>
      </c>
    </row>
    <row r="16" spans="1:27" ht="13.5">
      <c r="A16" s="138" t="s">
        <v>85</v>
      </c>
      <c r="B16" s="136"/>
      <c r="C16" s="155">
        <v>337285</v>
      </c>
      <c r="D16" s="155"/>
      <c r="E16" s="156">
        <v>290346</v>
      </c>
      <c r="F16" s="60">
        <v>327643</v>
      </c>
      <c r="G16" s="60">
        <v>19466</v>
      </c>
      <c r="H16" s="60">
        <v>71756</v>
      </c>
      <c r="I16" s="60">
        <v>18949</v>
      </c>
      <c r="J16" s="60">
        <v>110171</v>
      </c>
      <c r="K16" s="60">
        <v>21595</v>
      </c>
      <c r="L16" s="60">
        <v>21237</v>
      </c>
      <c r="M16" s="60">
        <v>10818</v>
      </c>
      <c r="N16" s="60">
        <v>53650</v>
      </c>
      <c r="O16" s="60">
        <v>26600</v>
      </c>
      <c r="P16" s="60">
        <v>44179</v>
      </c>
      <c r="Q16" s="60">
        <v>30422</v>
      </c>
      <c r="R16" s="60">
        <v>101201</v>
      </c>
      <c r="S16" s="60"/>
      <c r="T16" s="60"/>
      <c r="U16" s="60"/>
      <c r="V16" s="60"/>
      <c r="W16" s="60">
        <v>265022</v>
      </c>
      <c r="X16" s="60">
        <v>210294</v>
      </c>
      <c r="Y16" s="60">
        <v>54728</v>
      </c>
      <c r="Z16" s="140">
        <v>26.02</v>
      </c>
      <c r="AA16" s="155">
        <v>327643</v>
      </c>
    </row>
    <row r="17" spans="1:27" ht="13.5">
      <c r="A17" s="138" t="s">
        <v>86</v>
      </c>
      <c r="B17" s="136"/>
      <c r="C17" s="155">
        <v>47919287</v>
      </c>
      <c r="D17" s="155"/>
      <c r="E17" s="156">
        <v>49420160</v>
      </c>
      <c r="F17" s="60">
        <v>83302778</v>
      </c>
      <c r="G17" s="60">
        <v>574922</v>
      </c>
      <c r="H17" s="60">
        <v>2429110</v>
      </c>
      <c r="I17" s="60">
        <v>547377</v>
      </c>
      <c r="J17" s="60">
        <v>3551409</v>
      </c>
      <c r="K17" s="60">
        <v>670028</v>
      </c>
      <c r="L17" s="60">
        <v>1660525</v>
      </c>
      <c r="M17" s="60">
        <v>420600</v>
      </c>
      <c r="N17" s="60">
        <v>2751153</v>
      </c>
      <c r="O17" s="60">
        <v>16382</v>
      </c>
      <c r="P17" s="60">
        <v>2417399</v>
      </c>
      <c r="Q17" s="60">
        <v>527869</v>
      </c>
      <c r="R17" s="60">
        <v>2961650</v>
      </c>
      <c r="S17" s="60"/>
      <c r="T17" s="60"/>
      <c r="U17" s="60"/>
      <c r="V17" s="60"/>
      <c r="W17" s="60">
        <v>9264212</v>
      </c>
      <c r="X17" s="60">
        <v>39697491</v>
      </c>
      <c r="Y17" s="60">
        <v>-30433279</v>
      </c>
      <c r="Z17" s="140">
        <v>-76.66</v>
      </c>
      <c r="AA17" s="155">
        <v>83302778</v>
      </c>
    </row>
    <row r="18" spans="1:27" ht="13.5">
      <c r="A18" s="138" t="s">
        <v>87</v>
      </c>
      <c r="B18" s="136"/>
      <c r="C18" s="155"/>
      <c r="D18" s="155"/>
      <c r="E18" s="156">
        <v>1879220</v>
      </c>
      <c r="F18" s="60">
        <v>1092832</v>
      </c>
      <c r="G18" s="60">
        <v>76282</v>
      </c>
      <c r="H18" s="60">
        <v>67663</v>
      </c>
      <c r="I18" s="60">
        <v>87478</v>
      </c>
      <c r="J18" s="60">
        <v>231423</v>
      </c>
      <c r="K18" s="60">
        <v>84372</v>
      </c>
      <c r="L18" s="60">
        <v>98801</v>
      </c>
      <c r="M18" s="60">
        <v>87429</v>
      </c>
      <c r="N18" s="60">
        <v>270602</v>
      </c>
      <c r="O18" s="60">
        <v>119185</v>
      </c>
      <c r="P18" s="60">
        <v>89233</v>
      </c>
      <c r="Q18" s="60">
        <v>63353</v>
      </c>
      <c r="R18" s="60">
        <v>271771</v>
      </c>
      <c r="S18" s="60"/>
      <c r="T18" s="60"/>
      <c r="U18" s="60"/>
      <c r="V18" s="60"/>
      <c r="W18" s="60">
        <v>773796</v>
      </c>
      <c r="X18" s="60">
        <v>1323482</v>
      </c>
      <c r="Y18" s="60">
        <v>-549686</v>
      </c>
      <c r="Z18" s="140">
        <v>-41.53</v>
      </c>
      <c r="AA18" s="155">
        <v>1092832</v>
      </c>
    </row>
    <row r="19" spans="1:27" ht="13.5">
      <c r="A19" s="135" t="s">
        <v>88</v>
      </c>
      <c r="B19" s="142"/>
      <c r="C19" s="153">
        <f aca="true" t="shared" si="3" ref="C19:Y19">SUM(C20:C23)</f>
        <v>297632587</v>
      </c>
      <c r="D19" s="153">
        <f>SUM(D20:D23)</f>
        <v>0</v>
      </c>
      <c r="E19" s="154">
        <f t="shared" si="3"/>
        <v>339503713</v>
      </c>
      <c r="F19" s="100">
        <f t="shared" si="3"/>
        <v>322135284</v>
      </c>
      <c r="G19" s="100">
        <f t="shared" si="3"/>
        <v>43635705</v>
      </c>
      <c r="H19" s="100">
        <f t="shared" si="3"/>
        <v>29783685</v>
      </c>
      <c r="I19" s="100">
        <f t="shared" si="3"/>
        <v>21452485</v>
      </c>
      <c r="J19" s="100">
        <f t="shared" si="3"/>
        <v>94871875</v>
      </c>
      <c r="K19" s="100">
        <f t="shared" si="3"/>
        <v>21409694</v>
      </c>
      <c r="L19" s="100">
        <f t="shared" si="3"/>
        <v>19587909</v>
      </c>
      <c r="M19" s="100">
        <f t="shared" si="3"/>
        <v>30968139</v>
      </c>
      <c r="N19" s="100">
        <f t="shared" si="3"/>
        <v>71965742</v>
      </c>
      <c r="O19" s="100">
        <f t="shared" si="3"/>
        <v>20557223</v>
      </c>
      <c r="P19" s="100">
        <f t="shared" si="3"/>
        <v>20958315</v>
      </c>
      <c r="Q19" s="100">
        <f t="shared" si="3"/>
        <v>30837604</v>
      </c>
      <c r="R19" s="100">
        <f t="shared" si="3"/>
        <v>72353142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239190759</v>
      </c>
      <c r="X19" s="100">
        <f t="shared" si="3"/>
        <v>262324102</v>
      </c>
      <c r="Y19" s="100">
        <f t="shared" si="3"/>
        <v>-23133343</v>
      </c>
      <c r="Z19" s="137">
        <f>+IF(X19&lt;&gt;0,+(Y19/X19)*100,0)</f>
        <v>-8.818611337512555</v>
      </c>
      <c r="AA19" s="153">
        <f>SUM(AA20:AA23)</f>
        <v>322135284</v>
      </c>
    </row>
    <row r="20" spans="1:27" ht="13.5">
      <c r="A20" s="138" t="s">
        <v>89</v>
      </c>
      <c r="B20" s="136"/>
      <c r="C20" s="155">
        <v>242468104</v>
      </c>
      <c r="D20" s="155"/>
      <c r="E20" s="156">
        <v>287251126</v>
      </c>
      <c r="F20" s="60">
        <v>278140985</v>
      </c>
      <c r="G20" s="60">
        <v>32389264</v>
      </c>
      <c r="H20" s="60">
        <v>28123653</v>
      </c>
      <c r="I20" s="60">
        <v>19285270</v>
      </c>
      <c r="J20" s="60">
        <v>79798187</v>
      </c>
      <c r="K20" s="60">
        <v>20071570</v>
      </c>
      <c r="L20" s="60">
        <v>18901158</v>
      </c>
      <c r="M20" s="60">
        <v>22183581</v>
      </c>
      <c r="N20" s="60">
        <v>61156309</v>
      </c>
      <c r="O20" s="60">
        <v>19825566</v>
      </c>
      <c r="P20" s="60">
        <v>18228096</v>
      </c>
      <c r="Q20" s="60">
        <v>22522240</v>
      </c>
      <c r="R20" s="60">
        <v>60575902</v>
      </c>
      <c r="S20" s="60"/>
      <c r="T20" s="60"/>
      <c r="U20" s="60"/>
      <c r="V20" s="60"/>
      <c r="W20" s="60">
        <v>201530398</v>
      </c>
      <c r="X20" s="60">
        <v>219757796</v>
      </c>
      <c r="Y20" s="60">
        <v>-18227398</v>
      </c>
      <c r="Z20" s="140">
        <v>-8.29</v>
      </c>
      <c r="AA20" s="155">
        <v>278140985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55164483</v>
      </c>
      <c r="D23" s="155"/>
      <c r="E23" s="156">
        <v>52252587</v>
      </c>
      <c r="F23" s="60">
        <v>43994299</v>
      </c>
      <c r="G23" s="60">
        <v>11246441</v>
      </c>
      <c r="H23" s="60">
        <v>1660032</v>
      </c>
      <c r="I23" s="60">
        <v>2167215</v>
      </c>
      <c r="J23" s="60">
        <v>15073688</v>
      </c>
      <c r="K23" s="60">
        <v>1338124</v>
      </c>
      <c r="L23" s="60">
        <v>686751</v>
      </c>
      <c r="M23" s="60">
        <v>8784558</v>
      </c>
      <c r="N23" s="60">
        <v>10809433</v>
      </c>
      <c r="O23" s="60">
        <v>731657</v>
      </c>
      <c r="P23" s="60">
        <v>2730219</v>
      </c>
      <c r="Q23" s="60">
        <v>8315364</v>
      </c>
      <c r="R23" s="60">
        <v>11777240</v>
      </c>
      <c r="S23" s="60"/>
      <c r="T23" s="60"/>
      <c r="U23" s="60"/>
      <c r="V23" s="60"/>
      <c r="W23" s="60">
        <v>37660361</v>
      </c>
      <c r="X23" s="60">
        <v>42566306</v>
      </c>
      <c r="Y23" s="60">
        <v>-4905945</v>
      </c>
      <c r="Z23" s="140">
        <v>-11.53</v>
      </c>
      <c r="AA23" s="155">
        <v>43994299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320930</v>
      </c>
      <c r="F24" s="100">
        <v>163767</v>
      </c>
      <c r="G24" s="100">
        <v>4382</v>
      </c>
      <c r="H24" s="100">
        <v>2622</v>
      </c>
      <c r="I24" s="100">
        <v>2201</v>
      </c>
      <c r="J24" s="100">
        <v>9205</v>
      </c>
      <c r="K24" s="100">
        <v>2768</v>
      </c>
      <c r="L24" s="100">
        <v>4586</v>
      </c>
      <c r="M24" s="100">
        <v>1189</v>
      </c>
      <c r="N24" s="100">
        <v>8543</v>
      </c>
      <c r="O24" s="100">
        <v>418</v>
      </c>
      <c r="P24" s="100">
        <v>156747</v>
      </c>
      <c r="Q24" s="100">
        <v>1389</v>
      </c>
      <c r="R24" s="100">
        <v>158554</v>
      </c>
      <c r="S24" s="100"/>
      <c r="T24" s="100"/>
      <c r="U24" s="100"/>
      <c r="V24" s="100"/>
      <c r="W24" s="100">
        <v>176302</v>
      </c>
      <c r="X24" s="100">
        <v>239990</v>
      </c>
      <c r="Y24" s="100">
        <v>-63688</v>
      </c>
      <c r="Z24" s="137">
        <v>-26.54</v>
      </c>
      <c r="AA24" s="153">
        <v>163767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588845248</v>
      </c>
      <c r="D25" s="168">
        <f>+D5+D9+D15+D19+D24</f>
        <v>0</v>
      </c>
      <c r="E25" s="169">
        <f t="shared" si="4"/>
        <v>672072108</v>
      </c>
      <c r="F25" s="73">
        <f t="shared" si="4"/>
        <v>675945654</v>
      </c>
      <c r="G25" s="73">
        <f t="shared" si="4"/>
        <v>103856620</v>
      </c>
      <c r="H25" s="73">
        <f t="shared" si="4"/>
        <v>50280024</v>
      </c>
      <c r="I25" s="73">
        <f t="shared" si="4"/>
        <v>37495537</v>
      </c>
      <c r="J25" s="73">
        <f t="shared" si="4"/>
        <v>191632181</v>
      </c>
      <c r="K25" s="73">
        <f t="shared" si="4"/>
        <v>35200545</v>
      </c>
      <c r="L25" s="73">
        <f t="shared" si="4"/>
        <v>33043842</v>
      </c>
      <c r="M25" s="73">
        <f t="shared" si="4"/>
        <v>69953267</v>
      </c>
      <c r="N25" s="73">
        <f t="shared" si="4"/>
        <v>138197654</v>
      </c>
      <c r="O25" s="73">
        <f t="shared" si="4"/>
        <v>33009597</v>
      </c>
      <c r="P25" s="73">
        <f t="shared" si="4"/>
        <v>36881468</v>
      </c>
      <c r="Q25" s="73">
        <f t="shared" si="4"/>
        <v>65570398</v>
      </c>
      <c r="R25" s="73">
        <f t="shared" si="4"/>
        <v>135461463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465291298</v>
      </c>
      <c r="X25" s="73">
        <f t="shared" si="4"/>
        <v>551997947</v>
      </c>
      <c r="Y25" s="73">
        <f t="shared" si="4"/>
        <v>-86706649</v>
      </c>
      <c r="Z25" s="170">
        <f>+IF(X25&lt;&gt;0,+(Y25/X25)*100,0)</f>
        <v>-15.707784688554286</v>
      </c>
      <c r="AA25" s="168">
        <f>+AA5+AA9+AA15+AA19+AA24</f>
        <v>675945654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124189089</v>
      </c>
      <c r="D28" s="153">
        <f>SUM(D29:D31)</f>
        <v>0</v>
      </c>
      <c r="E28" s="154">
        <f t="shared" si="5"/>
        <v>158824254</v>
      </c>
      <c r="F28" s="100">
        <f t="shared" si="5"/>
        <v>137135909</v>
      </c>
      <c r="G28" s="100">
        <f t="shared" si="5"/>
        <v>10928263</v>
      </c>
      <c r="H28" s="100">
        <f t="shared" si="5"/>
        <v>3057481</v>
      </c>
      <c r="I28" s="100">
        <f t="shared" si="5"/>
        <v>6224608</v>
      </c>
      <c r="J28" s="100">
        <f t="shared" si="5"/>
        <v>20210352</v>
      </c>
      <c r="K28" s="100">
        <f t="shared" si="5"/>
        <v>10655438</v>
      </c>
      <c r="L28" s="100">
        <f t="shared" si="5"/>
        <v>4360197</v>
      </c>
      <c r="M28" s="100">
        <f t="shared" si="5"/>
        <v>8021907</v>
      </c>
      <c r="N28" s="100">
        <f t="shared" si="5"/>
        <v>23037542</v>
      </c>
      <c r="O28" s="100">
        <f t="shared" si="5"/>
        <v>8276947</v>
      </c>
      <c r="P28" s="100">
        <f t="shared" si="5"/>
        <v>9277040</v>
      </c>
      <c r="Q28" s="100">
        <f t="shared" si="5"/>
        <v>2368503</v>
      </c>
      <c r="R28" s="100">
        <f t="shared" si="5"/>
        <v>19922490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63170384</v>
      </c>
      <c r="X28" s="100">
        <f t="shared" si="5"/>
        <v>81268987</v>
      </c>
      <c r="Y28" s="100">
        <f t="shared" si="5"/>
        <v>-18098603</v>
      </c>
      <c r="Z28" s="137">
        <f>+IF(X28&lt;&gt;0,+(Y28/X28)*100,0)</f>
        <v>-22.269999501777964</v>
      </c>
      <c r="AA28" s="153">
        <f>SUM(AA29:AA31)</f>
        <v>137135909</v>
      </c>
    </row>
    <row r="29" spans="1:27" ht="13.5">
      <c r="A29" s="138" t="s">
        <v>75</v>
      </c>
      <c r="B29" s="136"/>
      <c r="C29" s="155">
        <v>96137888</v>
      </c>
      <c r="D29" s="155"/>
      <c r="E29" s="156">
        <v>116965242</v>
      </c>
      <c r="F29" s="60">
        <v>102285008</v>
      </c>
      <c r="G29" s="60">
        <v>6016720</v>
      </c>
      <c r="H29" s="60">
        <v>4919609</v>
      </c>
      <c r="I29" s="60">
        <v>4637315</v>
      </c>
      <c r="J29" s="60">
        <v>15573644</v>
      </c>
      <c r="K29" s="60">
        <v>6050920</v>
      </c>
      <c r="L29" s="60">
        <v>6588618</v>
      </c>
      <c r="M29" s="60">
        <v>4580045</v>
      </c>
      <c r="N29" s="60">
        <v>17219583</v>
      </c>
      <c r="O29" s="60">
        <v>3810667</v>
      </c>
      <c r="P29" s="60">
        <v>3327854</v>
      </c>
      <c r="Q29" s="60">
        <v>7700831</v>
      </c>
      <c r="R29" s="60">
        <v>14839352</v>
      </c>
      <c r="S29" s="60"/>
      <c r="T29" s="60"/>
      <c r="U29" s="60"/>
      <c r="V29" s="60"/>
      <c r="W29" s="60">
        <v>47632579</v>
      </c>
      <c r="X29" s="60">
        <v>43546919</v>
      </c>
      <c r="Y29" s="60">
        <v>4085660</v>
      </c>
      <c r="Z29" s="140">
        <v>9.38</v>
      </c>
      <c r="AA29" s="155">
        <v>102285008</v>
      </c>
    </row>
    <row r="30" spans="1:27" ht="13.5">
      <c r="A30" s="138" t="s">
        <v>76</v>
      </c>
      <c r="B30" s="136"/>
      <c r="C30" s="157">
        <v>13584952</v>
      </c>
      <c r="D30" s="157"/>
      <c r="E30" s="158">
        <v>21677559</v>
      </c>
      <c r="F30" s="159">
        <v>18284577</v>
      </c>
      <c r="G30" s="159">
        <v>1797649</v>
      </c>
      <c r="H30" s="159">
        <v>-107245</v>
      </c>
      <c r="I30" s="159">
        <v>791532</v>
      </c>
      <c r="J30" s="159">
        <v>2481936</v>
      </c>
      <c r="K30" s="159">
        <v>1727321</v>
      </c>
      <c r="L30" s="159">
        <v>-557749</v>
      </c>
      <c r="M30" s="159">
        <v>2539137</v>
      </c>
      <c r="N30" s="159">
        <v>3708709</v>
      </c>
      <c r="O30" s="159">
        <v>1629071</v>
      </c>
      <c r="P30" s="159">
        <v>2056083</v>
      </c>
      <c r="Q30" s="159">
        <v>-1636669</v>
      </c>
      <c r="R30" s="159">
        <v>2048485</v>
      </c>
      <c r="S30" s="159"/>
      <c r="T30" s="159"/>
      <c r="U30" s="159"/>
      <c r="V30" s="159"/>
      <c r="W30" s="159">
        <v>8239130</v>
      </c>
      <c r="X30" s="159">
        <v>16873151</v>
      </c>
      <c r="Y30" s="159">
        <v>-8634021</v>
      </c>
      <c r="Z30" s="141">
        <v>-51.17</v>
      </c>
      <c r="AA30" s="157">
        <v>18284577</v>
      </c>
    </row>
    <row r="31" spans="1:27" ht="13.5">
      <c r="A31" s="138" t="s">
        <v>77</v>
      </c>
      <c r="B31" s="136"/>
      <c r="C31" s="155">
        <v>14466249</v>
      </c>
      <c r="D31" s="155"/>
      <c r="E31" s="156">
        <v>20181453</v>
      </c>
      <c r="F31" s="60">
        <v>16566324</v>
      </c>
      <c r="G31" s="60">
        <v>3113894</v>
      </c>
      <c r="H31" s="60">
        <v>-1754883</v>
      </c>
      <c r="I31" s="60">
        <v>795761</v>
      </c>
      <c r="J31" s="60">
        <v>2154772</v>
      </c>
      <c r="K31" s="60">
        <v>2877197</v>
      </c>
      <c r="L31" s="60">
        <v>-1670672</v>
      </c>
      <c r="M31" s="60">
        <v>902725</v>
      </c>
      <c r="N31" s="60">
        <v>2109250</v>
      </c>
      <c r="O31" s="60">
        <v>2837209</v>
      </c>
      <c r="P31" s="60">
        <v>3893103</v>
      </c>
      <c r="Q31" s="60">
        <v>-3695659</v>
      </c>
      <c r="R31" s="60">
        <v>3034653</v>
      </c>
      <c r="S31" s="60"/>
      <c r="T31" s="60"/>
      <c r="U31" s="60"/>
      <c r="V31" s="60"/>
      <c r="W31" s="60">
        <v>7298675</v>
      </c>
      <c r="X31" s="60">
        <v>20848917</v>
      </c>
      <c r="Y31" s="60">
        <v>-13550242</v>
      </c>
      <c r="Z31" s="140">
        <v>-64.99</v>
      </c>
      <c r="AA31" s="155">
        <v>16566324</v>
      </c>
    </row>
    <row r="32" spans="1:27" ht="13.5">
      <c r="A32" s="135" t="s">
        <v>78</v>
      </c>
      <c r="B32" s="136"/>
      <c r="C32" s="153">
        <f aca="true" t="shared" si="6" ref="C32:Y32">SUM(C33:C37)</f>
        <v>99600280</v>
      </c>
      <c r="D32" s="153">
        <f>SUM(D33:D37)</f>
        <v>0</v>
      </c>
      <c r="E32" s="154">
        <f t="shared" si="6"/>
        <v>68319562</v>
      </c>
      <c r="F32" s="100">
        <f t="shared" si="6"/>
        <v>69804607</v>
      </c>
      <c r="G32" s="100">
        <f t="shared" si="6"/>
        <v>4362244</v>
      </c>
      <c r="H32" s="100">
        <f t="shared" si="6"/>
        <v>5066683</v>
      </c>
      <c r="I32" s="100">
        <f t="shared" si="6"/>
        <v>3514657</v>
      </c>
      <c r="J32" s="100">
        <f t="shared" si="6"/>
        <v>12943584</v>
      </c>
      <c r="K32" s="100">
        <f t="shared" si="6"/>
        <v>4484812</v>
      </c>
      <c r="L32" s="100">
        <f t="shared" si="6"/>
        <v>4952472</v>
      </c>
      <c r="M32" s="100">
        <f t="shared" si="6"/>
        <v>4780605</v>
      </c>
      <c r="N32" s="100">
        <f t="shared" si="6"/>
        <v>14217889</v>
      </c>
      <c r="O32" s="100">
        <f t="shared" si="6"/>
        <v>3787784</v>
      </c>
      <c r="P32" s="100">
        <f t="shared" si="6"/>
        <v>4445979</v>
      </c>
      <c r="Q32" s="100">
        <f t="shared" si="6"/>
        <v>5306360</v>
      </c>
      <c r="R32" s="100">
        <f t="shared" si="6"/>
        <v>13540123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40701596</v>
      </c>
      <c r="X32" s="100">
        <f t="shared" si="6"/>
        <v>45558106</v>
      </c>
      <c r="Y32" s="100">
        <f t="shared" si="6"/>
        <v>-4856510</v>
      </c>
      <c r="Z32" s="137">
        <f>+IF(X32&lt;&gt;0,+(Y32/X32)*100,0)</f>
        <v>-10.660034901363108</v>
      </c>
      <c r="AA32" s="153">
        <f>SUM(AA33:AA37)</f>
        <v>69804607</v>
      </c>
    </row>
    <row r="33" spans="1:27" ht="13.5">
      <c r="A33" s="138" t="s">
        <v>79</v>
      </c>
      <c r="B33" s="136"/>
      <c r="C33" s="155">
        <v>54294080</v>
      </c>
      <c r="D33" s="155"/>
      <c r="E33" s="156">
        <v>14412943</v>
      </c>
      <c r="F33" s="60">
        <v>15077834</v>
      </c>
      <c r="G33" s="60">
        <v>720534</v>
      </c>
      <c r="H33" s="60">
        <v>878807</v>
      </c>
      <c r="I33" s="60">
        <v>794153</v>
      </c>
      <c r="J33" s="60">
        <v>2393494</v>
      </c>
      <c r="K33" s="60">
        <v>764515</v>
      </c>
      <c r="L33" s="60">
        <v>1071517</v>
      </c>
      <c r="M33" s="60">
        <v>852669</v>
      </c>
      <c r="N33" s="60">
        <v>2688701</v>
      </c>
      <c r="O33" s="60">
        <v>941142</v>
      </c>
      <c r="P33" s="60">
        <v>831058</v>
      </c>
      <c r="Q33" s="60">
        <v>1060185</v>
      </c>
      <c r="R33" s="60">
        <v>2832385</v>
      </c>
      <c r="S33" s="60"/>
      <c r="T33" s="60"/>
      <c r="U33" s="60"/>
      <c r="V33" s="60"/>
      <c r="W33" s="60">
        <v>7914580</v>
      </c>
      <c r="X33" s="60">
        <v>8917110</v>
      </c>
      <c r="Y33" s="60">
        <v>-1002530</v>
      </c>
      <c r="Z33" s="140">
        <v>-11.24</v>
      </c>
      <c r="AA33" s="155">
        <v>15077834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34010454</v>
      </c>
      <c r="D35" s="155"/>
      <c r="E35" s="156">
        <v>37954723</v>
      </c>
      <c r="F35" s="60">
        <v>34943194</v>
      </c>
      <c r="G35" s="60">
        <v>2253348</v>
      </c>
      <c r="H35" s="60">
        <v>2765190</v>
      </c>
      <c r="I35" s="60">
        <v>2170018</v>
      </c>
      <c r="J35" s="60">
        <v>7188556</v>
      </c>
      <c r="K35" s="60">
        <v>2688317</v>
      </c>
      <c r="L35" s="60">
        <v>2710030</v>
      </c>
      <c r="M35" s="60">
        <v>2823312</v>
      </c>
      <c r="N35" s="60">
        <v>8221659</v>
      </c>
      <c r="O35" s="60">
        <v>2240837</v>
      </c>
      <c r="P35" s="60">
        <v>2860404</v>
      </c>
      <c r="Q35" s="60">
        <v>3255829</v>
      </c>
      <c r="R35" s="60">
        <v>8357070</v>
      </c>
      <c r="S35" s="60"/>
      <c r="T35" s="60"/>
      <c r="U35" s="60"/>
      <c r="V35" s="60"/>
      <c r="W35" s="60">
        <v>23767285</v>
      </c>
      <c r="X35" s="60">
        <v>26457466</v>
      </c>
      <c r="Y35" s="60">
        <v>-2690181</v>
      </c>
      <c r="Z35" s="140">
        <v>-10.17</v>
      </c>
      <c r="AA35" s="155">
        <v>34943194</v>
      </c>
    </row>
    <row r="36" spans="1:27" ht="13.5">
      <c r="A36" s="138" t="s">
        <v>82</v>
      </c>
      <c r="B36" s="136"/>
      <c r="C36" s="155">
        <v>11295746</v>
      </c>
      <c r="D36" s="155"/>
      <c r="E36" s="156">
        <v>13059646</v>
      </c>
      <c r="F36" s="60">
        <v>10289510</v>
      </c>
      <c r="G36" s="60">
        <v>588591</v>
      </c>
      <c r="H36" s="60">
        <v>608867</v>
      </c>
      <c r="I36" s="60">
        <v>502048</v>
      </c>
      <c r="J36" s="60">
        <v>1699506</v>
      </c>
      <c r="K36" s="60">
        <v>490508</v>
      </c>
      <c r="L36" s="60">
        <v>603419</v>
      </c>
      <c r="M36" s="60">
        <v>554796</v>
      </c>
      <c r="N36" s="60">
        <v>1648723</v>
      </c>
      <c r="O36" s="60">
        <v>466846</v>
      </c>
      <c r="P36" s="60">
        <v>612752</v>
      </c>
      <c r="Q36" s="60">
        <v>707614</v>
      </c>
      <c r="R36" s="60">
        <v>1787212</v>
      </c>
      <c r="S36" s="60"/>
      <c r="T36" s="60"/>
      <c r="U36" s="60"/>
      <c r="V36" s="60"/>
      <c r="W36" s="60">
        <v>5135441</v>
      </c>
      <c r="X36" s="60">
        <v>8704181</v>
      </c>
      <c r="Y36" s="60">
        <v>-3568740</v>
      </c>
      <c r="Z36" s="140">
        <v>-41</v>
      </c>
      <c r="AA36" s="155">
        <v>10289510</v>
      </c>
    </row>
    <row r="37" spans="1:27" ht="13.5">
      <c r="A37" s="138" t="s">
        <v>83</v>
      </c>
      <c r="B37" s="136"/>
      <c r="C37" s="157"/>
      <c r="D37" s="157"/>
      <c r="E37" s="158">
        <v>2892250</v>
      </c>
      <c r="F37" s="159">
        <v>9494069</v>
      </c>
      <c r="G37" s="159">
        <v>799771</v>
      </c>
      <c r="H37" s="159">
        <v>813819</v>
      </c>
      <c r="I37" s="159">
        <v>48438</v>
      </c>
      <c r="J37" s="159">
        <v>1662028</v>
      </c>
      <c r="K37" s="159">
        <v>541472</v>
      </c>
      <c r="L37" s="159">
        <v>567506</v>
      </c>
      <c r="M37" s="159">
        <v>549828</v>
      </c>
      <c r="N37" s="159">
        <v>1658806</v>
      </c>
      <c r="O37" s="159">
        <v>138959</v>
      </c>
      <c r="P37" s="159">
        <v>141765</v>
      </c>
      <c r="Q37" s="159">
        <v>282732</v>
      </c>
      <c r="R37" s="159">
        <v>563456</v>
      </c>
      <c r="S37" s="159"/>
      <c r="T37" s="159"/>
      <c r="U37" s="159"/>
      <c r="V37" s="159"/>
      <c r="W37" s="159">
        <v>3884290</v>
      </c>
      <c r="X37" s="159">
        <v>1479349</v>
      </c>
      <c r="Y37" s="159">
        <v>2404941</v>
      </c>
      <c r="Z37" s="141">
        <v>162.57</v>
      </c>
      <c r="AA37" s="157">
        <v>9494069</v>
      </c>
    </row>
    <row r="38" spans="1:27" ht="13.5">
      <c r="A38" s="135" t="s">
        <v>84</v>
      </c>
      <c r="B38" s="142"/>
      <c r="C38" s="153">
        <f aca="true" t="shared" si="7" ref="C38:Y38">SUM(C39:C41)</f>
        <v>90949696</v>
      </c>
      <c r="D38" s="153">
        <f>SUM(D39:D41)</f>
        <v>0</v>
      </c>
      <c r="E38" s="154">
        <f t="shared" si="7"/>
        <v>120549314</v>
      </c>
      <c r="F38" s="100">
        <f t="shared" si="7"/>
        <v>137628483</v>
      </c>
      <c r="G38" s="100">
        <f t="shared" si="7"/>
        <v>11922683</v>
      </c>
      <c r="H38" s="100">
        <f t="shared" si="7"/>
        <v>13294615</v>
      </c>
      <c r="I38" s="100">
        <f t="shared" si="7"/>
        <v>1423861</v>
      </c>
      <c r="J38" s="100">
        <f t="shared" si="7"/>
        <v>26641159</v>
      </c>
      <c r="K38" s="100">
        <f t="shared" si="7"/>
        <v>9267823</v>
      </c>
      <c r="L38" s="100">
        <f t="shared" si="7"/>
        <v>10746192</v>
      </c>
      <c r="M38" s="100">
        <f t="shared" si="7"/>
        <v>9350422</v>
      </c>
      <c r="N38" s="100">
        <f t="shared" si="7"/>
        <v>29364437</v>
      </c>
      <c r="O38" s="100">
        <f t="shared" si="7"/>
        <v>6129771</v>
      </c>
      <c r="P38" s="100">
        <f t="shared" si="7"/>
        <v>5799051</v>
      </c>
      <c r="Q38" s="100">
        <f t="shared" si="7"/>
        <v>7804734</v>
      </c>
      <c r="R38" s="100">
        <f t="shared" si="7"/>
        <v>19733556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75739152</v>
      </c>
      <c r="X38" s="100">
        <f t="shared" si="7"/>
        <v>99093603</v>
      </c>
      <c r="Y38" s="100">
        <f t="shared" si="7"/>
        <v>-23354451</v>
      </c>
      <c r="Z38" s="137">
        <f>+IF(X38&lt;&gt;0,+(Y38/X38)*100,0)</f>
        <v>-23.56807129114076</v>
      </c>
      <c r="AA38" s="153">
        <f>SUM(AA39:AA41)</f>
        <v>137628483</v>
      </c>
    </row>
    <row r="39" spans="1:27" ht="13.5">
      <c r="A39" s="138" t="s">
        <v>85</v>
      </c>
      <c r="B39" s="136"/>
      <c r="C39" s="155">
        <v>13000585</v>
      </c>
      <c r="D39" s="155"/>
      <c r="E39" s="156">
        <v>22381757</v>
      </c>
      <c r="F39" s="60">
        <v>23429310</v>
      </c>
      <c r="G39" s="60">
        <v>1098162</v>
      </c>
      <c r="H39" s="60">
        <v>1375302</v>
      </c>
      <c r="I39" s="60">
        <v>1204790</v>
      </c>
      <c r="J39" s="60">
        <v>3678254</v>
      </c>
      <c r="K39" s="60">
        <v>1126132</v>
      </c>
      <c r="L39" s="60">
        <v>1921462</v>
      </c>
      <c r="M39" s="60">
        <v>1617953</v>
      </c>
      <c r="N39" s="60">
        <v>4665547</v>
      </c>
      <c r="O39" s="60">
        <v>1265607</v>
      </c>
      <c r="P39" s="60">
        <v>1237898</v>
      </c>
      <c r="Q39" s="60">
        <v>1646844</v>
      </c>
      <c r="R39" s="60">
        <v>4150349</v>
      </c>
      <c r="S39" s="60"/>
      <c r="T39" s="60"/>
      <c r="U39" s="60"/>
      <c r="V39" s="60"/>
      <c r="W39" s="60">
        <v>12494150</v>
      </c>
      <c r="X39" s="60">
        <v>19128484</v>
      </c>
      <c r="Y39" s="60">
        <v>-6634334</v>
      </c>
      <c r="Z39" s="140">
        <v>-34.68</v>
      </c>
      <c r="AA39" s="155">
        <v>23429310</v>
      </c>
    </row>
    <row r="40" spans="1:27" ht="13.5">
      <c r="A40" s="138" t="s">
        <v>86</v>
      </c>
      <c r="B40" s="136"/>
      <c r="C40" s="155">
        <v>77949111</v>
      </c>
      <c r="D40" s="155"/>
      <c r="E40" s="156">
        <v>65112536</v>
      </c>
      <c r="F40" s="60">
        <v>81335526</v>
      </c>
      <c r="G40" s="60">
        <v>5275568</v>
      </c>
      <c r="H40" s="60">
        <v>5966179</v>
      </c>
      <c r="I40" s="60">
        <v>5603861</v>
      </c>
      <c r="J40" s="60">
        <v>16845608</v>
      </c>
      <c r="K40" s="60">
        <v>6023591</v>
      </c>
      <c r="L40" s="60">
        <v>6408074</v>
      </c>
      <c r="M40" s="60">
        <v>5338716</v>
      </c>
      <c r="N40" s="60">
        <v>17770381</v>
      </c>
      <c r="O40" s="60">
        <v>2636983</v>
      </c>
      <c r="P40" s="60">
        <v>2892067</v>
      </c>
      <c r="Q40" s="60">
        <v>3792768</v>
      </c>
      <c r="R40" s="60">
        <v>9321818</v>
      </c>
      <c r="S40" s="60"/>
      <c r="T40" s="60"/>
      <c r="U40" s="60"/>
      <c r="V40" s="60"/>
      <c r="W40" s="60">
        <v>43937807</v>
      </c>
      <c r="X40" s="60">
        <v>59576827</v>
      </c>
      <c r="Y40" s="60">
        <v>-15639020</v>
      </c>
      <c r="Z40" s="140">
        <v>-26.25</v>
      </c>
      <c r="AA40" s="155">
        <v>81335526</v>
      </c>
    </row>
    <row r="41" spans="1:27" ht="13.5">
      <c r="A41" s="138" t="s">
        <v>87</v>
      </c>
      <c r="B41" s="136"/>
      <c r="C41" s="155"/>
      <c r="D41" s="155"/>
      <c r="E41" s="156">
        <v>33055021</v>
      </c>
      <c r="F41" s="60">
        <v>32863647</v>
      </c>
      <c r="G41" s="60">
        <v>5548953</v>
      </c>
      <c r="H41" s="60">
        <v>5953134</v>
      </c>
      <c r="I41" s="60">
        <v>-5384790</v>
      </c>
      <c r="J41" s="60">
        <v>6117297</v>
      </c>
      <c r="K41" s="60">
        <v>2118100</v>
      </c>
      <c r="L41" s="60">
        <v>2416656</v>
      </c>
      <c r="M41" s="60">
        <v>2393753</v>
      </c>
      <c r="N41" s="60">
        <v>6928509</v>
      </c>
      <c r="O41" s="60">
        <v>2227181</v>
      </c>
      <c r="P41" s="60">
        <v>1669086</v>
      </c>
      <c r="Q41" s="60">
        <v>2365122</v>
      </c>
      <c r="R41" s="60">
        <v>6261389</v>
      </c>
      <c r="S41" s="60"/>
      <c r="T41" s="60"/>
      <c r="U41" s="60"/>
      <c r="V41" s="60"/>
      <c r="W41" s="60">
        <v>19307195</v>
      </c>
      <c r="X41" s="60">
        <v>20388292</v>
      </c>
      <c r="Y41" s="60">
        <v>-1081097</v>
      </c>
      <c r="Z41" s="140">
        <v>-5.3</v>
      </c>
      <c r="AA41" s="155">
        <v>32863647</v>
      </c>
    </row>
    <row r="42" spans="1:27" ht="13.5">
      <c r="A42" s="135" t="s">
        <v>88</v>
      </c>
      <c r="B42" s="142"/>
      <c r="C42" s="153">
        <f aca="true" t="shared" si="8" ref="C42:Y42">SUM(C43:C46)</f>
        <v>255424395</v>
      </c>
      <c r="D42" s="153">
        <f>SUM(D43:D46)</f>
        <v>0</v>
      </c>
      <c r="E42" s="154">
        <f t="shared" si="8"/>
        <v>272154319</v>
      </c>
      <c r="F42" s="100">
        <f t="shared" si="8"/>
        <v>272446396</v>
      </c>
      <c r="G42" s="100">
        <f t="shared" si="8"/>
        <v>5496746</v>
      </c>
      <c r="H42" s="100">
        <f t="shared" si="8"/>
        <v>31165458</v>
      </c>
      <c r="I42" s="100">
        <f t="shared" si="8"/>
        <v>25885281</v>
      </c>
      <c r="J42" s="100">
        <f t="shared" si="8"/>
        <v>62547485</v>
      </c>
      <c r="K42" s="100">
        <f t="shared" si="8"/>
        <v>17007052</v>
      </c>
      <c r="L42" s="100">
        <f t="shared" si="8"/>
        <v>21606441</v>
      </c>
      <c r="M42" s="100">
        <f t="shared" si="8"/>
        <v>18766916</v>
      </c>
      <c r="N42" s="100">
        <f t="shared" si="8"/>
        <v>57380409</v>
      </c>
      <c r="O42" s="100">
        <f t="shared" si="8"/>
        <v>16142993</v>
      </c>
      <c r="P42" s="100">
        <f t="shared" si="8"/>
        <v>15772567</v>
      </c>
      <c r="Q42" s="100">
        <f t="shared" si="8"/>
        <v>22255561</v>
      </c>
      <c r="R42" s="100">
        <f t="shared" si="8"/>
        <v>54171121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174099015</v>
      </c>
      <c r="X42" s="100">
        <f t="shared" si="8"/>
        <v>171006793</v>
      </c>
      <c r="Y42" s="100">
        <f t="shared" si="8"/>
        <v>3092222</v>
      </c>
      <c r="Z42" s="137">
        <f>+IF(X42&lt;&gt;0,+(Y42/X42)*100,0)</f>
        <v>1.8082451262623236</v>
      </c>
      <c r="AA42" s="153">
        <f>SUM(AA43:AA46)</f>
        <v>272446396</v>
      </c>
    </row>
    <row r="43" spans="1:27" ht="13.5">
      <c r="A43" s="138" t="s">
        <v>89</v>
      </c>
      <c r="B43" s="136"/>
      <c r="C43" s="155">
        <v>216248073</v>
      </c>
      <c r="D43" s="155"/>
      <c r="E43" s="156">
        <v>230848272</v>
      </c>
      <c r="F43" s="60">
        <v>235546935</v>
      </c>
      <c r="G43" s="60">
        <v>3119188</v>
      </c>
      <c r="H43" s="60">
        <v>28010982</v>
      </c>
      <c r="I43" s="60">
        <v>23019959</v>
      </c>
      <c r="J43" s="60">
        <v>54150129</v>
      </c>
      <c r="K43" s="60">
        <v>14697420</v>
      </c>
      <c r="L43" s="60">
        <v>18216703</v>
      </c>
      <c r="M43" s="60">
        <v>15647887</v>
      </c>
      <c r="N43" s="60">
        <v>48562010</v>
      </c>
      <c r="O43" s="60">
        <v>13307980</v>
      </c>
      <c r="P43" s="60">
        <v>13376891</v>
      </c>
      <c r="Q43" s="60">
        <v>18032238</v>
      </c>
      <c r="R43" s="60">
        <v>44717109</v>
      </c>
      <c r="S43" s="60"/>
      <c r="T43" s="60"/>
      <c r="U43" s="60"/>
      <c r="V43" s="60"/>
      <c r="W43" s="60">
        <v>147429248</v>
      </c>
      <c r="X43" s="60">
        <v>150497344</v>
      </c>
      <c r="Y43" s="60">
        <v>-3068096</v>
      </c>
      <c r="Z43" s="140">
        <v>-2.04</v>
      </c>
      <c r="AA43" s="155">
        <v>235546935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39176322</v>
      </c>
      <c r="D46" s="155"/>
      <c r="E46" s="156">
        <v>41306047</v>
      </c>
      <c r="F46" s="60">
        <v>36899461</v>
      </c>
      <c r="G46" s="60">
        <v>2377558</v>
      </c>
      <c r="H46" s="60">
        <v>3154476</v>
      </c>
      <c r="I46" s="60">
        <v>2865322</v>
      </c>
      <c r="J46" s="60">
        <v>8397356</v>
      </c>
      <c r="K46" s="60">
        <v>2309632</v>
      </c>
      <c r="L46" s="60">
        <v>3389738</v>
      </c>
      <c r="M46" s="60">
        <v>3119029</v>
      </c>
      <c r="N46" s="60">
        <v>8818399</v>
      </c>
      <c r="O46" s="60">
        <v>2835013</v>
      </c>
      <c r="P46" s="60">
        <v>2395676</v>
      </c>
      <c r="Q46" s="60">
        <v>4223323</v>
      </c>
      <c r="R46" s="60">
        <v>9454012</v>
      </c>
      <c r="S46" s="60"/>
      <c r="T46" s="60"/>
      <c r="U46" s="60"/>
      <c r="V46" s="60"/>
      <c r="W46" s="60">
        <v>26669767</v>
      </c>
      <c r="X46" s="60">
        <v>20509449</v>
      </c>
      <c r="Y46" s="60">
        <v>6160318</v>
      </c>
      <c r="Z46" s="140">
        <v>30.04</v>
      </c>
      <c r="AA46" s="155">
        <v>36899461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13814709</v>
      </c>
      <c r="F47" s="100">
        <v>4776777</v>
      </c>
      <c r="G47" s="100">
        <v>225701</v>
      </c>
      <c r="H47" s="100">
        <v>369665</v>
      </c>
      <c r="I47" s="100">
        <v>363615</v>
      </c>
      <c r="J47" s="100">
        <v>958981</v>
      </c>
      <c r="K47" s="100">
        <v>308293</v>
      </c>
      <c r="L47" s="100">
        <v>390124</v>
      </c>
      <c r="M47" s="100">
        <v>316248</v>
      </c>
      <c r="N47" s="100">
        <v>1014665</v>
      </c>
      <c r="O47" s="100">
        <v>287435</v>
      </c>
      <c r="P47" s="100">
        <v>277897</v>
      </c>
      <c r="Q47" s="100">
        <v>486657</v>
      </c>
      <c r="R47" s="100">
        <v>1051989</v>
      </c>
      <c r="S47" s="100"/>
      <c r="T47" s="100"/>
      <c r="U47" s="100"/>
      <c r="V47" s="100"/>
      <c r="W47" s="100">
        <v>3025635</v>
      </c>
      <c r="X47" s="100">
        <v>4919482</v>
      </c>
      <c r="Y47" s="100">
        <v>-1893847</v>
      </c>
      <c r="Z47" s="137">
        <v>-38.5</v>
      </c>
      <c r="AA47" s="153">
        <v>4776777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570163460</v>
      </c>
      <c r="D48" s="168">
        <f>+D28+D32+D38+D42+D47</f>
        <v>0</v>
      </c>
      <c r="E48" s="169">
        <f t="shared" si="9"/>
        <v>633662158</v>
      </c>
      <c r="F48" s="73">
        <f t="shared" si="9"/>
        <v>621792172</v>
      </c>
      <c r="G48" s="73">
        <f t="shared" si="9"/>
        <v>32935637</v>
      </c>
      <c r="H48" s="73">
        <f t="shared" si="9"/>
        <v>52953902</v>
      </c>
      <c r="I48" s="73">
        <f t="shared" si="9"/>
        <v>37412022</v>
      </c>
      <c r="J48" s="73">
        <f t="shared" si="9"/>
        <v>123301561</v>
      </c>
      <c r="K48" s="73">
        <f t="shared" si="9"/>
        <v>41723418</v>
      </c>
      <c r="L48" s="73">
        <f t="shared" si="9"/>
        <v>42055426</v>
      </c>
      <c r="M48" s="73">
        <f t="shared" si="9"/>
        <v>41236098</v>
      </c>
      <c r="N48" s="73">
        <f t="shared" si="9"/>
        <v>125014942</v>
      </c>
      <c r="O48" s="73">
        <f t="shared" si="9"/>
        <v>34624930</v>
      </c>
      <c r="P48" s="73">
        <f t="shared" si="9"/>
        <v>35572534</v>
      </c>
      <c r="Q48" s="73">
        <f t="shared" si="9"/>
        <v>38221815</v>
      </c>
      <c r="R48" s="73">
        <f t="shared" si="9"/>
        <v>108419279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356735782</v>
      </c>
      <c r="X48" s="73">
        <f t="shared" si="9"/>
        <v>401846971</v>
      </c>
      <c r="Y48" s="73">
        <f t="shared" si="9"/>
        <v>-45111189</v>
      </c>
      <c r="Z48" s="170">
        <f>+IF(X48&lt;&gt;0,+(Y48/X48)*100,0)</f>
        <v>-11.225962183499947</v>
      </c>
      <c r="AA48" s="168">
        <f>+AA28+AA32+AA38+AA42+AA47</f>
        <v>621792172</v>
      </c>
    </row>
    <row r="49" spans="1:27" ht="13.5">
      <c r="A49" s="148" t="s">
        <v>49</v>
      </c>
      <c r="B49" s="149"/>
      <c r="C49" s="171">
        <f aca="true" t="shared" si="10" ref="C49:Y49">+C25-C48</f>
        <v>18681788</v>
      </c>
      <c r="D49" s="171">
        <f>+D25-D48</f>
        <v>0</v>
      </c>
      <c r="E49" s="172">
        <f t="shared" si="10"/>
        <v>38409950</v>
      </c>
      <c r="F49" s="173">
        <f t="shared" si="10"/>
        <v>54153482</v>
      </c>
      <c r="G49" s="173">
        <f t="shared" si="10"/>
        <v>70920983</v>
      </c>
      <c r="H49" s="173">
        <f t="shared" si="10"/>
        <v>-2673878</v>
      </c>
      <c r="I49" s="173">
        <f t="shared" si="10"/>
        <v>83515</v>
      </c>
      <c r="J49" s="173">
        <f t="shared" si="10"/>
        <v>68330620</v>
      </c>
      <c r="K49" s="173">
        <f t="shared" si="10"/>
        <v>-6522873</v>
      </c>
      <c r="L49" s="173">
        <f t="shared" si="10"/>
        <v>-9011584</v>
      </c>
      <c r="M49" s="173">
        <f t="shared" si="10"/>
        <v>28717169</v>
      </c>
      <c r="N49" s="173">
        <f t="shared" si="10"/>
        <v>13182712</v>
      </c>
      <c r="O49" s="173">
        <f t="shared" si="10"/>
        <v>-1615333</v>
      </c>
      <c r="P49" s="173">
        <f t="shared" si="10"/>
        <v>1308934</v>
      </c>
      <c r="Q49" s="173">
        <f t="shared" si="10"/>
        <v>27348583</v>
      </c>
      <c r="R49" s="173">
        <f t="shared" si="10"/>
        <v>27042184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108555516</v>
      </c>
      <c r="X49" s="173">
        <f>IF(F25=F48,0,X25-X48)</f>
        <v>150150976</v>
      </c>
      <c r="Y49" s="173">
        <f t="shared" si="10"/>
        <v>-41595460</v>
      </c>
      <c r="Z49" s="174">
        <f>+IF(X49&lt;&gt;0,+(Y49/X49)*100,0)</f>
        <v>-27.70242399223565</v>
      </c>
      <c r="AA49" s="171">
        <f>+AA25-AA48</f>
        <v>54153482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121413041</v>
      </c>
      <c r="D5" s="155">
        <v>0</v>
      </c>
      <c r="E5" s="156">
        <v>132675162</v>
      </c>
      <c r="F5" s="60">
        <v>130454379</v>
      </c>
      <c r="G5" s="60">
        <v>25943965</v>
      </c>
      <c r="H5" s="60">
        <v>14696321</v>
      </c>
      <c r="I5" s="60">
        <v>9871498</v>
      </c>
      <c r="J5" s="60">
        <v>50511784</v>
      </c>
      <c r="K5" s="60">
        <v>9994047</v>
      </c>
      <c r="L5" s="60">
        <v>9818200</v>
      </c>
      <c r="M5" s="60">
        <v>9704655</v>
      </c>
      <c r="N5" s="60">
        <v>29516902</v>
      </c>
      <c r="O5" s="60">
        <v>9761732</v>
      </c>
      <c r="P5" s="60">
        <v>10380620</v>
      </c>
      <c r="Q5" s="60">
        <v>10030658</v>
      </c>
      <c r="R5" s="60">
        <v>30173010</v>
      </c>
      <c r="S5" s="60">
        <v>0</v>
      </c>
      <c r="T5" s="60">
        <v>0</v>
      </c>
      <c r="U5" s="60">
        <v>0</v>
      </c>
      <c r="V5" s="60">
        <v>0</v>
      </c>
      <c r="W5" s="60">
        <v>110201696</v>
      </c>
      <c r="X5" s="60">
        <v>135136996</v>
      </c>
      <c r="Y5" s="60">
        <v>-24935300</v>
      </c>
      <c r="Z5" s="140">
        <v>-18.45</v>
      </c>
      <c r="AA5" s="155">
        <v>130454379</v>
      </c>
    </row>
    <row r="6" spans="1:27" ht="13.5">
      <c r="A6" s="181" t="s">
        <v>102</v>
      </c>
      <c r="B6" s="182"/>
      <c r="C6" s="155">
        <v>6618862</v>
      </c>
      <c r="D6" s="155">
        <v>0</v>
      </c>
      <c r="E6" s="156">
        <v>7316900</v>
      </c>
      <c r="F6" s="60">
        <v>11681039</v>
      </c>
      <c r="G6" s="60">
        <v>0</v>
      </c>
      <c r="H6" s="60">
        <v>644224</v>
      </c>
      <c r="I6" s="60">
        <v>555996</v>
      </c>
      <c r="J6" s="60">
        <v>1200220</v>
      </c>
      <c r="K6" s="60">
        <v>511337</v>
      </c>
      <c r="L6" s="60">
        <v>529537</v>
      </c>
      <c r="M6" s="60">
        <v>556023</v>
      </c>
      <c r="N6" s="60">
        <v>1596897</v>
      </c>
      <c r="O6" s="60">
        <v>990358</v>
      </c>
      <c r="P6" s="60">
        <v>918285</v>
      </c>
      <c r="Q6" s="60">
        <v>915851</v>
      </c>
      <c r="R6" s="60">
        <v>2824494</v>
      </c>
      <c r="S6" s="60">
        <v>0</v>
      </c>
      <c r="T6" s="60">
        <v>0</v>
      </c>
      <c r="U6" s="60">
        <v>0</v>
      </c>
      <c r="V6" s="60">
        <v>0</v>
      </c>
      <c r="W6" s="60">
        <v>5621611</v>
      </c>
      <c r="X6" s="60">
        <v>5799664</v>
      </c>
      <c r="Y6" s="60">
        <v>-178053</v>
      </c>
      <c r="Z6" s="140">
        <v>-3.07</v>
      </c>
      <c r="AA6" s="155">
        <v>11681039</v>
      </c>
    </row>
    <row r="7" spans="1:27" ht="13.5">
      <c r="A7" s="183" t="s">
        <v>103</v>
      </c>
      <c r="B7" s="182"/>
      <c r="C7" s="155">
        <v>229196888</v>
      </c>
      <c r="D7" s="155">
        <v>0</v>
      </c>
      <c r="E7" s="156">
        <v>252986591</v>
      </c>
      <c r="F7" s="60">
        <v>249112938</v>
      </c>
      <c r="G7" s="60">
        <v>26651557</v>
      </c>
      <c r="H7" s="60">
        <v>27868917</v>
      </c>
      <c r="I7" s="60">
        <v>18963143</v>
      </c>
      <c r="J7" s="60">
        <v>73483617</v>
      </c>
      <c r="K7" s="60">
        <v>19728022</v>
      </c>
      <c r="L7" s="60">
        <v>18739386</v>
      </c>
      <c r="M7" s="60">
        <v>17278236</v>
      </c>
      <c r="N7" s="60">
        <v>55745644</v>
      </c>
      <c r="O7" s="60">
        <v>19588646</v>
      </c>
      <c r="P7" s="60">
        <v>18038279</v>
      </c>
      <c r="Q7" s="60">
        <v>18471904</v>
      </c>
      <c r="R7" s="60">
        <v>56098829</v>
      </c>
      <c r="S7" s="60">
        <v>0</v>
      </c>
      <c r="T7" s="60">
        <v>0</v>
      </c>
      <c r="U7" s="60">
        <v>0</v>
      </c>
      <c r="V7" s="60">
        <v>0</v>
      </c>
      <c r="W7" s="60">
        <v>185328090</v>
      </c>
      <c r="X7" s="60">
        <v>192255145</v>
      </c>
      <c r="Y7" s="60">
        <v>-6927055</v>
      </c>
      <c r="Z7" s="140">
        <v>-3.6</v>
      </c>
      <c r="AA7" s="155">
        <v>249112938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17053881</v>
      </c>
      <c r="D10" s="155">
        <v>0</v>
      </c>
      <c r="E10" s="156">
        <v>18532000</v>
      </c>
      <c r="F10" s="54">
        <v>19324290</v>
      </c>
      <c r="G10" s="54">
        <v>1689190</v>
      </c>
      <c r="H10" s="54">
        <v>1611834</v>
      </c>
      <c r="I10" s="54">
        <v>2109530</v>
      </c>
      <c r="J10" s="54">
        <v>5410554</v>
      </c>
      <c r="K10" s="54">
        <v>1278387</v>
      </c>
      <c r="L10" s="54">
        <v>623544</v>
      </c>
      <c r="M10" s="54">
        <v>704651</v>
      </c>
      <c r="N10" s="54">
        <v>2606582</v>
      </c>
      <c r="O10" s="54">
        <v>618941</v>
      </c>
      <c r="P10" s="54">
        <v>2630371</v>
      </c>
      <c r="Q10" s="54">
        <v>1703673</v>
      </c>
      <c r="R10" s="54">
        <v>4952985</v>
      </c>
      <c r="S10" s="54">
        <v>0</v>
      </c>
      <c r="T10" s="54">
        <v>0</v>
      </c>
      <c r="U10" s="54">
        <v>0</v>
      </c>
      <c r="V10" s="54">
        <v>0</v>
      </c>
      <c r="W10" s="54">
        <v>12970121</v>
      </c>
      <c r="X10" s="54">
        <v>11095329</v>
      </c>
      <c r="Y10" s="54">
        <v>1874792</v>
      </c>
      <c r="Z10" s="184">
        <v>16.9</v>
      </c>
      <c r="AA10" s="130">
        <v>19324290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497263</v>
      </c>
      <c r="F11" s="60">
        <v>351865</v>
      </c>
      <c r="G11" s="60">
        <v>89296</v>
      </c>
      <c r="H11" s="60">
        <v>23512</v>
      </c>
      <c r="I11" s="60">
        <v>21812</v>
      </c>
      <c r="J11" s="60">
        <v>134620</v>
      </c>
      <c r="K11" s="60">
        <v>38187</v>
      </c>
      <c r="L11" s="60">
        <v>39347</v>
      </c>
      <c r="M11" s="60">
        <v>16142</v>
      </c>
      <c r="N11" s="60">
        <v>93676</v>
      </c>
      <c r="O11" s="60">
        <v>16382</v>
      </c>
      <c r="P11" s="60">
        <v>30438</v>
      </c>
      <c r="Q11" s="60">
        <v>40329</v>
      </c>
      <c r="R11" s="60">
        <v>87149</v>
      </c>
      <c r="S11" s="60">
        <v>0</v>
      </c>
      <c r="T11" s="60">
        <v>0</v>
      </c>
      <c r="U11" s="60">
        <v>0</v>
      </c>
      <c r="V11" s="60">
        <v>0</v>
      </c>
      <c r="W11" s="60">
        <v>315445</v>
      </c>
      <c r="X11" s="60">
        <v>324778</v>
      </c>
      <c r="Y11" s="60">
        <v>-9333</v>
      </c>
      <c r="Z11" s="140">
        <v>-2.87</v>
      </c>
      <c r="AA11" s="155">
        <v>351865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2480900</v>
      </c>
      <c r="F12" s="60">
        <v>589234</v>
      </c>
      <c r="G12" s="60">
        <v>0</v>
      </c>
      <c r="H12" s="60">
        <v>33911</v>
      </c>
      <c r="I12" s="60">
        <v>42047</v>
      </c>
      <c r="J12" s="60">
        <v>75958</v>
      </c>
      <c r="K12" s="60">
        <v>82122</v>
      </c>
      <c r="L12" s="60">
        <v>41258</v>
      </c>
      <c r="M12" s="60">
        <v>54002</v>
      </c>
      <c r="N12" s="60">
        <v>177382</v>
      </c>
      <c r="O12" s="60">
        <v>26821</v>
      </c>
      <c r="P12" s="60">
        <v>39561</v>
      </c>
      <c r="Q12" s="60">
        <v>48885</v>
      </c>
      <c r="R12" s="60">
        <v>115267</v>
      </c>
      <c r="S12" s="60">
        <v>0</v>
      </c>
      <c r="T12" s="60">
        <v>0</v>
      </c>
      <c r="U12" s="60">
        <v>0</v>
      </c>
      <c r="V12" s="60">
        <v>0</v>
      </c>
      <c r="W12" s="60">
        <v>368607</v>
      </c>
      <c r="X12" s="60">
        <v>1467013</v>
      </c>
      <c r="Y12" s="60">
        <v>-1098406</v>
      </c>
      <c r="Z12" s="140">
        <v>-74.87</v>
      </c>
      <c r="AA12" s="155">
        <v>589234</v>
      </c>
    </row>
    <row r="13" spans="1:27" ht="13.5">
      <c r="A13" s="181" t="s">
        <v>109</v>
      </c>
      <c r="B13" s="185"/>
      <c r="C13" s="155">
        <v>6179915</v>
      </c>
      <c r="D13" s="155">
        <v>0</v>
      </c>
      <c r="E13" s="156">
        <v>9000000</v>
      </c>
      <c r="F13" s="60">
        <v>7000000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3326562</v>
      </c>
      <c r="P13" s="60">
        <v>465659</v>
      </c>
      <c r="Q13" s="60">
        <v>608778</v>
      </c>
      <c r="R13" s="60">
        <v>4400999</v>
      </c>
      <c r="S13" s="60">
        <v>0</v>
      </c>
      <c r="T13" s="60">
        <v>0</v>
      </c>
      <c r="U13" s="60">
        <v>0</v>
      </c>
      <c r="V13" s="60">
        <v>0</v>
      </c>
      <c r="W13" s="60">
        <v>4400999</v>
      </c>
      <c r="X13" s="60"/>
      <c r="Y13" s="60">
        <v>4400999</v>
      </c>
      <c r="Z13" s="140">
        <v>0</v>
      </c>
      <c r="AA13" s="155">
        <v>7000000</v>
      </c>
    </row>
    <row r="14" spans="1:27" ht="13.5">
      <c r="A14" s="181" t="s">
        <v>110</v>
      </c>
      <c r="B14" s="185"/>
      <c r="C14" s="155">
        <v>1004745</v>
      </c>
      <c r="D14" s="155">
        <v>0</v>
      </c>
      <c r="E14" s="156">
        <v>10291992</v>
      </c>
      <c r="F14" s="60">
        <v>1801209</v>
      </c>
      <c r="G14" s="60">
        <v>1100656</v>
      </c>
      <c r="H14" s="60">
        <v>391461</v>
      </c>
      <c r="I14" s="60">
        <v>672967</v>
      </c>
      <c r="J14" s="60">
        <v>2165084</v>
      </c>
      <c r="K14" s="60">
        <v>728887</v>
      </c>
      <c r="L14" s="60">
        <v>661702</v>
      </c>
      <c r="M14" s="60">
        <v>516445</v>
      </c>
      <c r="N14" s="60">
        <v>1907034</v>
      </c>
      <c r="O14" s="60">
        <v>-2308361</v>
      </c>
      <c r="P14" s="60">
        <v>228117</v>
      </c>
      <c r="Q14" s="60">
        <v>134352</v>
      </c>
      <c r="R14" s="60">
        <v>-1945892</v>
      </c>
      <c r="S14" s="60">
        <v>0</v>
      </c>
      <c r="T14" s="60">
        <v>0</v>
      </c>
      <c r="U14" s="60">
        <v>0</v>
      </c>
      <c r="V14" s="60">
        <v>0</v>
      </c>
      <c r="W14" s="60">
        <v>2126226</v>
      </c>
      <c r="X14" s="60">
        <v>11915440</v>
      </c>
      <c r="Y14" s="60">
        <v>-9789214</v>
      </c>
      <c r="Z14" s="140">
        <v>-82.16</v>
      </c>
      <c r="AA14" s="155">
        <v>1801209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8390210</v>
      </c>
      <c r="D16" s="155">
        <v>0</v>
      </c>
      <c r="E16" s="156">
        <v>8984640</v>
      </c>
      <c r="F16" s="60">
        <v>8979462</v>
      </c>
      <c r="G16" s="60">
        <v>410385</v>
      </c>
      <c r="H16" s="60">
        <v>520946</v>
      </c>
      <c r="I16" s="60">
        <v>408839</v>
      </c>
      <c r="J16" s="60">
        <v>1340170</v>
      </c>
      <c r="K16" s="60">
        <v>376294</v>
      </c>
      <c r="L16" s="60">
        <v>406329</v>
      </c>
      <c r="M16" s="60">
        <v>454437</v>
      </c>
      <c r="N16" s="60">
        <v>1237060</v>
      </c>
      <c r="O16" s="60">
        <v>345871</v>
      </c>
      <c r="P16" s="60">
        <v>318127</v>
      </c>
      <c r="Q16" s="60">
        <v>538521</v>
      </c>
      <c r="R16" s="60">
        <v>1202519</v>
      </c>
      <c r="S16" s="60">
        <v>0</v>
      </c>
      <c r="T16" s="60">
        <v>0</v>
      </c>
      <c r="U16" s="60">
        <v>0</v>
      </c>
      <c r="V16" s="60">
        <v>0</v>
      </c>
      <c r="W16" s="60">
        <v>3779749</v>
      </c>
      <c r="X16" s="60">
        <v>6396416</v>
      </c>
      <c r="Y16" s="60">
        <v>-2616667</v>
      </c>
      <c r="Z16" s="140">
        <v>-40.91</v>
      </c>
      <c r="AA16" s="155">
        <v>8979462</v>
      </c>
    </row>
    <row r="17" spans="1:27" ht="13.5">
      <c r="A17" s="181" t="s">
        <v>113</v>
      </c>
      <c r="B17" s="185"/>
      <c r="C17" s="155">
        <v>5725761</v>
      </c>
      <c r="D17" s="155">
        <v>0</v>
      </c>
      <c r="E17" s="156">
        <v>7605596</v>
      </c>
      <c r="F17" s="60">
        <v>6214347</v>
      </c>
      <c r="G17" s="60">
        <v>508727</v>
      </c>
      <c r="H17" s="60">
        <v>744845</v>
      </c>
      <c r="I17" s="60">
        <v>471310</v>
      </c>
      <c r="J17" s="60">
        <v>1724882</v>
      </c>
      <c r="K17" s="60">
        <v>586859</v>
      </c>
      <c r="L17" s="60">
        <v>382469</v>
      </c>
      <c r="M17" s="60">
        <v>392755</v>
      </c>
      <c r="N17" s="60">
        <v>1362083</v>
      </c>
      <c r="O17" s="60">
        <v>12951</v>
      </c>
      <c r="P17" s="60">
        <v>1090345</v>
      </c>
      <c r="Q17" s="60">
        <v>456011</v>
      </c>
      <c r="R17" s="60">
        <v>1559307</v>
      </c>
      <c r="S17" s="60">
        <v>0</v>
      </c>
      <c r="T17" s="60">
        <v>0</v>
      </c>
      <c r="U17" s="60">
        <v>0</v>
      </c>
      <c r="V17" s="60">
        <v>0</v>
      </c>
      <c r="W17" s="60">
        <v>4646272</v>
      </c>
      <c r="X17" s="60">
        <v>5456374</v>
      </c>
      <c r="Y17" s="60">
        <v>-810102</v>
      </c>
      <c r="Z17" s="140">
        <v>-14.85</v>
      </c>
      <c r="AA17" s="155">
        <v>6214347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112181769</v>
      </c>
      <c r="D19" s="155">
        <v>0</v>
      </c>
      <c r="E19" s="156">
        <v>130838000</v>
      </c>
      <c r="F19" s="60">
        <v>130690000</v>
      </c>
      <c r="G19" s="60">
        <v>46873001</v>
      </c>
      <c r="H19" s="60">
        <v>2547000</v>
      </c>
      <c r="I19" s="60">
        <v>3243860</v>
      </c>
      <c r="J19" s="60">
        <v>52663861</v>
      </c>
      <c r="K19" s="60">
        <v>0</v>
      </c>
      <c r="L19" s="60">
        <v>1210000</v>
      </c>
      <c r="M19" s="60">
        <v>39927139</v>
      </c>
      <c r="N19" s="60">
        <v>41137139</v>
      </c>
      <c r="O19" s="60">
        <v>0</v>
      </c>
      <c r="P19" s="60">
        <v>1360000</v>
      </c>
      <c r="Q19" s="60">
        <v>32073000</v>
      </c>
      <c r="R19" s="60">
        <v>33433000</v>
      </c>
      <c r="S19" s="60">
        <v>0</v>
      </c>
      <c r="T19" s="60">
        <v>0</v>
      </c>
      <c r="U19" s="60">
        <v>0</v>
      </c>
      <c r="V19" s="60">
        <v>0</v>
      </c>
      <c r="W19" s="60">
        <v>127234000</v>
      </c>
      <c r="X19" s="60">
        <v>15896103</v>
      </c>
      <c r="Y19" s="60">
        <v>111337897</v>
      </c>
      <c r="Z19" s="140">
        <v>700.41</v>
      </c>
      <c r="AA19" s="155">
        <v>130690000</v>
      </c>
    </row>
    <row r="20" spans="1:27" ht="13.5">
      <c r="A20" s="181" t="s">
        <v>35</v>
      </c>
      <c r="B20" s="185"/>
      <c r="C20" s="155">
        <v>15313061</v>
      </c>
      <c r="D20" s="155">
        <v>0</v>
      </c>
      <c r="E20" s="156">
        <v>22473064</v>
      </c>
      <c r="F20" s="54">
        <v>15368435</v>
      </c>
      <c r="G20" s="54">
        <v>589843</v>
      </c>
      <c r="H20" s="54">
        <v>697053</v>
      </c>
      <c r="I20" s="54">
        <v>774009</v>
      </c>
      <c r="J20" s="54">
        <v>2060905</v>
      </c>
      <c r="K20" s="54">
        <v>1217631</v>
      </c>
      <c r="L20" s="54">
        <v>592070</v>
      </c>
      <c r="M20" s="54">
        <v>348782</v>
      </c>
      <c r="N20" s="54">
        <v>2158483</v>
      </c>
      <c r="O20" s="54">
        <v>629694</v>
      </c>
      <c r="P20" s="54">
        <v>570929</v>
      </c>
      <c r="Q20" s="54">
        <v>548436</v>
      </c>
      <c r="R20" s="54">
        <v>1749059</v>
      </c>
      <c r="S20" s="54">
        <v>0</v>
      </c>
      <c r="T20" s="54">
        <v>0</v>
      </c>
      <c r="U20" s="54">
        <v>0</v>
      </c>
      <c r="V20" s="54">
        <v>0</v>
      </c>
      <c r="W20" s="54">
        <v>5968447</v>
      </c>
      <c r="X20" s="54">
        <v>115318778</v>
      </c>
      <c r="Y20" s="54">
        <v>-109350331</v>
      </c>
      <c r="Z20" s="184">
        <v>-94.82</v>
      </c>
      <c r="AA20" s="130">
        <v>15368435</v>
      </c>
    </row>
    <row r="21" spans="1:27" ht="13.5">
      <c r="A21" s="181" t="s">
        <v>115</v>
      </c>
      <c r="B21" s="185"/>
      <c r="C21" s="155">
        <v>2288531</v>
      </c>
      <c r="D21" s="155">
        <v>0</v>
      </c>
      <c r="E21" s="156">
        <v>10240000</v>
      </c>
      <c r="F21" s="60">
        <v>4882456</v>
      </c>
      <c r="G21" s="60">
        <v>0</v>
      </c>
      <c r="H21" s="60">
        <v>500000</v>
      </c>
      <c r="I21" s="82">
        <v>360526</v>
      </c>
      <c r="J21" s="60">
        <v>860526</v>
      </c>
      <c r="K21" s="60">
        <v>658772</v>
      </c>
      <c r="L21" s="60">
        <v>0</v>
      </c>
      <c r="M21" s="60">
        <v>0</v>
      </c>
      <c r="N21" s="60">
        <v>658772</v>
      </c>
      <c r="O21" s="60">
        <v>0</v>
      </c>
      <c r="P21" s="82">
        <v>810737</v>
      </c>
      <c r="Q21" s="60">
        <v>0</v>
      </c>
      <c r="R21" s="60">
        <v>810737</v>
      </c>
      <c r="S21" s="60">
        <v>0</v>
      </c>
      <c r="T21" s="60">
        <v>0</v>
      </c>
      <c r="U21" s="60">
        <v>0</v>
      </c>
      <c r="V21" s="60">
        <v>0</v>
      </c>
      <c r="W21" s="82">
        <v>2330035</v>
      </c>
      <c r="X21" s="60"/>
      <c r="Y21" s="60">
        <v>2330035</v>
      </c>
      <c r="Z21" s="140">
        <v>0</v>
      </c>
      <c r="AA21" s="155">
        <v>4882456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525366664</v>
      </c>
      <c r="D22" s="188">
        <f>SUM(D5:D21)</f>
        <v>0</v>
      </c>
      <c r="E22" s="189">
        <f t="shared" si="0"/>
        <v>613922108</v>
      </c>
      <c r="F22" s="190">
        <f t="shared" si="0"/>
        <v>586449654</v>
      </c>
      <c r="G22" s="190">
        <f t="shared" si="0"/>
        <v>103856620</v>
      </c>
      <c r="H22" s="190">
        <f t="shared" si="0"/>
        <v>50280024</v>
      </c>
      <c r="I22" s="190">
        <f t="shared" si="0"/>
        <v>37495537</v>
      </c>
      <c r="J22" s="190">
        <f t="shared" si="0"/>
        <v>191632181</v>
      </c>
      <c r="K22" s="190">
        <f t="shared" si="0"/>
        <v>35200545</v>
      </c>
      <c r="L22" s="190">
        <f t="shared" si="0"/>
        <v>33043842</v>
      </c>
      <c r="M22" s="190">
        <f t="shared" si="0"/>
        <v>69953267</v>
      </c>
      <c r="N22" s="190">
        <f t="shared" si="0"/>
        <v>138197654</v>
      </c>
      <c r="O22" s="190">
        <f t="shared" si="0"/>
        <v>33009597</v>
      </c>
      <c r="P22" s="190">
        <f t="shared" si="0"/>
        <v>36881468</v>
      </c>
      <c r="Q22" s="190">
        <f t="shared" si="0"/>
        <v>65570398</v>
      </c>
      <c r="R22" s="190">
        <f t="shared" si="0"/>
        <v>135461463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465291298</v>
      </c>
      <c r="X22" s="190">
        <f t="shared" si="0"/>
        <v>501062036</v>
      </c>
      <c r="Y22" s="190">
        <f t="shared" si="0"/>
        <v>-35770738</v>
      </c>
      <c r="Z22" s="191">
        <f>+IF(X22&lt;&gt;0,+(Y22/X22)*100,0)</f>
        <v>-7.1389838842230695</v>
      </c>
      <c r="AA22" s="188">
        <f>SUM(AA5:AA21)</f>
        <v>586449654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159570957</v>
      </c>
      <c r="D25" s="155">
        <v>0</v>
      </c>
      <c r="E25" s="156">
        <v>173280907</v>
      </c>
      <c r="F25" s="60">
        <v>179434964</v>
      </c>
      <c r="G25" s="60">
        <v>15209857</v>
      </c>
      <c r="H25" s="60">
        <v>11103705</v>
      </c>
      <c r="I25" s="60">
        <v>12964147</v>
      </c>
      <c r="J25" s="60">
        <v>39277709</v>
      </c>
      <c r="K25" s="60">
        <v>12778217</v>
      </c>
      <c r="L25" s="60">
        <v>13500514</v>
      </c>
      <c r="M25" s="60">
        <v>14126662</v>
      </c>
      <c r="N25" s="60">
        <v>40405393</v>
      </c>
      <c r="O25" s="60">
        <v>13729528</v>
      </c>
      <c r="P25" s="60">
        <v>13376340</v>
      </c>
      <c r="Q25" s="60">
        <v>13746050</v>
      </c>
      <c r="R25" s="60">
        <v>40851918</v>
      </c>
      <c r="S25" s="60">
        <v>0</v>
      </c>
      <c r="T25" s="60">
        <v>0</v>
      </c>
      <c r="U25" s="60">
        <v>0</v>
      </c>
      <c r="V25" s="60">
        <v>0</v>
      </c>
      <c r="W25" s="60">
        <v>120535020</v>
      </c>
      <c r="X25" s="60">
        <v>132804613</v>
      </c>
      <c r="Y25" s="60">
        <v>-12269593</v>
      </c>
      <c r="Z25" s="140">
        <v>-9.24</v>
      </c>
      <c r="AA25" s="155">
        <v>179434964</v>
      </c>
    </row>
    <row r="26" spans="1:27" ht="13.5">
      <c r="A26" s="183" t="s">
        <v>38</v>
      </c>
      <c r="B26" s="182"/>
      <c r="C26" s="155">
        <v>14508863</v>
      </c>
      <c r="D26" s="155">
        <v>0</v>
      </c>
      <c r="E26" s="156">
        <v>17922728</v>
      </c>
      <c r="F26" s="60">
        <v>15750854</v>
      </c>
      <c r="G26" s="60">
        <v>1290828</v>
      </c>
      <c r="H26" s="60">
        <v>1220022</v>
      </c>
      <c r="I26" s="60">
        <v>1220938</v>
      </c>
      <c r="J26" s="60">
        <v>3731788</v>
      </c>
      <c r="K26" s="60">
        <v>1224846</v>
      </c>
      <c r="L26" s="60">
        <v>1216049</v>
      </c>
      <c r="M26" s="60">
        <v>1220448</v>
      </c>
      <c r="N26" s="60">
        <v>3661343</v>
      </c>
      <c r="O26" s="60">
        <v>1222120</v>
      </c>
      <c r="P26" s="60">
        <v>1220448</v>
      </c>
      <c r="Q26" s="60">
        <v>1220448</v>
      </c>
      <c r="R26" s="60">
        <v>3663016</v>
      </c>
      <c r="S26" s="60">
        <v>0</v>
      </c>
      <c r="T26" s="60">
        <v>0</v>
      </c>
      <c r="U26" s="60">
        <v>0</v>
      </c>
      <c r="V26" s="60">
        <v>0</v>
      </c>
      <c r="W26" s="60">
        <v>11056147</v>
      </c>
      <c r="X26" s="60">
        <v>15268717</v>
      </c>
      <c r="Y26" s="60">
        <v>-4212570</v>
      </c>
      <c r="Z26" s="140">
        <v>-27.59</v>
      </c>
      <c r="AA26" s="155">
        <v>15750854</v>
      </c>
    </row>
    <row r="27" spans="1:27" ht="13.5">
      <c r="A27" s="183" t="s">
        <v>118</v>
      </c>
      <c r="B27" s="182"/>
      <c r="C27" s="155">
        <v>33351552</v>
      </c>
      <c r="D27" s="155">
        <v>0</v>
      </c>
      <c r="E27" s="156">
        <v>18735460</v>
      </c>
      <c r="F27" s="60">
        <v>20294977</v>
      </c>
      <c r="G27" s="60">
        <v>865324</v>
      </c>
      <c r="H27" s="60">
        <v>1155847</v>
      </c>
      <c r="I27" s="60">
        <v>1051037</v>
      </c>
      <c r="J27" s="60">
        <v>3072208</v>
      </c>
      <c r="K27" s="60">
        <v>1060636</v>
      </c>
      <c r="L27" s="60">
        <v>1007349</v>
      </c>
      <c r="M27" s="60">
        <v>1183074</v>
      </c>
      <c r="N27" s="60">
        <v>3251059</v>
      </c>
      <c r="O27" s="60">
        <v>1699490</v>
      </c>
      <c r="P27" s="60">
        <v>1205852</v>
      </c>
      <c r="Q27" s="60">
        <v>0</v>
      </c>
      <c r="R27" s="60">
        <v>2905342</v>
      </c>
      <c r="S27" s="60">
        <v>0</v>
      </c>
      <c r="T27" s="60">
        <v>0</v>
      </c>
      <c r="U27" s="60">
        <v>0</v>
      </c>
      <c r="V27" s="60">
        <v>0</v>
      </c>
      <c r="W27" s="60">
        <v>9228609</v>
      </c>
      <c r="X27" s="60"/>
      <c r="Y27" s="60">
        <v>9228609</v>
      </c>
      <c r="Z27" s="140">
        <v>0</v>
      </c>
      <c r="AA27" s="155">
        <v>20294977</v>
      </c>
    </row>
    <row r="28" spans="1:27" ht="13.5">
      <c r="A28" s="183" t="s">
        <v>39</v>
      </c>
      <c r="B28" s="182"/>
      <c r="C28" s="155">
        <v>57423140</v>
      </c>
      <c r="D28" s="155">
        <v>0</v>
      </c>
      <c r="E28" s="156">
        <v>74415369</v>
      </c>
      <c r="F28" s="60">
        <v>66181394</v>
      </c>
      <c r="G28" s="60">
        <v>9223411</v>
      </c>
      <c r="H28" s="60">
        <v>9223411</v>
      </c>
      <c r="I28" s="60">
        <v>-4396967</v>
      </c>
      <c r="J28" s="60">
        <v>14049855</v>
      </c>
      <c r="K28" s="60">
        <v>4683343</v>
      </c>
      <c r="L28" s="60">
        <v>4684960</v>
      </c>
      <c r="M28" s="60">
        <v>4686956</v>
      </c>
      <c r="N28" s="60">
        <v>14055259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28105114</v>
      </c>
      <c r="X28" s="60">
        <v>21181811</v>
      </c>
      <c r="Y28" s="60">
        <v>6923303</v>
      </c>
      <c r="Z28" s="140">
        <v>32.69</v>
      </c>
      <c r="AA28" s="155">
        <v>66181394</v>
      </c>
    </row>
    <row r="29" spans="1:27" ht="13.5">
      <c r="A29" s="183" t="s">
        <v>40</v>
      </c>
      <c r="B29" s="182"/>
      <c r="C29" s="155">
        <v>469241</v>
      </c>
      <c r="D29" s="155">
        <v>0</v>
      </c>
      <c r="E29" s="156">
        <v>477706</v>
      </c>
      <c r="F29" s="60">
        <v>482862</v>
      </c>
      <c r="G29" s="60">
        <v>38343</v>
      </c>
      <c r="H29" s="60">
        <v>38194</v>
      </c>
      <c r="I29" s="60">
        <v>36816</v>
      </c>
      <c r="J29" s="60">
        <v>113353</v>
      </c>
      <c r="K29" s="60">
        <v>37882</v>
      </c>
      <c r="L29" s="60">
        <v>36512</v>
      </c>
      <c r="M29" s="60">
        <v>37566</v>
      </c>
      <c r="N29" s="60">
        <v>111960</v>
      </c>
      <c r="O29" s="60">
        <v>0</v>
      </c>
      <c r="P29" s="60">
        <v>0</v>
      </c>
      <c r="Q29" s="60">
        <v>37069</v>
      </c>
      <c r="R29" s="60">
        <v>37069</v>
      </c>
      <c r="S29" s="60">
        <v>0</v>
      </c>
      <c r="T29" s="60">
        <v>0</v>
      </c>
      <c r="U29" s="60">
        <v>0</v>
      </c>
      <c r="V29" s="60">
        <v>0</v>
      </c>
      <c r="W29" s="60">
        <v>262382</v>
      </c>
      <c r="X29" s="60">
        <v>362160</v>
      </c>
      <c r="Y29" s="60">
        <v>-99778</v>
      </c>
      <c r="Z29" s="140">
        <v>-27.55</v>
      </c>
      <c r="AA29" s="155">
        <v>482862</v>
      </c>
    </row>
    <row r="30" spans="1:27" ht="13.5">
      <c r="A30" s="183" t="s">
        <v>119</v>
      </c>
      <c r="B30" s="182"/>
      <c r="C30" s="155">
        <v>149064631</v>
      </c>
      <c r="D30" s="155">
        <v>0</v>
      </c>
      <c r="E30" s="156">
        <v>164306011</v>
      </c>
      <c r="F30" s="60">
        <v>165624538</v>
      </c>
      <c r="G30" s="60">
        <v>0</v>
      </c>
      <c r="H30" s="60">
        <v>21576945</v>
      </c>
      <c r="I30" s="60">
        <v>19450981</v>
      </c>
      <c r="J30" s="60">
        <v>41027926</v>
      </c>
      <c r="K30" s="60">
        <v>11065496</v>
      </c>
      <c r="L30" s="60">
        <v>12328043</v>
      </c>
      <c r="M30" s="60">
        <v>10947585</v>
      </c>
      <c r="N30" s="60">
        <v>34341124</v>
      </c>
      <c r="O30" s="60">
        <v>10239066</v>
      </c>
      <c r="P30" s="60">
        <v>10878617</v>
      </c>
      <c r="Q30" s="60">
        <v>11040597</v>
      </c>
      <c r="R30" s="60">
        <v>32158280</v>
      </c>
      <c r="S30" s="60">
        <v>0</v>
      </c>
      <c r="T30" s="60">
        <v>0</v>
      </c>
      <c r="U30" s="60">
        <v>0</v>
      </c>
      <c r="V30" s="60">
        <v>0</v>
      </c>
      <c r="W30" s="60">
        <v>107527330</v>
      </c>
      <c r="X30" s="60">
        <v>109459935</v>
      </c>
      <c r="Y30" s="60">
        <v>-1932605</v>
      </c>
      <c r="Z30" s="140">
        <v>-1.77</v>
      </c>
      <c r="AA30" s="155">
        <v>165624538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14844998</v>
      </c>
      <c r="F32" s="60">
        <v>2300000</v>
      </c>
      <c r="G32" s="60">
        <v>242622</v>
      </c>
      <c r="H32" s="60">
        <v>470381</v>
      </c>
      <c r="I32" s="60">
        <v>125503</v>
      </c>
      <c r="J32" s="60">
        <v>838506</v>
      </c>
      <c r="K32" s="60">
        <v>12435</v>
      </c>
      <c r="L32" s="60">
        <v>0</v>
      </c>
      <c r="M32" s="60">
        <v>649060</v>
      </c>
      <c r="N32" s="60">
        <v>661495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1500001</v>
      </c>
      <c r="X32" s="60">
        <v>7883004</v>
      </c>
      <c r="Y32" s="60">
        <v>-6383003</v>
      </c>
      <c r="Z32" s="140">
        <v>-80.97</v>
      </c>
      <c r="AA32" s="155">
        <v>2300000</v>
      </c>
    </row>
    <row r="33" spans="1:27" ht="13.5">
      <c r="A33" s="183" t="s">
        <v>42</v>
      </c>
      <c r="B33" s="182"/>
      <c r="C33" s="155">
        <v>15367303</v>
      </c>
      <c r="D33" s="155">
        <v>0</v>
      </c>
      <c r="E33" s="156">
        <v>20180128</v>
      </c>
      <c r="F33" s="60">
        <v>15089447</v>
      </c>
      <c r="G33" s="60">
        <v>16500</v>
      </c>
      <c r="H33" s="60">
        <v>0</v>
      </c>
      <c r="I33" s="60">
        <v>0</v>
      </c>
      <c r="J33" s="60">
        <v>16500</v>
      </c>
      <c r="K33" s="60">
        <v>-3000</v>
      </c>
      <c r="L33" s="60">
        <v>16766</v>
      </c>
      <c r="M33" s="60">
        <v>4104</v>
      </c>
      <c r="N33" s="60">
        <v>17870</v>
      </c>
      <c r="O33" s="60">
        <v>0</v>
      </c>
      <c r="P33" s="60">
        <v>0</v>
      </c>
      <c r="Q33" s="60">
        <v>1550640</v>
      </c>
      <c r="R33" s="60">
        <v>1550640</v>
      </c>
      <c r="S33" s="60">
        <v>0</v>
      </c>
      <c r="T33" s="60">
        <v>0</v>
      </c>
      <c r="U33" s="60">
        <v>0</v>
      </c>
      <c r="V33" s="60">
        <v>0</v>
      </c>
      <c r="W33" s="60">
        <v>1585010</v>
      </c>
      <c r="X33" s="60">
        <v>7317447</v>
      </c>
      <c r="Y33" s="60">
        <v>-5732437</v>
      </c>
      <c r="Z33" s="140">
        <v>-78.34</v>
      </c>
      <c r="AA33" s="155">
        <v>15089447</v>
      </c>
    </row>
    <row r="34" spans="1:27" ht="13.5">
      <c r="A34" s="183" t="s">
        <v>43</v>
      </c>
      <c r="B34" s="182"/>
      <c r="C34" s="155">
        <v>138354651</v>
      </c>
      <c r="D34" s="155">
        <v>0</v>
      </c>
      <c r="E34" s="156">
        <v>149498851</v>
      </c>
      <c r="F34" s="60">
        <v>156633136</v>
      </c>
      <c r="G34" s="60">
        <v>6029454</v>
      </c>
      <c r="H34" s="60">
        <v>8165397</v>
      </c>
      <c r="I34" s="60">
        <v>6952549</v>
      </c>
      <c r="J34" s="60">
        <v>21147400</v>
      </c>
      <c r="K34" s="60">
        <v>10863563</v>
      </c>
      <c r="L34" s="60">
        <v>9265233</v>
      </c>
      <c r="M34" s="60">
        <v>8369871</v>
      </c>
      <c r="N34" s="60">
        <v>28498667</v>
      </c>
      <c r="O34" s="60">
        <v>7734726</v>
      </c>
      <c r="P34" s="60">
        <v>8891277</v>
      </c>
      <c r="Q34" s="60">
        <v>10627011</v>
      </c>
      <c r="R34" s="60">
        <v>27253014</v>
      </c>
      <c r="S34" s="60">
        <v>0</v>
      </c>
      <c r="T34" s="60">
        <v>0</v>
      </c>
      <c r="U34" s="60">
        <v>0</v>
      </c>
      <c r="V34" s="60">
        <v>0</v>
      </c>
      <c r="W34" s="60">
        <v>76899081</v>
      </c>
      <c r="X34" s="60">
        <v>107412441</v>
      </c>
      <c r="Y34" s="60">
        <v>-30513360</v>
      </c>
      <c r="Z34" s="140">
        <v>-28.41</v>
      </c>
      <c r="AA34" s="155">
        <v>156633136</v>
      </c>
    </row>
    <row r="35" spans="1:27" ht="13.5">
      <c r="A35" s="181" t="s">
        <v>122</v>
      </c>
      <c r="B35" s="185"/>
      <c r="C35" s="155">
        <v>2053122</v>
      </c>
      <c r="D35" s="155">
        <v>0</v>
      </c>
      <c r="E35" s="156">
        <v>0</v>
      </c>
      <c r="F35" s="60">
        <v>0</v>
      </c>
      <c r="G35" s="60">
        <v>19298</v>
      </c>
      <c r="H35" s="60">
        <v>0</v>
      </c>
      <c r="I35" s="60">
        <v>7018</v>
      </c>
      <c r="J35" s="60">
        <v>26316</v>
      </c>
      <c r="K35" s="60">
        <v>0</v>
      </c>
      <c r="L35" s="60">
        <v>0</v>
      </c>
      <c r="M35" s="60">
        <v>10772</v>
      </c>
      <c r="N35" s="60">
        <v>10772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37088</v>
      </c>
      <c r="X35" s="60"/>
      <c r="Y35" s="60">
        <v>37088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570163460</v>
      </c>
      <c r="D36" s="188">
        <f>SUM(D25:D35)</f>
        <v>0</v>
      </c>
      <c r="E36" s="189">
        <f t="shared" si="1"/>
        <v>633662158</v>
      </c>
      <c r="F36" s="190">
        <f t="shared" si="1"/>
        <v>621792172</v>
      </c>
      <c r="G36" s="190">
        <f t="shared" si="1"/>
        <v>32935637</v>
      </c>
      <c r="H36" s="190">
        <f t="shared" si="1"/>
        <v>52953902</v>
      </c>
      <c r="I36" s="190">
        <f t="shared" si="1"/>
        <v>37412022</v>
      </c>
      <c r="J36" s="190">
        <f t="shared" si="1"/>
        <v>123301561</v>
      </c>
      <c r="K36" s="190">
        <f t="shared" si="1"/>
        <v>41723418</v>
      </c>
      <c r="L36" s="190">
        <f t="shared" si="1"/>
        <v>42055426</v>
      </c>
      <c r="M36" s="190">
        <f t="shared" si="1"/>
        <v>41236098</v>
      </c>
      <c r="N36" s="190">
        <f t="shared" si="1"/>
        <v>125014942</v>
      </c>
      <c r="O36" s="190">
        <f t="shared" si="1"/>
        <v>34624930</v>
      </c>
      <c r="P36" s="190">
        <f t="shared" si="1"/>
        <v>35572534</v>
      </c>
      <c r="Q36" s="190">
        <f t="shared" si="1"/>
        <v>38221815</v>
      </c>
      <c r="R36" s="190">
        <f t="shared" si="1"/>
        <v>108419279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356735782</v>
      </c>
      <c r="X36" s="190">
        <f t="shared" si="1"/>
        <v>401690128</v>
      </c>
      <c r="Y36" s="190">
        <f t="shared" si="1"/>
        <v>-44954346</v>
      </c>
      <c r="Z36" s="191">
        <f>+IF(X36&lt;&gt;0,+(Y36/X36)*100,0)</f>
        <v>-11.191299677646048</v>
      </c>
      <c r="AA36" s="188">
        <f>SUM(AA25:AA35)</f>
        <v>621792172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-44796796</v>
      </c>
      <c r="D38" s="199">
        <f>+D22-D36</f>
        <v>0</v>
      </c>
      <c r="E38" s="200">
        <f t="shared" si="2"/>
        <v>-19740050</v>
      </c>
      <c r="F38" s="106">
        <f t="shared" si="2"/>
        <v>-35342518</v>
      </c>
      <c r="G38" s="106">
        <f t="shared" si="2"/>
        <v>70920983</v>
      </c>
      <c r="H38" s="106">
        <f t="shared" si="2"/>
        <v>-2673878</v>
      </c>
      <c r="I38" s="106">
        <f t="shared" si="2"/>
        <v>83515</v>
      </c>
      <c r="J38" s="106">
        <f t="shared" si="2"/>
        <v>68330620</v>
      </c>
      <c r="K38" s="106">
        <f t="shared" si="2"/>
        <v>-6522873</v>
      </c>
      <c r="L38" s="106">
        <f t="shared" si="2"/>
        <v>-9011584</v>
      </c>
      <c r="M38" s="106">
        <f t="shared" si="2"/>
        <v>28717169</v>
      </c>
      <c r="N38" s="106">
        <f t="shared" si="2"/>
        <v>13182712</v>
      </c>
      <c r="O38" s="106">
        <f t="shared" si="2"/>
        <v>-1615333</v>
      </c>
      <c r="P38" s="106">
        <f t="shared" si="2"/>
        <v>1308934</v>
      </c>
      <c r="Q38" s="106">
        <f t="shared" si="2"/>
        <v>27348583</v>
      </c>
      <c r="R38" s="106">
        <f t="shared" si="2"/>
        <v>27042184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108555516</v>
      </c>
      <c r="X38" s="106">
        <f>IF(F22=F36,0,X22-X36)</f>
        <v>99371908</v>
      </c>
      <c r="Y38" s="106">
        <f t="shared" si="2"/>
        <v>9183608</v>
      </c>
      <c r="Z38" s="201">
        <f>+IF(X38&lt;&gt;0,+(Y38/X38)*100,0)</f>
        <v>9.241654090007007</v>
      </c>
      <c r="AA38" s="199">
        <f>+AA22-AA36</f>
        <v>-35342518</v>
      </c>
    </row>
    <row r="39" spans="1:27" ht="13.5">
      <c r="A39" s="181" t="s">
        <v>46</v>
      </c>
      <c r="B39" s="185"/>
      <c r="C39" s="155">
        <v>63478584</v>
      </c>
      <c r="D39" s="155">
        <v>0</v>
      </c>
      <c r="E39" s="156">
        <v>58150000</v>
      </c>
      <c r="F39" s="60">
        <v>89496000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47234522</v>
      </c>
      <c r="Y39" s="60">
        <v>-47234522</v>
      </c>
      <c r="Z39" s="140">
        <v>-100</v>
      </c>
      <c r="AA39" s="155">
        <v>89496000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18681788</v>
      </c>
      <c r="D42" s="206">
        <f>SUM(D38:D41)</f>
        <v>0</v>
      </c>
      <c r="E42" s="207">
        <f t="shared" si="3"/>
        <v>38409950</v>
      </c>
      <c r="F42" s="88">
        <f t="shared" si="3"/>
        <v>54153482</v>
      </c>
      <c r="G42" s="88">
        <f t="shared" si="3"/>
        <v>70920983</v>
      </c>
      <c r="H42" s="88">
        <f t="shared" si="3"/>
        <v>-2673878</v>
      </c>
      <c r="I42" s="88">
        <f t="shared" si="3"/>
        <v>83515</v>
      </c>
      <c r="J42" s="88">
        <f t="shared" si="3"/>
        <v>68330620</v>
      </c>
      <c r="K42" s="88">
        <f t="shared" si="3"/>
        <v>-6522873</v>
      </c>
      <c r="L42" s="88">
        <f t="shared" si="3"/>
        <v>-9011584</v>
      </c>
      <c r="M42" s="88">
        <f t="shared" si="3"/>
        <v>28717169</v>
      </c>
      <c r="N42" s="88">
        <f t="shared" si="3"/>
        <v>13182712</v>
      </c>
      <c r="O42" s="88">
        <f t="shared" si="3"/>
        <v>-1615333</v>
      </c>
      <c r="P42" s="88">
        <f t="shared" si="3"/>
        <v>1308934</v>
      </c>
      <c r="Q42" s="88">
        <f t="shared" si="3"/>
        <v>27348583</v>
      </c>
      <c r="R42" s="88">
        <f t="shared" si="3"/>
        <v>27042184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108555516</v>
      </c>
      <c r="X42" s="88">
        <f t="shared" si="3"/>
        <v>146606430</v>
      </c>
      <c r="Y42" s="88">
        <f t="shared" si="3"/>
        <v>-38050914</v>
      </c>
      <c r="Z42" s="208">
        <f>+IF(X42&lt;&gt;0,+(Y42/X42)*100,0)</f>
        <v>-25.954464616592876</v>
      </c>
      <c r="AA42" s="206">
        <f>SUM(AA38:AA41)</f>
        <v>54153482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18681788</v>
      </c>
      <c r="D44" s="210">
        <f>+D42-D43</f>
        <v>0</v>
      </c>
      <c r="E44" s="211">
        <f t="shared" si="4"/>
        <v>38409950</v>
      </c>
      <c r="F44" s="77">
        <f t="shared" si="4"/>
        <v>54153482</v>
      </c>
      <c r="G44" s="77">
        <f t="shared" si="4"/>
        <v>70920983</v>
      </c>
      <c r="H44" s="77">
        <f t="shared" si="4"/>
        <v>-2673878</v>
      </c>
      <c r="I44" s="77">
        <f t="shared" si="4"/>
        <v>83515</v>
      </c>
      <c r="J44" s="77">
        <f t="shared" si="4"/>
        <v>68330620</v>
      </c>
      <c r="K44" s="77">
        <f t="shared" si="4"/>
        <v>-6522873</v>
      </c>
      <c r="L44" s="77">
        <f t="shared" si="4"/>
        <v>-9011584</v>
      </c>
      <c r="M44" s="77">
        <f t="shared" si="4"/>
        <v>28717169</v>
      </c>
      <c r="N44" s="77">
        <f t="shared" si="4"/>
        <v>13182712</v>
      </c>
      <c r="O44" s="77">
        <f t="shared" si="4"/>
        <v>-1615333</v>
      </c>
      <c r="P44" s="77">
        <f t="shared" si="4"/>
        <v>1308934</v>
      </c>
      <c r="Q44" s="77">
        <f t="shared" si="4"/>
        <v>27348583</v>
      </c>
      <c r="R44" s="77">
        <f t="shared" si="4"/>
        <v>27042184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108555516</v>
      </c>
      <c r="X44" s="77">
        <f t="shared" si="4"/>
        <v>146606430</v>
      </c>
      <c r="Y44" s="77">
        <f t="shared" si="4"/>
        <v>-38050914</v>
      </c>
      <c r="Z44" s="212">
        <f>+IF(X44&lt;&gt;0,+(Y44/X44)*100,0)</f>
        <v>-25.954464616592876</v>
      </c>
      <c r="AA44" s="210">
        <f>+AA42-AA43</f>
        <v>54153482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18681788</v>
      </c>
      <c r="D46" s="206">
        <f>SUM(D44:D45)</f>
        <v>0</v>
      </c>
      <c r="E46" s="207">
        <f t="shared" si="5"/>
        <v>38409950</v>
      </c>
      <c r="F46" s="88">
        <f t="shared" si="5"/>
        <v>54153482</v>
      </c>
      <c r="G46" s="88">
        <f t="shared" si="5"/>
        <v>70920983</v>
      </c>
      <c r="H46" s="88">
        <f t="shared" si="5"/>
        <v>-2673878</v>
      </c>
      <c r="I46" s="88">
        <f t="shared" si="5"/>
        <v>83515</v>
      </c>
      <c r="J46" s="88">
        <f t="shared" si="5"/>
        <v>68330620</v>
      </c>
      <c r="K46" s="88">
        <f t="shared" si="5"/>
        <v>-6522873</v>
      </c>
      <c r="L46" s="88">
        <f t="shared" si="5"/>
        <v>-9011584</v>
      </c>
      <c r="M46" s="88">
        <f t="shared" si="5"/>
        <v>28717169</v>
      </c>
      <c r="N46" s="88">
        <f t="shared" si="5"/>
        <v>13182712</v>
      </c>
      <c r="O46" s="88">
        <f t="shared" si="5"/>
        <v>-1615333</v>
      </c>
      <c r="P46" s="88">
        <f t="shared" si="5"/>
        <v>1308934</v>
      </c>
      <c r="Q46" s="88">
        <f t="shared" si="5"/>
        <v>27348583</v>
      </c>
      <c r="R46" s="88">
        <f t="shared" si="5"/>
        <v>27042184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108555516</v>
      </c>
      <c r="X46" s="88">
        <f t="shared" si="5"/>
        <v>146606430</v>
      </c>
      <c r="Y46" s="88">
        <f t="shared" si="5"/>
        <v>-38050914</v>
      </c>
      <c r="Z46" s="208">
        <f>+IF(X46&lt;&gt;0,+(Y46/X46)*100,0)</f>
        <v>-25.954464616592876</v>
      </c>
      <c r="AA46" s="206">
        <f>SUM(AA44:AA45)</f>
        <v>54153482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18681788</v>
      </c>
      <c r="D48" s="217">
        <f>SUM(D46:D47)</f>
        <v>0</v>
      </c>
      <c r="E48" s="218">
        <f t="shared" si="6"/>
        <v>38409950</v>
      </c>
      <c r="F48" s="219">
        <f t="shared" si="6"/>
        <v>54153482</v>
      </c>
      <c r="G48" s="219">
        <f t="shared" si="6"/>
        <v>70920983</v>
      </c>
      <c r="H48" s="220">
        <f t="shared" si="6"/>
        <v>-2673878</v>
      </c>
      <c r="I48" s="220">
        <f t="shared" si="6"/>
        <v>83515</v>
      </c>
      <c r="J48" s="220">
        <f t="shared" si="6"/>
        <v>68330620</v>
      </c>
      <c r="K48" s="220">
        <f t="shared" si="6"/>
        <v>-6522873</v>
      </c>
      <c r="L48" s="220">
        <f t="shared" si="6"/>
        <v>-9011584</v>
      </c>
      <c r="M48" s="219">
        <f t="shared" si="6"/>
        <v>28717169</v>
      </c>
      <c r="N48" s="219">
        <f t="shared" si="6"/>
        <v>13182712</v>
      </c>
      <c r="O48" s="220">
        <f t="shared" si="6"/>
        <v>-1615333</v>
      </c>
      <c r="P48" s="220">
        <f t="shared" si="6"/>
        <v>1308934</v>
      </c>
      <c r="Q48" s="220">
        <f t="shared" si="6"/>
        <v>27348583</v>
      </c>
      <c r="R48" s="220">
        <f t="shared" si="6"/>
        <v>27042184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108555516</v>
      </c>
      <c r="X48" s="220">
        <f t="shared" si="6"/>
        <v>146606430</v>
      </c>
      <c r="Y48" s="220">
        <f t="shared" si="6"/>
        <v>-38050914</v>
      </c>
      <c r="Z48" s="221">
        <f>+IF(X48&lt;&gt;0,+(Y48/X48)*100,0)</f>
        <v>-25.954464616592876</v>
      </c>
      <c r="AA48" s="222">
        <f>SUM(AA46:AA47)</f>
        <v>54153482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19783596</v>
      </c>
      <c r="D5" s="153">
        <f>SUM(D6:D8)</f>
        <v>0</v>
      </c>
      <c r="E5" s="154">
        <f t="shared" si="0"/>
        <v>1580000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15600</v>
      </c>
      <c r="L5" s="100">
        <f t="shared" si="0"/>
        <v>0</v>
      </c>
      <c r="M5" s="100">
        <f t="shared" si="0"/>
        <v>0</v>
      </c>
      <c r="N5" s="100">
        <f t="shared" si="0"/>
        <v>15600</v>
      </c>
      <c r="O5" s="100">
        <f t="shared" si="0"/>
        <v>0</v>
      </c>
      <c r="P5" s="100">
        <f t="shared" si="0"/>
        <v>0</v>
      </c>
      <c r="Q5" s="100">
        <f t="shared" si="0"/>
        <v>846890</v>
      </c>
      <c r="R5" s="100">
        <f t="shared" si="0"/>
        <v>846890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862490</v>
      </c>
      <c r="X5" s="100">
        <f t="shared" si="0"/>
        <v>1580000</v>
      </c>
      <c r="Y5" s="100">
        <f t="shared" si="0"/>
        <v>-717510</v>
      </c>
      <c r="Z5" s="137">
        <f>+IF(X5&lt;&gt;0,+(Y5/X5)*100,0)</f>
        <v>-45.4120253164557</v>
      </c>
      <c r="AA5" s="153">
        <f>SUM(AA6:AA8)</f>
        <v>0</v>
      </c>
    </row>
    <row r="6" spans="1:27" ht="13.5">
      <c r="A6" s="138" t="s">
        <v>75</v>
      </c>
      <c r="B6" s="136"/>
      <c r="C6" s="155">
        <v>19783596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846890</v>
      </c>
      <c r="R6" s="60">
        <v>846890</v>
      </c>
      <c r="S6" s="60"/>
      <c r="T6" s="60"/>
      <c r="U6" s="60"/>
      <c r="V6" s="60"/>
      <c r="W6" s="60">
        <v>846890</v>
      </c>
      <c r="X6" s="60"/>
      <c r="Y6" s="60">
        <v>846890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1580000</v>
      </c>
      <c r="F8" s="60"/>
      <c r="G8" s="60"/>
      <c r="H8" s="60"/>
      <c r="I8" s="60"/>
      <c r="J8" s="60"/>
      <c r="K8" s="60">
        <v>15600</v>
      </c>
      <c r="L8" s="60"/>
      <c r="M8" s="60"/>
      <c r="N8" s="60">
        <v>15600</v>
      </c>
      <c r="O8" s="60"/>
      <c r="P8" s="60"/>
      <c r="Q8" s="60"/>
      <c r="R8" s="60"/>
      <c r="S8" s="60"/>
      <c r="T8" s="60"/>
      <c r="U8" s="60"/>
      <c r="V8" s="60"/>
      <c r="W8" s="60">
        <v>15600</v>
      </c>
      <c r="X8" s="60">
        <v>1580000</v>
      </c>
      <c r="Y8" s="60">
        <v>-1564400</v>
      </c>
      <c r="Z8" s="140">
        <v>-99.01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50427364</v>
      </c>
      <c r="D9" s="153">
        <f>SUM(D10:D14)</f>
        <v>0</v>
      </c>
      <c r="E9" s="154">
        <f t="shared" si="1"/>
        <v>3500000</v>
      </c>
      <c r="F9" s="100">
        <f t="shared" si="1"/>
        <v>2275</v>
      </c>
      <c r="G9" s="100">
        <f t="shared" si="1"/>
        <v>0</v>
      </c>
      <c r="H9" s="100">
        <f t="shared" si="1"/>
        <v>0</v>
      </c>
      <c r="I9" s="100">
        <f t="shared" si="1"/>
        <v>37728</v>
      </c>
      <c r="J9" s="100">
        <f t="shared" si="1"/>
        <v>37728</v>
      </c>
      <c r="K9" s="100">
        <f t="shared" si="1"/>
        <v>234061</v>
      </c>
      <c r="L9" s="100">
        <f t="shared" si="1"/>
        <v>552341</v>
      </c>
      <c r="M9" s="100">
        <f t="shared" si="1"/>
        <v>552341</v>
      </c>
      <c r="N9" s="100">
        <f t="shared" si="1"/>
        <v>1338743</v>
      </c>
      <c r="O9" s="100">
        <f t="shared" si="1"/>
        <v>80025</v>
      </c>
      <c r="P9" s="100">
        <f t="shared" si="1"/>
        <v>111965</v>
      </c>
      <c r="Q9" s="100">
        <f t="shared" si="1"/>
        <v>365163</v>
      </c>
      <c r="R9" s="100">
        <f t="shared" si="1"/>
        <v>557153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1933624</v>
      </c>
      <c r="X9" s="100">
        <f t="shared" si="1"/>
        <v>3500000</v>
      </c>
      <c r="Y9" s="100">
        <f t="shared" si="1"/>
        <v>-1566376</v>
      </c>
      <c r="Z9" s="137">
        <f>+IF(X9&lt;&gt;0,+(Y9/X9)*100,0)</f>
        <v>-44.7536</v>
      </c>
      <c r="AA9" s="102">
        <f>SUM(AA10:AA14)</f>
        <v>2275</v>
      </c>
    </row>
    <row r="10" spans="1:27" ht="13.5">
      <c r="A10" s="138" t="s">
        <v>79</v>
      </c>
      <c r="B10" s="136"/>
      <c r="C10" s="155">
        <v>50328084</v>
      </c>
      <c r="D10" s="155"/>
      <c r="E10" s="156">
        <v>2000000</v>
      </c>
      <c r="F10" s="60">
        <v>2275</v>
      </c>
      <c r="G10" s="60"/>
      <c r="H10" s="60"/>
      <c r="I10" s="60">
        <v>37728</v>
      </c>
      <c r="J10" s="60">
        <v>37728</v>
      </c>
      <c r="K10" s="60">
        <v>234061</v>
      </c>
      <c r="L10" s="60">
        <v>552341</v>
      </c>
      <c r="M10" s="60">
        <v>552341</v>
      </c>
      <c r="N10" s="60">
        <v>1338743</v>
      </c>
      <c r="O10" s="60">
        <v>80025</v>
      </c>
      <c r="P10" s="60">
        <v>111965</v>
      </c>
      <c r="Q10" s="60">
        <v>365163</v>
      </c>
      <c r="R10" s="60">
        <v>557153</v>
      </c>
      <c r="S10" s="60"/>
      <c r="T10" s="60"/>
      <c r="U10" s="60"/>
      <c r="V10" s="60"/>
      <c r="W10" s="60">
        <v>1933624</v>
      </c>
      <c r="X10" s="60">
        <v>2000000</v>
      </c>
      <c r="Y10" s="60">
        <v>-66376</v>
      </c>
      <c r="Z10" s="140">
        <v>-3.32</v>
      </c>
      <c r="AA10" s="62">
        <v>2275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99280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1500000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1500000</v>
      </c>
      <c r="Y13" s="60">
        <v>-1500000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54186641</v>
      </c>
      <c r="D15" s="153">
        <f>SUM(D16:D18)</f>
        <v>0</v>
      </c>
      <c r="E15" s="154">
        <f t="shared" si="2"/>
        <v>90319030</v>
      </c>
      <c r="F15" s="100">
        <f t="shared" si="2"/>
        <v>0</v>
      </c>
      <c r="G15" s="100">
        <f t="shared" si="2"/>
        <v>2123</v>
      </c>
      <c r="H15" s="100">
        <f t="shared" si="2"/>
        <v>5838141</v>
      </c>
      <c r="I15" s="100">
        <f t="shared" si="2"/>
        <v>1987465</v>
      </c>
      <c r="J15" s="100">
        <f t="shared" si="2"/>
        <v>7827729</v>
      </c>
      <c r="K15" s="100">
        <f t="shared" si="2"/>
        <v>3708123</v>
      </c>
      <c r="L15" s="100">
        <f t="shared" si="2"/>
        <v>4543957</v>
      </c>
      <c r="M15" s="100">
        <f t="shared" si="2"/>
        <v>4543957</v>
      </c>
      <c r="N15" s="100">
        <f t="shared" si="2"/>
        <v>12796037</v>
      </c>
      <c r="O15" s="100">
        <f t="shared" si="2"/>
        <v>2966602</v>
      </c>
      <c r="P15" s="100">
        <f t="shared" si="2"/>
        <v>1984842</v>
      </c>
      <c r="Q15" s="100">
        <f t="shared" si="2"/>
        <v>11961826</v>
      </c>
      <c r="R15" s="100">
        <f t="shared" si="2"/>
        <v>16913270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37537036</v>
      </c>
      <c r="X15" s="100">
        <f t="shared" si="2"/>
        <v>67739247</v>
      </c>
      <c r="Y15" s="100">
        <f t="shared" si="2"/>
        <v>-30202211</v>
      </c>
      <c r="Z15" s="137">
        <f>+IF(X15&lt;&gt;0,+(Y15/X15)*100,0)</f>
        <v>-44.58598572848027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54186641</v>
      </c>
      <c r="D17" s="155"/>
      <c r="E17" s="156">
        <v>90319030</v>
      </c>
      <c r="F17" s="60"/>
      <c r="G17" s="60">
        <v>2123</v>
      </c>
      <c r="H17" s="60">
        <v>5838141</v>
      </c>
      <c r="I17" s="60">
        <v>1987465</v>
      </c>
      <c r="J17" s="60">
        <v>7827729</v>
      </c>
      <c r="K17" s="60">
        <v>3708123</v>
      </c>
      <c r="L17" s="60">
        <v>4543957</v>
      </c>
      <c r="M17" s="60">
        <v>4543957</v>
      </c>
      <c r="N17" s="60">
        <v>12796037</v>
      </c>
      <c r="O17" s="60">
        <v>2966602</v>
      </c>
      <c r="P17" s="60">
        <v>1984842</v>
      </c>
      <c r="Q17" s="60">
        <v>11961826</v>
      </c>
      <c r="R17" s="60">
        <v>16913270</v>
      </c>
      <c r="S17" s="60"/>
      <c r="T17" s="60"/>
      <c r="U17" s="60"/>
      <c r="V17" s="60"/>
      <c r="W17" s="60">
        <v>37537036</v>
      </c>
      <c r="X17" s="60">
        <v>67739247</v>
      </c>
      <c r="Y17" s="60">
        <v>-30202211</v>
      </c>
      <c r="Z17" s="140">
        <v>-44.59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18893370</v>
      </c>
      <c r="D19" s="153">
        <f>SUM(D20:D23)</f>
        <v>0</v>
      </c>
      <c r="E19" s="154">
        <f t="shared" si="3"/>
        <v>16400000</v>
      </c>
      <c r="F19" s="100">
        <f t="shared" si="3"/>
        <v>0</v>
      </c>
      <c r="G19" s="100">
        <f t="shared" si="3"/>
        <v>4668</v>
      </c>
      <c r="H19" s="100">
        <f t="shared" si="3"/>
        <v>71440</v>
      </c>
      <c r="I19" s="100">
        <f t="shared" si="3"/>
        <v>0</v>
      </c>
      <c r="J19" s="100">
        <f t="shared" si="3"/>
        <v>76108</v>
      </c>
      <c r="K19" s="100">
        <f t="shared" si="3"/>
        <v>264455</v>
      </c>
      <c r="L19" s="100">
        <f t="shared" si="3"/>
        <v>376487</v>
      </c>
      <c r="M19" s="100">
        <f t="shared" si="3"/>
        <v>376487</v>
      </c>
      <c r="N19" s="100">
        <f t="shared" si="3"/>
        <v>1017429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1093537</v>
      </c>
      <c r="X19" s="100">
        <f t="shared" si="3"/>
        <v>10800000</v>
      </c>
      <c r="Y19" s="100">
        <f t="shared" si="3"/>
        <v>-9706463</v>
      </c>
      <c r="Z19" s="137">
        <f>+IF(X19&lt;&gt;0,+(Y19/X19)*100,0)</f>
        <v>-89.87465740740741</v>
      </c>
      <c r="AA19" s="102">
        <f>SUM(AA20:AA23)</f>
        <v>0</v>
      </c>
    </row>
    <row r="20" spans="1:27" ht="13.5">
      <c r="A20" s="138" t="s">
        <v>89</v>
      </c>
      <c r="B20" s="136"/>
      <c r="C20" s="155">
        <v>16900000</v>
      </c>
      <c r="D20" s="155"/>
      <c r="E20" s="156">
        <v>16400000</v>
      </c>
      <c r="F20" s="60"/>
      <c r="G20" s="60">
        <v>4668</v>
      </c>
      <c r="H20" s="60">
        <v>71440</v>
      </c>
      <c r="I20" s="60"/>
      <c r="J20" s="60">
        <v>76108</v>
      </c>
      <c r="K20" s="60">
        <v>264455</v>
      </c>
      <c r="L20" s="60">
        <v>376487</v>
      </c>
      <c r="M20" s="60">
        <v>376487</v>
      </c>
      <c r="N20" s="60">
        <v>1017429</v>
      </c>
      <c r="O20" s="60"/>
      <c r="P20" s="60"/>
      <c r="Q20" s="60"/>
      <c r="R20" s="60"/>
      <c r="S20" s="60"/>
      <c r="T20" s="60"/>
      <c r="U20" s="60"/>
      <c r="V20" s="60"/>
      <c r="W20" s="60">
        <v>1093537</v>
      </c>
      <c r="X20" s="60">
        <v>10800000</v>
      </c>
      <c r="Y20" s="60">
        <v>-9706463</v>
      </c>
      <c r="Z20" s="140">
        <v>-89.87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1993370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143290971</v>
      </c>
      <c r="D25" s="217">
        <f>+D5+D9+D15+D19+D24</f>
        <v>0</v>
      </c>
      <c r="E25" s="230">
        <f t="shared" si="4"/>
        <v>111799030</v>
      </c>
      <c r="F25" s="219">
        <f t="shared" si="4"/>
        <v>2275</v>
      </c>
      <c r="G25" s="219">
        <f t="shared" si="4"/>
        <v>6791</v>
      </c>
      <c r="H25" s="219">
        <f t="shared" si="4"/>
        <v>5909581</v>
      </c>
      <c r="I25" s="219">
        <f t="shared" si="4"/>
        <v>2025193</v>
      </c>
      <c r="J25" s="219">
        <f t="shared" si="4"/>
        <v>7941565</v>
      </c>
      <c r="K25" s="219">
        <f t="shared" si="4"/>
        <v>4222239</v>
      </c>
      <c r="L25" s="219">
        <f t="shared" si="4"/>
        <v>5472785</v>
      </c>
      <c r="M25" s="219">
        <f t="shared" si="4"/>
        <v>5472785</v>
      </c>
      <c r="N25" s="219">
        <f t="shared" si="4"/>
        <v>15167809</v>
      </c>
      <c r="O25" s="219">
        <f t="shared" si="4"/>
        <v>3046627</v>
      </c>
      <c r="P25" s="219">
        <f t="shared" si="4"/>
        <v>2096807</v>
      </c>
      <c r="Q25" s="219">
        <f t="shared" si="4"/>
        <v>13173879</v>
      </c>
      <c r="R25" s="219">
        <f t="shared" si="4"/>
        <v>18317313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41426687</v>
      </c>
      <c r="X25" s="219">
        <f t="shared" si="4"/>
        <v>83619247</v>
      </c>
      <c r="Y25" s="219">
        <f t="shared" si="4"/>
        <v>-42192560</v>
      </c>
      <c r="Z25" s="231">
        <f>+IF(X25&lt;&gt;0,+(Y25/X25)*100,0)</f>
        <v>-50.457952581180265</v>
      </c>
      <c r="AA25" s="232">
        <f>+AA5+AA9+AA15+AA19+AA24</f>
        <v>2275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95150000</v>
      </c>
      <c r="D28" s="155"/>
      <c r="E28" s="156">
        <v>58150000</v>
      </c>
      <c r="F28" s="60"/>
      <c r="G28" s="60"/>
      <c r="H28" s="60">
        <v>5832988</v>
      </c>
      <c r="I28" s="60"/>
      <c r="J28" s="60">
        <v>5832988</v>
      </c>
      <c r="K28" s="60">
        <v>3304080</v>
      </c>
      <c r="L28" s="60">
        <v>3642989</v>
      </c>
      <c r="M28" s="60">
        <v>3642989</v>
      </c>
      <c r="N28" s="60">
        <v>10590058</v>
      </c>
      <c r="O28" s="60"/>
      <c r="P28" s="60"/>
      <c r="Q28" s="60">
        <v>9676770</v>
      </c>
      <c r="R28" s="60">
        <v>9676770</v>
      </c>
      <c r="S28" s="60"/>
      <c r="T28" s="60"/>
      <c r="U28" s="60"/>
      <c r="V28" s="60"/>
      <c r="W28" s="60">
        <v>26099816</v>
      </c>
      <c r="X28" s="60"/>
      <c r="Y28" s="60">
        <v>26099816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1286057</v>
      </c>
      <c r="J29" s="60">
        <v>1286057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1286057</v>
      </c>
      <c r="X29" s="60"/>
      <c r="Y29" s="60">
        <v>1286057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95150000</v>
      </c>
      <c r="D32" s="210">
        <f>SUM(D28:D31)</f>
        <v>0</v>
      </c>
      <c r="E32" s="211">
        <f t="shared" si="5"/>
        <v>58150000</v>
      </c>
      <c r="F32" s="77">
        <f t="shared" si="5"/>
        <v>0</v>
      </c>
      <c r="G32" s="77">
        <f t="shared" si="5"/>
        <v>0</v>
      </c>
      <c r="H32" s="77">
        <f t="shared" si="5"/>
        <v>5832988</v>
      </c>
      <c r="I32" s="77">
        <f t="shared" si="5"/>
        <v>1286057</v>
      </c>
      <c r="J32" s="77">
        <f t="shared" si="5"/>
        <v>7119045</v>
      </c>
      <c r="K32" s="77">
        <f t="shared" si="5"/>
        <v>3304080</v>
      </c>
      <c r="L32" s="77">
        <f t="shared" si="5"/>
        <v>3642989</v>
      </c>
      <c r="M32" s="77">
        <f t="shared" si="5"/>
        <v>3642989</v>
      </c>
      <c r="N32" s="77">
        <f t="shared" si="5"/>
        <v>10590058</v>
      </c>
      <c r="O32" s="77">
        <f t="shared" si="5"/>
        <v>0</v>
      </c>
      <c r="P32" s="77">
        <f t="shared" si="5"/>
        <v>0</v>
      </c>
      <c r="Q32" s="77">
        <f t="shared" si="5"/>
        <v>9676770</v>
      </c>
      <c r="R32" s="77">
        <f t="shared" si="5"/>
        <v>9676770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27385873</v>
      </c>
      <c r="X32" s="77">
        <f t="shared" si="5"/>
        <v>0</v>
      </c>
      <c r="Y32" s="77">
        <f t="shared" si="5"/>
        <v>27385873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2275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2275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48140971</v>
      </c>
      <c r="D35" s="155"/>
      <c r="E35" s="156">
        <v>53649030</v>
      </c>
      <c r="F35" s="60"/>
      <c r="G35" s="60">
        <v>6791</v>
      </c>
      <c r="H35" s="60">
        <v>76593</v>
      </c>
      <c r="I35" s="60">
        <v>739136</v>
      </c>
      <c r="J35" s="60">
        <v>822520</v>
      </c>
      <c r="K35" s="60">
        <v>918159</v>
      </c>
      <c r="L35" s="60">
        <v>1829796</v>
      </c>
      <c r="M35" s="60">
        <v>1829796</v>
      </c>
      <c r="N35" s="60">
        <v>4577751</v>
      </c>
      <c r="O35" s="60">
        <v>3046627</v>
      </c>
      <c r="P35" s="60">
        <v>2096807</v>
      </c>
      <c r="Q35" s="60">
        <v>3497109</v>
      </c>
      <c r="R35" s="60">
        <v>8640543</v>
      </c>
      <c r="S35" s="60"/>
      <c r="T35" s="60"/>
      <c r="U35" s="60"/>
      <c r="V35" s="60"/>
      <c r="W35" s="60">
        <v>14040814</v>
      </c>
      <c r="X35" s="60"/>
      <c r="Y35" s="60">
        <v>14040814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143290971</v>
      </c>
      <c r="D36" s="222">
        <f>SUM(D32:D35)</f>
        <v>0</v>
      </c>
      <c r="E36" s="218">
        <f t="shared" si="6"/>
        <v>111799030</v>
      </c>
      <c r="F36" s="220">
        <f t="shared" si="6"/>
        <v>2275</v>
      </c>
      <c r="G36" s="220">
        <f t="shared" si="6"/>
        <v>6791</v>
      </c>
      <c r="H36" s="220">
        <f t="shared" si="6"/>
        <v>5909581</v>
      </c>
      <c r="I36" s="220">
        <f t="shared" si="6"/>
        <v>2025193</v>
      </c>
      <c r="J36" s="220">
        <f t="shared" si="6"/>
        <v>7941565</v>
      </c>
      <c r="K36" s="220">
        <f t="shared" si="6"/>
        <v>4222239</v>
      </c>
      <c r="L36" s="220">
        <f t="shared" si="6"/>
        <v>5472785</v>
      </c>
      <c r="M36" s="220">
        <f t="shared" si="6"/>
        <v>5472785</v>
      </c>
      <c r="N36" s="220">
        <f t="shared" si="6"/>
        <v>15167809</v>
      </c>
      <c r="O36" s="220">
        <f t="shared" si="6"/>
        <v>3046627</v>
      </c>
      <c r="P36" s="220">
        <f t="shared" si="6"/>
        <v>2096807</v>
      </c>
      <c r="Q36" s="220">
        <f t="shared" si="6"/>
        <v>13173879</v>
      </c>
      <c r="R36" s="220">
        <f t="shared" si="6"/>
        <v>18317313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41426687</v>
      </c>
      <c r="X36" s="220">
        <f t="shared" si="6"/>
        <v>0</v>
      </c>
      <c r="Y36" s="220">
        <f t="shared" si="6"/>
        <v>41426687</v>
      </c>
      <c r="Z36" s="221">
        <f>+IF(X36&lt;&gt;0,+(Y36/X36)*100,0)</f>
        <v>0</v>
      </c>
      <c r="AA36" s="239">
        <f>SUM(AA32:AA35)</f>
        <v>2275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13205998</v>
      </c>
      <c r="D6" s="155"/>
      <c r="E6" s="59"/>
      <c r="F6" s="60"/>
      <c r="G6" s="60">
        <v>10215599</v>
      </c>
      <c r="H6" s="60">
        <v>5107799</v>
      </c>
      <c r="I6" s="60">
        <v>17552847</v>
      </c>
      <c r="J6" s="60">
        <v>17552847</v>
      </c>
      <c r="K6" s="60">
        <v>25537754</v>
      </c>
      <c r="L6" s="60">
        <v>22335224</v>
      </c>
      <c r="M6" s="60">
        <v>51160277</v>
      </c>
      <c r="N6" s="60">
        <v>51160277</v>
      </c>
      <c r="O6" s="60">
        <v>24514023</v>
      </c>
      <c r="P6" s="60"/>
      <c r="Q6" s="60">
        <v>15412358</v>
      </c>
      <c r="R6" s="60">
        <v>15412358</v>
      </c>
      <c r="S6" s="60"/>
      <c r="T6" s="60"/>
      <c r="U6" s="60"/>
      <c r="V6" s="60"/>
      <c r="W6" s="60">
        <v>15412358</v>
      </c>
      <c r="X6" s="60"/>
      <c r="Y6" s="60">
        <v>15412358</v>
      </c>
      <c r="Z6" s="140"/>
      <c r="AA6" s="62"/>
    </row>
    <row r="7" spans="1:27" ht="13.5">
      <c r="A7" s="249" t="s">
        <v>144</v>
      </c>
      <c r="B7" s="182"/>
      <c r="C7" s="155">
        <v>81677144</v>
      </c>
      <c r="D7" s="155"/>
      <c r="E7" s="59">
        <v>65473000</v>
      </c>
      <c r="F7" s="60">
        <v>65473000</v>
      </c>
      <c r="G7" s="60">
        <v>59346246</v>
      </c>
      <c r="H7" s="60">
        <v>29673123</v>
      </c>
      <c r="I7" s="60">
        <v>22673123</v>
      </c>
      <c r="J7" s="60">
        <v>22673123</v>
      </c>
      <c r="K7" s="60">
        <v>17673782</v>
      </c>
      <c r="L7" s="60">
        <v>34654481</v>
      </c>
      <c r="M7" s="60">
        <v>47654481</v>
      </c>
      <c r="N7" s="60">
        <v>47654481</v>
      </c>
      <c r="O7" s="60">
        <v>60654481</v>
      </c>
      <c r="P7" s="60">
        <v>103654481</v>
      </c>
      <c r="Q7" s="60">
        <v>113654481</v>
      </c>
      <c r="R7" s="60">
        <v>113654481</v>
      </c>
      <c r="S7" s="60"/>
      <c r="T7" s="60"/>
      <c r="U7" s="60"/>
      <c r="V7" s="60"/>
      <c r="W7" s="60">
        <v>113654481</v>
      </c>
      <c r="X7" s="60">
        <v>49104750</v>
      </c>
      <c r="Y7" s="60">
        <v>64549731</v>
      </c>
      <c r="Z7" s="140">
        <v>131.45</v>
      </c>
      <c r="AA7" s="62">
        <v>65473000</v>
      </c>
    </row>
    <row r="8" spans="1:27" ht="13.5">
      <c r="A8" s="249" t="s">
        <v>145</v>
      </c>
      <c r="B8" s="182"/>
      <c r="C8" s="155">
        <v>22517812</v>
      </c>
      <c r="D8" s="155"/>
      <c r="E8" s="59">
        <v>24602000</v>
      </c>
      <c r="F8" s="60">
        <v>24602000</v>
      </c>
      <c r="G8" s="60">
        <v>292048176</v>
      </c>
      <c r="H8" s="60">
        <v>146024088</v>
      </c>
      <c r="I8" s="60">
        <v>136254272</v>
      </c>
      <c r="J8" s="60">
        <v>136254272</v>
      </c>
      <c r="K8" s="60">
        <v>115526324</v>
      </c>
      <c r="L8" s="60">
        <v>-11603069</v>
      </c>
      <c r="M8" s="60">
        <v>-10083954</v>
      </c>
      <c r="N8" s="60">
        <v>-10083954</v>
      </c>
      <c r="O8" s="60">
        <v>12096873</v>
      </c>
      <c r="P8" s="60">
        <v>18626453</v>
      </c>
      <c r="Q8" s="60">
        <v>32470222</v>
      </c>
      <c r="R8" s="60">
        <v>32470222</v>
      </c>
      <c r="S8" s="60"/>
      <c r="T8" s="60"/>
      <c r="U8" s="60"/>
      <c r="V8" s="60"/>
      <c r="W8" s="60">
        <v>32470222</v>
      </c>
      <c r="X8" s="60">
        <v>18451500</v>
      </c>
      <c r="Y8" s="60">
        <v>14018722</v>
      </c>
      <c r="Z8" s="140">
        <v>75.98</v>
      </c>
      <c r="AA8" s="62">
        <v>24602000</v>
      </c>
    </row>
    <row r="9" spans="1:27" ht="13.5">
      <c r="A9" s="249" t="s">
        <v>146</v>
      </c>
      <c r="B9" s="182"/>
      <c r="C9" s="155">
        <v>81442076</v>
      </c>
      <c r="D9" s="155"/>
      <c r="E9" s="59">
        <v>56367000</v>
      </c>
      <c r="F9" s="60">
        <v>56367000</v>
      </c>
      <c r="G9" s="60">
        <v>2524312</v>
      </c>
      <c r="H9" s="60">
        <v>-4368808</v>
      </c>
      <c r="I9" s="60">
        <v>-6850356</v>
      </c>
      <c r="J9" s="60">
        <v>-6850356</v>
      </c>
      <c r="K9" s="60">
        <v>-6828889</v>
      </c>
      <c r="L9" s="60">
        <v>-8551934</v>
      </c>
      <c r="M9" s="60">
        <v>-8447817</v>
      </c>
      <c r="N9" s="60">
        <v>-8447817</v>
      </c>
      <c r="O9" s="60">
        <v>-7948767</v>
      </c>
      <c r="P9" s="60">
        <v>-8350193</v>
      </c>
      <c r="Q9" s="60">
        <v>8405476</v>
      </c>
      <c r="R9" s="60">
        <v>8405476</v>
      </c>
      <c r="S9" s="60"/>
      <c r="T9" s="60"/>
      <c r="U9" s="60"/>
      <c r="V9" s="60"/>
      <c r="W9" s="60">
        <v>8405476</v>
      </c>
      <c r="X9" s="60">
        <v>42275250</v>
      </c>
      <c r="Y9" s="60">
        <v>-33869774</v>
      </c>
      <c r="Z9" s="140">
        <v>-80.12</v>
      </c>
      <c r="AA9" s="62">
        <v>56367000</v>
      </c>
    </row>
    <row r="10" spans="1:27" ht="13.5">
      <c r="A10" s="249" t="s">
        <v>147</v>
      </c>
      <c r="B10" s="182"/>
      <c r="C10" s="155">
        <v>1400</v>
      </c>
      <c r="D10" s="155"/>
      <c r="E10" s="59">
        <v>2000</v>
      </c>
      <c r="F10" s="60">
        <v>2000</v>
      </c>
      <c r="G10" s="159">
        <v>2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1500</v>
      </c>
      <c r="Y10" s="159">
        <v>-1500</v>
      </c>
      <c r="Z10" s="141">
        <v>-100</v>
      </c>
      <c r="AA10" s="225">
        <v>2000</v>
      </c>
    </row>
    <row r="11" spans="1:27" ht="13.5">
      <c r="A11" s="249" t="s">
        <v>148</v>
      </c>
      <c r="B11" s="182"/>
      <c r="C11" s="155">
        <v>36792648</v>
      </c>
      <c r="D11" s="155"/>
      <c r="E11" s="59">
        <v>35526000</v>
      </c>
      <c r="F11" s="60">
        <v>35526000</v>
      </c>
      <c r="G11" s="60">
        <v>639152</v>
      </c>
      <c r="H11" s="60">
        <v>319576</v>
      </c>
      <c r="I11" s="60">
        <v>-279413</v>
      </c>
      <c r="J11" s="60">
        <v>-279413</v>
      </c>
      <c r="K11" s="60">
        <v>-274707</v>
      </c>
      <c r="L11" s="60">
        <v>-825045</v>
      </c>
      <c r="M11" s="60">
        <v>-395387</v>
      </c>
      <c r="N11" s="60">
        <v>-395387</v>
      </c>
      <c r="O11" s="60">
        <v>-1246564</v>
      </c>
      <c r="P11" s="60">
        <v>-614980</v>
      </c>
      <c r="Q11" s="60">
        <v>393508</v>
      </c>
      <c r="R11" s="60">
        <v>393508</v>
      </c>
      <c r="S11" s="60"/>
      <c r="T11" s="60"/>
      <c r="U11" s="60"/>
      <c r="V11" s="60"/>
      <c r="W11" s="60">
        <v>393508</v>
      </c>
      <c r="X11" s="60">
        <v>26644500</v>
      </c>
      <c r="Y11" s="60">
        <v>-26250992</v>
      </c>
      <c r="Z11" s="140">
        <v>-98.52</v>
      </c>
      <c r="AA11" s="62">
        <v>35526000</v>
      </c>
    </row>
    <row r="12" spans="1:27" ht="13.5">
      <c r="A12" s="250" t="s">
        <v>56</v>
      </c>
      <c r="B12" s="251"/>
      <c r="C12" s="168">
        <f aca="true" t="shared" si="0" ref="C12:Y12">SUM(C6:C11)</f>
        <v>235637078</v>
      </c>
      <c r="D12" s="168">
        <f>SUM(D6:D11)</f>
        <v>0</v>
      </c>
      <c r="E12" s="72">
        <f t="shared" si="0"/>
        <v>181970000</v>
      </c>
      <c r="F12" s="73">
        <f t="shared" si="0"/>
        <v>181970000</v>
      </c>
      <c r="G12" s="73">
        <f t="shared" si="0"/>
        <v>364773487</v>
      </c>
      <c r="H12" s="73">
        <f t="shared" si="0"/>
        <v>176755778</v>
      </c>
      <c r="I12" s="73">
        <f t="shared" si="0"/>
        <v>169350473</v>
      </c>
      <c r="J12" s="73">
        <f t="shared" si="0"/>
        <v>169350473</v>
      </c>
      <c r="K12" s="73">
        <f t="shared" si="0"/>
        <v>151634264</v>
      </c>
      <c r="L12" s="73">
        <f t="shared" si="0"/>
        <v>36009657</v>
      </c>
      <c r="M12" s="73">
        <f t="shared" si="0"/>
        <v>79887600</v>
      </c>
      <c r="N12" s="73">
        <f t="shared" si="0"/>
        <v>79887600</v>
      </c>
      <c r="O12" s="73">
        <f t="shared" si="0"/>
        <v>88070046</v>
      </c>
      <c r="P12" s="73">
        <f t="shared" si="0"/>
        <v>113315761</v>
      </c>
      <c r="Q12" s="73">
        <f t="shared" si="0"/>
        <v>170336045</v>
      </c>
      <c r="R12" s="73">
        <f t="shared" si="0"/>
        <v>170336045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170336045</v>
      </c>
      <c r="X12" s="73">
        <f t="shared" si="0"/>
        <v>136477500</v>
      </c>
      <c r="Y12" s="73">
        <f t="shared" si="0"/>
        <v>33858545</v>
      </c>
      <c r="Z12" s="170">
        <f>+IF(X12&lt;&gt;0,+(Y12/X12)*100,0)</f>
        <v>24.80888424831932</v>
      </c>
      <c r="AA12" s="74">
        <f>SUM(AA6:AA11)</f>
        <v>181970000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20000</v>
      </c>
      <c r="F15" s="60">
        <v>20000</v>
      </c>
      <c r="G15" s="60">
        <v>20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</v>
      </c>
      <c r="Y15" s="60">
        <v>-15000</v>
      </c>
      <c r="Z15" s="140">
        <v>-100</v>
      </c>
      <c r="AA15" s="62">
        <v>20000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68087000</v>
      </c>
      <c r="D17" s="155"/>
      <c r="E17" s="59">
        <v>69897000</v>
      </c>
      <c r="F17" s="60">
        <v>69897000</v>
      </c>
      <c r="G17" s="60">
        <v>69897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52422750</v>
      </c>
      <c r="Y17" s="60">
        <v>-52422750</v>
      </c>
      <c r="Z17" s="140">
        <v>-100</v>
      </c>
      <c r="AA17" s="62">
        <v>69897000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862543775</v>
      </c>
      <c r="D19" s="155"/>
      <c r="E19" s="59">
        <v>965218000</v>
      </c>
      <c r="F19" s="60">
        <v>965218000</v>
      </c>
      <c r="G19" s="60">
        <v>965218</v>
      </c>
      <c r="H19" s="60">
        <v>6791</v>
      </c>
      <c r="I19" s="60">
        <v>82331</v>
      </c>
      <c r="J19" s="60">
        <v>82331</v>
      </c>
      <c r="K19" s="60">
        <v>-25666942</v>
      </c>
      <c r="L19" s="60">
        <v>-25508108</v>
      </c>
      <c r="M19" s="60">
        <v>-24600619</v>
      </c>
      <c r="N19" s="60">
        <v>-24600619</v>
      </c>
      <c r="O19" s="60">
        <v>-22839402</v>
      </c>
      <c r="P19" s="60">
        <v>-24513058</v>
      </c>
      <c r="Q19" s="60">
        <v>30239005</v>
      </c>
      <c r="R19" s="60">
        <v>30239005</v>
      </c>
      <c r="S19" s="60"/>
      <c r="T19" s="60"/>
      <c r="U19" s="60"/>
      <c r="V19" s="60"/>
      <c r="W19" s="60">
        <v>30239005</v>
      </c>
      <c r="X19" s="60">
        <v>723913500</v>
      </c>
      <c r="Y19" s="60">
        <v>-693674495</v>
      </c>
      <c r="Z19" s="140">
        <v>-95.82</v>
      </c>
      <c r="AA19" s="62">
        <v>965218000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571105</v>
      </c>
      <c r="D22" s="155"/>
      <c r="E22" s="59">
        <v>1032000</v>
      </c>
      <c r="F22" s="60">
        <v>1032000</v>
      </c>
      <c r="G22" s="60">
        <v>1032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774000</v>
      </c>
      <c r="Y22" s="60">
        <v>-774000</v>
      </c>
      <c r="Z22" s="140">
        <v>-100</v>
      </c>
      <c r="AA22" s="62">
        <v>1032000</v>
      </c>
    </row>
    <row r="23" spans="1:27" ht="13.5">
      <c r="A23" s="249" t="s">
        <v>158</v>
      </c>
      <c r="B23" s="182"/>
      <c r="C23" s="155">
        <v>17610</v>
      </c>
      <c r="D23" s="155"/>
      <c r="E23" s="59"/>
      <c r="F23" s="60"/>
      <c r="G23" s="159">
        <v>105481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931219490</v>
      </c>
      <c r="D24" s="168">
        <f>SUM(D15:D23)</f>
        <v>0</v>
      </c>
      <c r="E24" s="76">
        <f t="shared" si="1"/>
        <v>1036167000</v>
      </c>
      <c r="F24" s="77">
        <f t="shared" si="1"/>
        <v>1036167000</v>
      </c>
      <c r="G24" s="77">
        <f t="shared" si="1"/>
        <v>1141648</v>
      </c>
      <c r="H24" s="77">
        <f t="shared" si="1"/>
        <v>6791</v>
      </c>
      <c r="I24" s="77">
        <f t="shared" si="1"/>
        <v>82331</v>
      </c>
      <c r="J24" s="77">
        <f t="shared" si="1"/>
        <v>82331</v>
      </c>
      <c r="K24" s="77">
        <f t="shared" si="1"/>
        <v>-25666942</v>
      </c>
      <c r="L24" s="77">
        <f t="shared" si="1"/>
        <v>-25508108</v>
      </c>
      <c r="M24" s="77">
        <f t="shared" si="1"/>
        <v>-24600619</v>
      </c>
      <c r="N24" s="77">
        <f t="shared" si="1"/>
        <v>-24600619</v>
      </c>
      <c r="O24" s="77">
        <f t="shared" si="1"/>
        <v>-22839402</v>
      </c>
      <c r="P24" s="77">
        <f t="shared" si="1"/>
        <v>-24513058</v>
      </c>
      <c r="Q24" s="77">
        <f t="shared" si="1"/>
        <v>30239005</v>
      </c>
      <c r="R24" s="77">
        <f t="shared" si="1"/>
        <v>30239005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30239005</v>
      </c>
      <c r="X24" s="77">
        <f t="shared" si="1"/>
        <v>777125250</v>
      </c>
      <c r="Y24" s="77">
        <f t="shared" si="1"/>
        <v>-746886245</v>
      </c>
      <c r="Z24" s="212">
        <f>+IF(X24&lt;&gt;0,+(Y24/X24)*100,0)</f>
        <v>-96.1088634039365</v>
      </c>
      <c r="AA24" s="79">
        <f>SUM(AA15:AA23)</f>
        <v>1036167000</v>
      </c>
    </row>
    <row r="25" spans="1:27" ht="13.5">
      <c r="A25" s="250" t="s">
        <v>159</v>
      </c>
      <c r="B25" s="251"/>
      <c r="C25" s="168">
        <f aca="true" t="shared" si="2" ref="C25:Y25">+C12+C24</f>
        <v>1166856568</v>
      </c>
      <c r="D25" s="168">
        <f>+D12+D24</f>
        <v>0</v>
      </c>
      <c r="E25" s="72">
        <f t="shared" si="2"/>
        <v>1218137000</v>
      </c>
      <c r="F25" s="73">
        <f t="shared" si="2"/>
        <v>1218137000</v>
      </c>
      <c r="G25" s="73">
        <f t="shared" si="2"/>
        <v>365915135</v>
      </c>
      <c r="H25" s="73">
        <f t="shared" si="2"/>
        <v>176762569</v>
      </c>
      <c r="I25" s="73">
        <f t="shared" si="2"/>
        <v>169432804</v>
      </c>
      <c r="J25" s="73">
        <f t="shared" si="2"/>
        <v>169432804</v>
      </c>
      <c r="K25" s="73">
        <f t="shared" si="2"/>
        <v>125967322</v>
      </c>
      <c r="L25" s="73">
        <f t="shared" si="2"/>
        <v>10501549</v>
      </c>
      <c r="M25" s="73">
        <f t="shared" si="2"/>
        <v>55286981</v>
      </c>
      <c r="N25" s="73">
        <f t="shared" si="2"/>
        <v>55286981</v>
      </c>
      <c r="O25" s="73">
        <f t="shared" si="2"/>
        <v>65230644</v>
      </c>
      <c r="P25" s="73">
        <f t="shared" si="2"/>
        <v>88802703</v>
      </c>
      <c r="Q25" s="73">
        <f t="shared" si="2"/>
        <v>200575050</v>
      </c>
      <c r="R25" s="73">
        <f t="shared" si="2"/>
        <v>200575050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200575050</v>
      </c>
      <c r="X25" s="73">
        <f t="shared" si="2"/>
        <v>913602750</v>
      </c>
      <c r="Y25" s="73">
        <f t="shared" si="2"/>
        <v>-713027700</v>
      </c>
      <c r="Z25" s="170">
        <f>+IF(X25&lt;&gt;0,+(Y25/X25)*100,0)</f>
        <v>-78.0457042188194</v>
      </c>
      <c r="AA25" s="74">
        <f>+AA12+AA24</f>
        <v>1218137000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28580673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271372</v>
      </c>
      <c r="D30" s="155"/>
      <c r="E30" s="59">
        <v>271000</v>
      </c>
      <c r="F30" s="60">
        <v>271000</v>
      </c>
      <c r="G30" s="60">
        <v>271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203250</v>
      </c>
      <c r="Y30" s="60">
        <v>-203250</v>
      </c>
      <c r="Z30" s="140">
        <v>-100</v>
      </c>
      <c r="AA30" s="62">
        <v>271000</v>
      </c>
    </row>
    <row r="31" spans="1:27" ht="13.5">
      <c r="A31" s="249" t="s">
        <v>163</v>
      </c>
      <c r="B31" s="182"/>
      <c r="C31" s="155">
        <v>8152163</v>
      </c>
      <c r="D31" s="155"/>
      <c r="E31" s="59">
        <v>8849000</v>
      </c>
      <c r="F31" s="60">
        <v>8849000</v>
      </c>
      <c r="G31" s="60">
        <v>219357</v>
      </c>
      <c r="H31" s="60">
        <v>109679</v>
      </c>
      <c r="I31" s="60">
        <v>69329</v>
      </c>
      <c r="J31" s="60">
        <v>69329</v>
      </c>
      <c r="K31" s="60">
        <v>95109</v>
      </c>
      <c r="L31" s="60">
        <v>183785</v>
      </c>
      <c r="M31" s="60">
        <v>344475</v>
      </c>
      <c r="N31" s="60">
        <v>344475</v>
      </c>
      <c r="O31" s="60">
        <v>1564926</v>
      </c>
      <c r="P31" s="60">
        <v>1610519</v>
      </c>
      <c r="Q31" s="60">
        <v>1683017</v>
      </c>
      <c r="R31" s="60">
        <v>1683017</v>
      </c>
      <c r="S31" s="60"/>
      <c r="T31" s="60"/>
      <c r="U31" s="60"/>
      <c r="V31" s="60"/>
      <c r="W31" s="60">
        <v>1683017</v>
      </c>
      <c r="X31" s="60">
        <v>6636750</v>
      </c>
      <c r="Y31" s="60">
        <v>-4953733</v>
      </c>
      <c r="Z31" s="140">
        <v>-74.64</v>
      </c>
      <c r="AA31" s="62">
        <v>8849000</v>
      </c>
    </row>
    <row r="32" spans="1:27" ht="13.5">
      <c r="A32" s="249" t="s">
        <v>164</v>
      </c>
      <c r="B32" s="182"/>
      <c r="C32" s="155">
        <v>122284403</v>
      </c>
      <c r="D32" s="155"/>
      <c r="E32" s="59">
        <v>78300000</v>
      </c>
      <c r="F32" s="60">
        <v>78300000</v>
      </c>
      <c r="G32" s="60">
        <v>-32806860</v>
      </c>
      <c r="H32" s="60">
        <v>-20929024</v>
      </c>
      <c r="I32" s="60">
        <v>-19717596</v>
      </c>
      <c r="J32" s="60">
        <v>-19717596</v>
      </c>
      <c r="K32" s="60">
        <v>-20518096</v>
      </c>
      <c r="L32" s="60">
        <v>-25215261</v>
      </c>
      <c r="M32" s="60">
        <v>22829531</v>
      </c>
      <c r="N32" s="60">
        <v>22829531</v>
      </c>
      <c r="O32" s="60">
        <v>-24947560</v>
      </c>
      <c r="P32" s="60">
        <v>-25969591</v>
      </c>
      <c r="Q32" s="60">
        <v>84762721</v>
      </c>
      <c r="R32" s="60">
        <v>84762721</v>
      </c>
      <c r="S32" s="60"/>
      <c r="T32" s="60"/>
      <c r="U32" s="60"/>
      <c r="V32" s="60"/>
      <c r="W32" s="60">
        <v>84762721</v>
      </c>
      <c r="X32" s="60">
        <v>58725000</v>
      </c>
      <c r="Y32" s="60">
        <v>26037721</v>
      </c>
      <c r="Z32" s="140">
        <v>44.34</v>
      </c>
      <c r="AA32" s="62">
        <v>78300000</v>
      </c>
    </row>
    <row r="33" spans="1:27" ht="13.5">
      <c r="A33" s="249" t="s">
        <v>165</v>
      </c>
      <c r="B33" s="182"/>
      <c r="C33" s="155">
        <v>24325822</v>
      </c>
      <c r="D33" s="155"/>
      <c r="E33" s="59">
        <v>23607000</v>
      </c>
      <c r="F33" s="60">
        <v>23607000</v>
      </c>
      <c r="G33" s="60">
        <v>1661145</v>
      </c>
      <c r="H33" s="60">
        <v>-830572</v>
      </c>
      <c r="I33" s="60">
        <v>-830572</v>
      </c>
      <c r="J33" s="60">
        <v>-830572</v>
      </c>
      <c r="K33" s="60">
        <v>-830572</v>
      </c>
      <c r="L33" s="60">
        <v>-830572</v>
      </c>
      <c r="M33" s="60">
        <v>-830572</v>
      </c>
      <c r="N33" s="60">
        <v>-830572</v>
      </c>
      <c r="O33" s="60">
        <v>-830572</v>
      </c>
      <c r="P33" s="60">
        <v>-193301</v>
      </c>
      <c r="Q33" s="60">
        <v>9895</v>
      </c>
      <c r="R33" s="60">
        <v>9895</v>
      </c>
      <c r="S33" s="60"/>
      <c r="T33" s="60"/>
      <c r="U33" s="60"/>
      <c r="V33" s="60"/>
      <c r="W33" s="60">
        <v>9895</v>
      </c>
      <c r="X33" s="60">
        <v>17705250</v>
      </c>
      <c r="Y33" s="60">
        <v>-17695355</v>
      </c>
      <c r="Z33" s="140">
        <v>-99.94</v>
      </c>
      <c r="AA33" s="62">
        <v>23607000</v>
      </c>
    </row>
    <row r="34" spans="1:27" ht="13.5">
      <c r="A34" s="250" t="s">
        <v>58</v>
      </c>
      <c r="B34" s="251"/>
      <c r="C34" s="168">
        <f aca="true" t="shared" si="3" ref="C34:Y34">SUM(C29:C33)</f>
        <v>155033760</v>
      </c>
      <c r="D34" s="168">
        <f>SUM(D29:D33)</f>
        <v>0</v>
      </c>
      <c r="E34" s="72">
        <f t="shared" si="3"/>
        <v>111027000</v>
      </c>
      <c r="F34" s="73">
        <f t="shared" si="3"/>
        <v>111027000</v>
      </c>
      <c r="G34" s="73">
        <f t="shared" si="3"/>
        <v>-30926087</v>
      </c>
      <c r="H34" s="73">
        <f t="shared" si="3"/>
        <v>-21649917</v>
      </c>
      <c r="I34" s="73">
        <f t="shared" si="3"/>
        <v>-20478839</v>
      </c>
      <c r="J34" s="73">
        <f t="shared" si="3"/>
        <v>-20478839</v>
      </c>
      <c r="K34" s="73">
        <f t="shared" si="3"/>
        <v>-21253559</v>
      </c>
      <c r="L34" s="73">
        <f t="shared" si="3"/>
        <v>-25862048</v>
      </c>
      <c r="M34" s="73">
        <f t="shared" si="3"/>
        <v>22343434</v>
      </c>
      <c r="N34" s="73">
        <f t="shared" si="3"/>
        <v>22343434</v>
      </c>
      <c r="O34" s="73">
        <f t="shared" si="3"/>
        <v>-24213206</v>
      </c>
      <c r="P34" s="73">
        <f t="shared" si="3"/>
        <v>4028300</v>
      </c>
      <c r="Q34" s="73">
        <f t="shared" si="3"/>
        <v>86455633</v>
      </c>
      <c r="R34" s="73">
        <f t="shared" si="3"/>
        <v>86455633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86455633</v>
      </c>
      <c r="X34" s="73">
        <f t="shared" si="3"/>
        <v>83270250</v>
      </c>
      <c r="Y34" s="73">
        <f t="shared" si="3"/>
        <v>3185383</v>
      </c>
      <c r="Z34" s="170">
        <f>+IF(X34&lt;&gt;0,+(Y34/X34)*100,0)</f>
        <v>3.8253553940332834</v>
      </c>
      <c r="AA34" s="74">
        <f>SUM(AA29:AA33)</f>
        <v>111027000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4710438</v>
      </c>
      <c r="D37" s="155"/>
      <c r="E37" s="59">
        <v>4990000</v>
      </c>
      <c r="F37" s="60">
        <v>4990000</v>
      </c>
      <c r="G37" s="60">
        <v>38646</v>
      </c>
      <c r="H37" s="60">
        <v>-19323</v>
      </c>
      <c r="I37" s="60">
        <v>-49694</v>
      </c>
      <c r="J37" s="60">
        <v>-49694</v>
      </c>
      <c r="K37" s="60">
        <v>-72294</v>
      </c>
      <c r="L37" s="60">
        <v>-93225</v>
      </c>
      <c r="M37" s="60">
        <v>-97229</v>
      </c>
      <c r="N37" s="60">
        <v>-97229</v>
      </c>
      <c r="O37" s="60">
        <v>-138555</v>
      </c>
      <c r="P37" s="60">
        <v>-165603</v>
      </c>
      <c r="Q37" s="60">
        <v>205516</v>
      </c>
      <c r="R37" s="60">
        <v>205516</v>
      </c>
      <c r="S37" s="60"/>
      <c r="T37" s="60"/>
      <c r="U37" s="60"/>
      <c r="V37" s="60"/>
      <c r="W37" s="60">
        <v>205516</v>
      </c>
      <c r="X37" s="60">
        <v>3742500</v>
      </c>
      <c r="Y37" s="60">
        <v>-3536984</v>
      </c>
      <c r="Z37" s="140">
        <v>-94.51</v>
      </c>
      <c r="AA37" s="62">
        <v>4990000</v>
      </c>
    </row>
    <row r="38" spans="1:27" ht="13.5">
      <c r="A38" s="249" t="s">
        <v>165</v>
      </c>
      <c r="B38" s="182"/>
      <c r="C38" s="155">
        <v>34061733</v>
      </c>
      <c r="D38" s="155"/>
      <c r="E38" s="59">
        <v>38052000</v>
      </c>
      <c r="F38" s="60">
        <v>38052000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28539000</v>
      </c>
      <c r="Y38" s="60">
        <v>-28539000</v>
      </c>
      <c r="Z38" s="140">
        <v>-100</v>
      </c>
      <c r="AA38" s="62">
        <v>38052000</v>
      </c>
    </row>
    <row r="39" spans="1:27" ht="13.5">
      <c r="A39" s="250" t="s">
        <v>59</v>
      </c>
      <c r="B39" s="253"/>
      <c r="C39" s="168">
        <f aca="true" t="shared" si="4" ref="C39:Y39">SUM(C37:C38)</f>
        <v>38772171</v>
      </c>
      <c r="D39" s="168">
        <f>SUM(D37:D38)</f>
        <v>0</v>
      </c>
      <c r="E39" s="76">
        <f t="shared" si="4"/>
        <v>43042000</v>
      </c>
      <c r="F39" s="77">
        <f t="shared" si="4"/>
        <v>43042000</v>
      </c>
      <c r="G39" s="77">
        <f t="shared" si="4"/>
        <v>38646</v>
      </c>
      <c r="H39" s="77">
        <f t="shared" si="4"/>
        <v>-19323</v>
      </c>
      <c r="I39" s="77">
        <f t="shared" si="4"/>
        <v>-49694</v>
      </c>
      <c r="J39" s="77">
        <f t="shared" si="4"/>
        <v>-49694</v>
      </c>
      <c r="K39" s="77">
        <f t="shared" si="4"/>
        <v>-72294</v>
      </c>
      <c r="L39" s="77">
        <f t="shared" si="4"/>
        <v>-93225</v>
      </c>
      <c r="M39" s="77">
        <f t="shared" si="4"/>
        <v>-97229</v>
      </c>
      <c r="N39" s="77">
        <f t="shared" si="4"/>
        <v>-97229</v>
      </c>
      <c r="O39" s="77">
        <f t="shared" si="4"/>
        <v>-138555</v>
      </c>
      <c r="P39" s="77">
        <f t="shared" si="4"/>
        <v>-165603</v>
      </c>
      <c r="Q39" s="77">
        <f t="shared" si="4"/>
        <v>205516</v>
      </c>
      <c r="R39" s="77">
        <f t="shared" si="4"/>
        <v>205516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205516</v>
      </c>
      <c r="X39" s="77">
        <f t="shared" si="4"/>
        <v>32281500</v>
      </c>
      <c r="Y39" s="77">
        <f t="shared" si="4"/>
        <v>-32075984</v>
      </c>
      <c r="Z39" s="212">
        <f>+IF(X39&lt;&gt;0,+(Y39/X39)*100,0)</f>
        <v>-99.36336291684091</v>
      </c>
      <c r="AA39" s="79">
        <f>SUM(AA37:AA38)</f>
        <v>43042000</v>
      </c>
    </row>
    <row r="40" spans="1:27" ht="13.5">
      <c r="A40" s="250" t="s">
        <v>167</v>
      </c>
      <c r="B40" s="251"/>
      <c r="C40" s="168">
        <f aca="true" t="shared" si="5" ref="C40:Y40">+C34+C39</f>
        <v>193805931</v>
      </c>
      <c r="D40" s="168">
        <f>+D34+D39</f>
        <v>0</v>
      </c>
      <c r="E40" s="72">
        <f t="shared" si="5"/>
        <v>154069000</v>
      </c>
      <c r="F40" s="73">
        <f t="shared" si="5"/>
        <v>154069000</v>
      </c>
      <c r="G40" s="73">
        <f t="shared" si="5"/>
        <v>-30887441</v>
      </c>
      <c r="H40" s="73">
        <f t="shared" si="5"/>
        <v>-21669240</v>
      </c>
      <c r="I40" s="73">
        <f t="shared" si="5"/>
        <v>-20528533</v>
      </c>
      <c r="J40" s="73">
        <f t="shared" si="5"/>
        <v>-20528533</v>
      </c>
      <c r="K40" s="73">
        <f t="shared" si="5"/>
        <v>-21325853</v>
      </c>
      <c r="L40" s="73">
        <f t="shared" si="5"/>
        <v>-25955273</v>
      </c>
      <c r="M40" s="73">
        <f t="shared" si="5"/>
        <v>22246205</v>
      </c>
      <c r="N40" s="73">
        <f t="shared" si="5"/>
        <v>22246205</v>
      </c>
      <c r="O40" s="73">
        <f t="shared" si="5"/>
        <v>-24351761</v>
      </c>
      <c r="P40" s="73">
        <f t="shared" si="5"/>
        <v>3862697</v>
      </c>
      <c r="Q40" s="73">
        <f t="shared" si="5"/>
        <v>86661149</v>
      </c>
      <c r="R40" s="73">
        <f t="shared" si="5"/>
        <v>86661149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86661149</v>
      </c>
      <c r="X40" s="73">
        <f t="shared" si="5"/>
        <v>115551750</v>
      </c>
      <c r="Y40" s="73">
        <f t="shared" si="5"/>
        <v>-28890601</v>
      </c>
      <c r="Z40" s="170">
        <f>+IF(X40&lt;&gt;0,+(Y40/X40)*100,0)</f>
        <v>-25.00230502783385</v>
      </c>
      <c r="AA40" s="74">
        <f>+AA34+AA39</f>
        <v>154069000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973050637</v>
      </c>
      <c r="D42" s="257">
        <f>+D25-D40</f>
        <v>0</v>
      </c>
      <c r="E42" s="258">
        <f t="shared" si="6"/>
        <v>1064068000</v>
      </c>
      <c r="F42" s="259">
        <f t="shared" si="6"/>
        <v>1064068000</v>
      </c>
      <c r="G42" s="259">
        <f t="shared" si="6"/>
        <v>396802576</v>
      </c>
      <c r="H42" s="259">
        <f t="shared" si="6"/>
        <v>198431809</v>
      </c>
      <c r="I42" s="259">
        <f t="shared" si="6"/>
        <v>189961337</v>
      </c>
      <c r="J42" s="259">
        <f t="shared" si="6"/>
        <v>189961337</v>
      </c>
      <c r="K42" s="259">
        <f t="shared" si="6"/>
        <v>147293175</v>
      </c>
      <c r="L42" s="259">
        <f t="shared" si="6"/>
        <v>36456822</v>
      </c>
      <c r="M42" s="259">
        <f t="shared" si="6"/>
        <v>33040776</v>
      </c>
      <c r="N42" s="259">
        <f t="shared" si="6"/>
        <v>33040776</v>
      </c>
      <c r="O42" s="259">
        <f t="shared" si="6"/>
        <v>89582405</v>
      </c>
      <c r="P42" s="259">
        <f t="shared" si="6"/>
        <v>84940006</v>
      </c>
      <c r="Q42" s="259">
        <f t="shared" si="6"/>
        <v>113913901</v>
      </c>
      <c r="R42" s="259">
        <f t="shared" si="6"/>
        <v>113913901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113913901</v>
      </c>
      <c r="X42" s="259">
        <f t="shared" si="6"/>
        <v>798051000</v>
      </c>
      <c r="Y42" s="259">
        <f t="shared" si="6"/>
        <v>-684137099</v>
      </c>
      <c r="Z42" s="260">
        <f>+IF(X42&lt;&gt;0,+(Y42/X42)*100,0)</f>
        <v>-85.72598731158786</v>
      </c>
      <c r="AA42" s="261">
        <f>+AA25-AA40</f>
        <v>1064068000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944866382</v>
      </c>
      <c r="D45" s="155"/>
      <c r="E45" s="59">
        <v>1035101000</v>
      </c>
      <c r="F45" s="60">
        <v>1035101000</v>
      </c>
      <c r="G45" s="60">
        <v>395099371</v>
      </c>
      <c r="H45" s="60">
        <v>197549686</v>
      </c>
      <c r="I45" s="60">
        <v>189033918</v>
      </c>
      <c r="J45" s="60">
        <v>189033918</v>
      </c>
      <c r="K45" s="60">
        <v>146360615</v>
      </c>
      <c r="L45" s="60">
        <v>33714419</v>
      </c>
      <c r="M45" s="60">
        <v>30236008</v>
      </c>
      <c r="N45" s="60">
        <v>30236008</v>
      </c>
      <c r="O45" s="60">
        <v>86953871</v>
      </c>
      <c r="P45" s="60">
        <v>82891204</v>
      </c>
      <c r="Q45" s="60">
        <v>111995230</v>
      </c>
      <c r="R45" s="60">
        <v>111995230</v>
      </c>
      <c r="S45" s="60"/>
      <c r="T45" s="60"/>
      <c r="U45" s="60"/>
      <c r="V45" s="60"/>
      <c r="W45" s="60">
        <v>111995230</v>
      </c>
      <c r="X45" s="60">
        <v>776325750</v>
      </c>
      <c r="Y45" s="60">
        <v>-664330520</v>
      </c>
      <c r="Z45" s="139">
        <v>-85.57</v>
      </c>
      <c r="AA45" s="62">
        <v>1035101000</v>
      </c>
    </row>
    <row r="46" spans="1:27" ht="13.5">
      <c r="A46" s="249" t="s">
        <v>171</v>
      </c>
      <c r="B46" s="182"/>
      <c r="C46" s="155">
        <v>28184255</v>
      </c>
      <c r="D46" s="155"/>
      <c r="E46" s="59">
        <v>28967000</v>
      </c>
      <c r="F46" s="60">
        <v>28967000</v>
      </c>
      <c r="G46" s="60">
        <v>1703205</v>
      </c>
      <c r="H46" s="60">
        <v>882123</v>
      </c>
      <c r="I46" s="60">
        <v>927420</v>
      </c>
      <c r="J46" s="60">
        <v>927420</v>
      </c>
      <c r="K46" s="60">
        <v>932560</v>
      </c>
      <c r="L46" s="60">
        <v>2742403</v>
      </c>
      <c r="M46" s="60">
        <v>2804769</v>
      </c>
      <c r="N46" s="60">
        <v>2804769</v>
      </c>
      <c r="O46" s="60">
        <v>2628534</v>
      </c>
      <c r="P46" s="60">
        <v>2048802</v>
      </c>
      <c r="Q46" s="60">
        <v>1918671</v>
      </c>
      <c r="R46" s="60">
        <v>1918671</v>
      </c>
      <c r="S46" s="60"/>
      <c r="T46" s="60"/>
      <c r="U46" s="60"/>
      <c r="V46" s="60"/>
      <c r="W46" s="60">
        <v>1918671</v>
      </c>
      <c r="X46" s="60">
        <v>21725250</v>
      </c>
      <c r="Y46" s="60">
        <v>-19806579</v>
      </c>
      <c r="Z46" s="139">
        <v>-91.17</v>
      </c>
      <c r="AA46" s="62">
        <v>28967000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973050637</v>
      </c>
      <c r="D48" s="217">
        <f>SUM(D45:D47)</f>
        <v>0</v>
      </c>
      <c r="E48" s="264">
        <f t="shared" si="7"/>
        <v>1064068000</v>
      </c>
      <c r="F48" s="219">
        <f t="shared" si="7"/>
        <v>1064068000</v>
      </c>
      <c r="G48" s="219">
        <f t="shared" si="7"/>
        <v>396802576</v>
      </c>
      <c r="H48" s="219">
        <f t="shared" si="7"/>
        <v>198431809</v>
      </c>
      <c r="I48" s="219">
        <f t="shared" si="7"/>
        <v>189961338</v>
      </c>
      <c r="J48" s="219">
        <f t="shared" si="7"/>
        <v>189961338</v>
      </c>
      <c r="K48" s="219">
        <f t="shared" si="7"/>
        <v>147293175</v>
      </c>
      <c r="L48" s="219">
        <f t="shared" si="7"/>
        <v>36456822</v>
      </c>
      <c r="M48" s="219">
        <f t="shared" si="7"/>
        <v>33040777</v>
      </c>
      <c r="N48" s="219">
        <f t="shared" si="7"/>
        <v>33040777</v>
      </c>
      <c r="O48" s="219">
        <f t="shared" si="7"/>
        <v>89582405</v>
      </c>
      <c r="P48" s="219">
        <f t="shared" si="7"/>
        <v>84940006</v>
      </c>
      <c r="Q48" s="219">
        <f t="shared" si="7"/>
        <v>113913901</v>
      </c>
      <c r="R48" s="219">
        <f t="shared" si="7"/>
        <v>113913901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113913901</v>
      </c>
      <c r="X48" s="219">
        <f t="shared" si="7"/>
        <v>798051000</v>
      </c>
      <c r="Y48" s="219">
        <f t="shared" si="7"/>
        <v>-684137099</v>
      </c>
      <c r="Z48" s="265">
        <f>+IF(X48&lt;&gt;0,+(Y48/X48)*100,0)</f>
        <v>-85.72598731158786</v>
      </c>
      <c r="AA48" s="232">
        <f>SUM(AA45:AA47)</f>
        <v>1064068000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403711701</v>
      </c>
      <c r="D6" s="155"/>
      <c r="E6" s="59">
        <v>437077735</v>
      </c>
      <c r="F6" s="60">
        <v>492183287</v>
      </c>
      <c r="G6" s="60">
        <v>40506743</v>
      </c>
      <c r="H6" s="60">
        <v>45088180</v>
      </c>
      <c r="I6" s="60">
        <v>29976234</v>
      </c>
      <c r="J6" s="60">
        <v>115571157</v>
      </c>
      <c r="K6" s="60">
        <v>31803461</v>
      </c>
      <c r="L6" s="60">
        <v>29765154</v>
      </c>
      <c r="M6" s="60">
        <v>27931024</v>
      </c>
      <c r="N6" s="60">
        <v>89499639</v>
      </c>
      <c r="O6" s="60">
        <v>28643069</v>
      </c>
      <c r="P6" s="60">
        <v>91703965</v>
      </c>
      <c r="Q6" s="60">
        <v>108580639</v>
      </c>
      <c r="R6" s="60">
        <v>228927673</v>
      </c>
      <c r="S6" s="60"/>
      <c r="T6" s="60"/>
      <c r="U6" s="60"/>
      <c r="V6" s="60"/>
      <c r="W6" s="60">
        <v>433998469</v>
      </c>
      <c r="X6" s="60">
        <v>384653484</v>
      </c>
      <c r="Y6" s="60">
        <v>49344985</v>
      </c>
      <c r="Z6" s="140">
        <v>12.83</v>
      </c>
      <c r="AA6" s="62">
        <v>492183287</v>
      </c>
    </row>
    <row r="7" spans="1:27" ht="13.5">
      <c r="A7" s="249" t="s">
        <v>178</v>
      </c>
      <c r="B7" s="182"/>
      <c r="C7" s="155">
        <v>112181769</v>
      </c>
      <c r="D7" s="155"/>
      <c r="E7" s="59">
        <v>130838000</v>
      </c>
      <c r="F7" s="60">
        <v>162089860</v>
      </c>
      <c r="G7" s="60"/>
      <c r="H7" s="60"/>
      <c r="I7" s="60"/>
      <c r="J7" s="60"/>
      <c r="K7" s="60"/>
      <c r="L7" s="60">
        <v>40683000</v>
      </c>
      <c r="M7" s="60"/>
      <c r="N7" s="60">
        <v>40683000</v>
      </c>
      <c r="O7" s="60"/>
      <c r="P7" s="60"/>
      <c r="Q7" s="60"/>
      <c r="R7" s="60"/>
      <c r="S7" s="60"/>
      <c r="T7" s="60"/>
      <c r="U7" s="60"/>
      <c r="V7" s="60"/>
      <c r="W7" s="60">
        <v>40683000</v>
      </c>
      <c r="X7" s="60">
        <v>136938860</v>
      </c>
      <c r="Y7" s="60">
        <v>-96255860</v>
      </c>
      <c r="Z7" s="140">
        <v>-70.29</v>
      </c>
      <c r="AA7" s="62">
        <v>162089860</v>
      </c>
    </row>
    <row r="8" spans="1:27" ht="13.5">
      <c r="A8" s="249" t="s">
        <v>179</v>
      </c>
      <c r="B8" s="182"/>
      <c r="C8" s="155">
        <v>63478584</v>
      </c>
      <c r="D8" s="155"/>
      <c r="E8" s="59">
        <v>58150000</v>
      </c>
      <c r="F8" s="60">
        <v>89496000</v>
      </c>
      <c r="G8" s="60"/>
      <c r="H8" s="60"/>
      <c r="I8" s="60"/>
      <c r="J8" s="60"/>
      <c r="K8" s="60"/>
      <c r="L8" s="60">
        <v>13908000</v>
      </c>
      <c r="M8" s="60"/>
      <c r="N8" s="60">
        <v>13908000</v>
      </c>
      <c r="O8" s="60"/>
      <c r="P8" s="60"/>
      <c r="Q8" s="60"/>
      <c r="R8" s="60"/>
      <c r="S8" s="60"/>
      <c r="T8" s="60"/>
      <c r="U8" s="60"/>
      <c r="V8" s="60"/>
      <c r="W8" s="60">
        <v>13908000</v>
      </c>
      <c r="X8" s="60">
        <v>55685000</v>
      </c>
      <c r="Y8" s="60">
        <v>-41777000</v>
      </c>
      <c r="Z8" s="140">
        <v>-75.02</v>
      </c>
      <c r="AA8" s="62">
        <v>89496000</v>
      </c>
    </row>
    <row r="9" spans="1:27" ht="13.5">
      <c r="A9" s="249" t="s">
        <v>180</v>
      </c>
      <c r="B9" s="182"/>
      <c r="C9" s="155">
        <v>7184660</v>
      </c>
      <c r="D9" s="155"/>
      <c r="E9" s="59">
        <v>9000000</v>
      </c>
      <c r="F9" s="60">
        <v>8378933</v>
      </c>
      <c r="G9" s="60">
        <v>802536</v>
      </c>
      <c r="H9" s="60">
        <v>379767</v>
      </c>
      <c r="I9" s="60">
        <v>436199</v>
      </c>
      <c r="J9" s="60">
        <v>1618502</v>
      </c>
      <c r="K9" s="60">
        <v>478972</v>
      </c>
      <c r="L9" s="60">
        <v>719210</v>
      </c>
      <c r="M9" s="60">
        <v>234877</v>
      </c>
      <c r="N9" s="60">
        <v>1433059</v>
      </c>
      <c r="O9" s="60">
        <v>869373</v>
      </c>
      <c r="P9" s="60">
        <v>784409</v>
      </c>
      <c r="Q9" s="60">
        <v>557489</v>
      </c>
      <c r="R9" s="60">
        <v>2211271</v>
      </c>
      <c r="S9" s="60"/>
      <c r="T9" s="60"/>
      <c r="U9" s="60"/>
      <c r="V9" s="60"/>
      <c r="W9" s="60">
        <v>5262832</v>
      </c>
      <c r="X9" s="60">
        <v>6284201</v>
      </c>
      <c r="Y9" s="60">
        <v>-1021369</v>
      </c>
      <c r="Z9" s="140">
        <v>-16.25</v>
      </c>
      <c r="AA9" s="62">
        <v>8378933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-427413310</v>
      </c>
      <c r="D12" s="155"/>
      <c r="E12" s="59">
        <v>-521853000</v>
      </c>
      <c r="F12" s="60">
        <v>-510296680</v>
      </c>
      <c r="G12" s="60">
        <v>-13845114</v>
      </c>
      <c r="H12" s="60">
        <v>-33711435</v>
      </c>
      <c r="I12" s="60">
        <v>-32831203</v>
      </c>
      <c r="J12" s="60">
        <v>-80387752</v>
      </c>
      <c r="K12" s="60">
        <v>-24539372</v>
      </c>
      <c r="L12" s="60">
        <v>-38965492</v>
      </c>
      <c r="M12" s="60">
        <v>-37596876</v>
      </c>
      <c r="N12" s="60">
        <v>-101101740</v>
      </c>
      <c r="O12" s="60">
        <v>-34026792</v>
      </c>
      <c r="P12" s="60">
        <v>-35295846</v>
      </c>
      <c r="Q12" s="60">
        <v>-37430787</v>
      </c>
      <c r="R12" s="60">
        <v>-106753425</v>
      </c>
      <c r="S12" s="60"/>
      <c r="T12" s="60"/>
      <c r="U12" s="60"/>
      <c r="V12" s="60"/>
      <c r="W12" s="60">
        <v>-288242917</v>
      </c>
      <c r="X12" s="60">
        <v>-369273755</v>
      </c>
      <c r="Y12" s="60">
        <v>81030838</v>
      </c>
      <c r="Z12" s="140">
        <v>-21.94</v>
      </c>
      <c r="AA12" s="62">
        <v>-510296680</v>
      </c>
    </row>
    <row r="13" spans="1:27" ht="13.5">
      <c r="A13" s="249" t="s">
        <v>40</v>
      </c>
      <c r="B13" s="182"/>
      <c r="C13" s="155">
        <v>-469241</v>
      </c>
      <c r="D13" s="155"/>
      <c r="E13" s="59">
        <v>-477706</v>
      </c>
      <c r="F13" s="60">
        <v>-450625</v>
      </c>
      <c r="G13" s="60">
        <v>-19323</v>
      </c>
      <c r="H13" s="60">
        <v>-19472</v>
      </c>
      <c r="I13" s="60">
        <v>-20850</v>
      </c>
      <c r="J13" s="60">
        <v>-59645</v>
      </c>
      <c r="K13" s="60">
        <v>-19784</v>
      </c>
      <c r="L13" s="60">
        <v>-36512</v>
      </c>
      <c r="M13" s="60">
        <v>-37566</v>
      </c>
      <c r="N13" s="60">
        <v>-93862</v>
      </c>
      <c r="O13" s="60"/>
      <c r="P13" s="60">
        <v>-33649</v>
      </c>
      <c r="Q13" s="60">
        <v>-37069</v>
      </c>
      <c r="R13" s="60">
        <v>-70718</v>
      </c>
      <c r="S13" s="60"/>
      <c r="T13" s="60"/>
      <c r="U13" s="60"/>
      <c r="V13" s="60"/>
      <c r="W13" s="60">
        <v>-224225</v>
      </c>
      <c r="X13" s="60">
        <v>-337969</v>
      </c>
      <c r="Y13" s="60">
        <v>113744</v>
      </c>
      <c r="Z13" s="140">
        <v>-33.66</v>
      </c>
      <c r="AA13" s="62">
        <v>-450625</v>
      </c>
    </row>
    <row r="14" spans="1:27" ht="13.5">
      <c r="A14" s="249" t="s">
        <v>42</v>
      </c>
      <c r="B14" s="182"/>
      <c r="C14" s="155">
        <v>-15367303</v>
      </c>
      <c r="D14" s="155"/>
      <c r="E14" s="59">
        <v>-26492206</v>
      </c>
      <c r="F14" s="60">
        <v>-7611064</v>
      </c>
      <c r="G14" s="60">
        <v>-16500</v>
      </c>
      <c r="H14" s="60"/>
      <c r="I14" s="60"/>
      <c r="J14" s="60">
        <v>-16500</v>
      </c>
      <c r="K14" s="60"/>
      <c r="L14" s="60">
        <v>-293856</v>
      </c>
      <c r="M14" s="60">
        <v>-364618</v>
      </c>
      <c r="N14" s="60">
        <v>-658474</v>
      </c>
      <c r="O14" s="60">
        <v>-848864</v>
      </c>
      <c r="P14" s="60">
        <v>-328797</v>
      </c>
      <c r="Q14" s="60">
        <v>-722074</v>
      </c>
      <c r="R14" s="60">
        <v>-1899735</v>
      </c>
      <c r="S14" s="60"/>
      <c r="T14" s="60"/>
      <c r="U14" s="60"/>
      <c r="V14" s="60"/>
      <c r="W14" s="60">
        <v>-2574709</v>
      </c>
      <c r="X14" s="60">
        <v>-3259548</v>
      </c>
      <c r="Y14" s="60">
        <v>684839</v>
      </c>
      <c r="Z14" s="140">
        <v>-21.01</v>
      </c>
      <c r="AA14" s="62">
        <v>-7611064</v>
      </c>
    </row>
    <row r="15" spans="1:27" ht="13.5">
      <c r="A15" s="250" t="s">
        <v>184</v>
      </c>
      <c r="B15" s="251"/>
      <c r="C15" s="168">
        <f aca="true" t="shared" si="0" ref="C15:Y15">SUM(C6:C14)</f>
        <v>143306860</v>
      </c>
      <c r="D15" s="168">
        <f>SUM(D6:D14)</f>
        <v>0</v>
      </c>
      <c r="E15" s="72">
        <f t="shared" si="0"/>
        <v>86242823</v>
      </c>
      <c r="F15" s="73">
        <f t="shared" si="0"/>
        <v>233789711</v>
      </c>
      <c r="G15" s="73">
        <f t="shared" si="0"/>
        <v>27428342</v>
      </c>
      <c r="H15" s="73">
        <f t="shared" si="0"/>
        <v>11737040</v>
      </c>
      <c r="I15" s="73">
        <f t="shared" si="0"/>
        <v>-2439620</v>
      </c>
      <c r="J15" s="73">
        <f t="shared" si="0"/>
        <v>36725762</v>
      </c>
      <c r="K15" s="73">
        <f t="shared" si="0"/>
        <v>7723277</v>
      </c>
      <c r="L15" s="73">
        <f t="shared" si="0"/>
        <v>45779504</v>
      </c>
      <c r="M15" s="73">
        <f t="shared" si="0"/>
        <v>-9833159</v>
      </c>
      <c r="N15" s="73">
        <f t="shared" si="0"/>
        <v>43669622</v>
      </c>
      <c r="O15" s="73">
        <f t="shared" si="0"/>
        <v>-5363214</v>
      </c>
      <c r="P15" s="73">
        <f t="shared" si="0"/>
        <v>56830082</v>
      </c>
      <c r="Q15" s="73">
        <f t="shared" si="0"/>
        <v>70948198</v>
      </c>
      <c r="R15" s="73">
        <f t="shared" si="0"/>
        <v>122415066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202810450</v>
      </c>
      <c r="X15" s="73">
        <f t="shared" si="0"/>
        <v>210690273</v>
      </c>
      <c r="Y15" s="73">
        <f t="shared" si="0"/>
        <v>-7879823</v>
      </c>
      <c r="Z15" s="170">
        <f>+IF(X15&lt;&gt;0,+(Y15/X15)*100,0)</f>
        <v>-3.740003222645214</v>
      </c>
      <c r="AA15" s="74">
        <f>SUM(AA6:AA14)</f>
        <v>233789711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3212968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-121885600</v>
      </c>
      <c r="D24" s="155"/>
      <c r="E24" s="59">
        <v>-111799000</v>
      </c>
      <c r="F24" s="60">
        <v>-43761626</v>
      </c>
      <c r="G24" s="60"/>
      <c r="H24" s="60"/>
      <c r="I24" s="60"/>
      <c r="J24" s="60"/>
      <c r="K24" s="60"/>
      <c r="L24" s="60">
        <v>-4180542</v>
      </c>
      <c r="M24" s="60">
        <v>-3405081</v>
      </c>
      <c r="N24" s="60">
        <v>-7585623</v>
      </c>
      <c r="O24" s="60">
        <v>-4787566</v>
      </c>
      <c r="P24" s="60">
        <v>-7940435</v>
      </c>
      <c r="Q24" s="60">
        <v>-11821657</v>
      </c>
      <c r="R24" s="60">
        <v>-24549658</v>
      </c>
      <c r="S24" s="60"/>
      <c r="T24" s="60"/>
      <c r="U24" s="60"/>
      <c r="V24" s="60"/>
      <c r="W24" s="60">
        <v>-32135281</v>
      </c>
      <c r="X24" s="60">
        <v>-32821220</v>
      </c>
      <c r="Y24" s="60">
        <v>685939</v>
      </c>
      <c r="Z24" s="140">
        <v>-2.09</v>
      </c>
      <c r="AA24" s="62">
        <v>-43761626</v>
      </c>
    </row>
    <row r="25" spans="1:27" ht="13.5">
      <c r="A25" s="250" t="s">
        <v>191</v>
      </c>
      <c r="B25" s="251"/>
      <c r="C25" s="168">
        <f aca="true" t="shared" si="1" ref="C25:Y25">SUM(C19:C24)</f>
        <v>-118672632</v>
      </c>
      <c r="D25" s="168">
        <f>SUM(D19:D24)</f>
        <v>0</v>
      </c>
      <c r="E25" s="72">
        <f t="shared" si="1"/>
        <v>-111799000</v>
      </c>
      <c r="F25" s="73">
        <f t="shared" si="1"/>
        <v>-43761626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-4180542</v>
      </c>
      <c r="M25" s="73">
        <f t="shared" si="1"/>
        <v>-3405081</v>
      </c>
      <c r="N25" s="73">
        <f t="shared" si="1"/>
        <v>-7585623</v>
      </c>
      <c r="O25" s="73">
        <f t="shared" si="1"/>
        <v>-4787566</v>
      </c>
      <c r="P25" s="73">
        <f t="shared" si="1"/>
        <v>-7940435</v>
      </c>
      <c r="Q25" s="73">
        <f t="shared" si="1"/>
        <v>-11821657</v>
      </c>
      <c r="R25" s="73">
        <f t="shared" si="1"/>
        <v>-24549658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-32135281</v>
      </c>
      <c r="X25" s="73">
        <f t="shared" si="1"/>
        <v>-32821220</v>
      </c>
      <c r="Y25" s="73">
        <f t="shared" si="1"/>
        <v>685939</v>
      </c>
      <c r="Z25" s="170">
        <f>+IF(X25&lt;&gt;0,+(Y25/X25)*100,0)</f>
        <v>-2.0899253592645244</v>
      </c>
      <c r="AA25" s="74">
        <f>SUM(AA19:AA24)</f>
        <v>-43761626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930000</v>
      </c>
      <c r="F31" s="60">
        <v>2002384</v>
      </c>
      <c r="G31" s="60">
        <v>74254640</v>
      </c>
      <c r="H31" s="159">
        <v>29404433</v>
      </c>
      <c r="I31" s="159">
        <v>41207079</v>
      </c>
      <c r="J31" s="159">
        <v>144866152</v>
      </c>
      <c r="K31" s="60">
        <v>34906456</v>
      </c>
      <c r="L31" s="60">
        <v>243506</v>
      </c>
      <c r="M31" s="60">
        <v>521019</v>
      </c>
      <c r="N31" s="60">
        <v>35670981</v>
      </c>
      <c r="O31" s="159">
        <v>80355</v>
      </c>
      <c r="P31" s="159">
        <v>11584</v>
      </c>
      <c r="Q31" s="159"/>
      <c r="R31" s="60">
        <v>91939</v>
      </c>
      <c r="S31" s="60"/>
      <c r="T31" s="60"/>
      <c r="U31" s="60"/>
      <c r="V31" s="159"/>
      <c r="W31" s="159">
        <v>180629072</v>
      </c>
      <c r="X31" s="159">
        <v>1501789</v>
      </c>
      <c r="Y31" s="60">
        <v>179127283</v>
      </c>
      <c r="Z31" s="140">
        <v>11927.59</v>
      </c>
      <c r="AA31" s="62">
        <v>2002384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-247872</v>
      </c>
      <c r="D33" s="155"/>
      <c r="E33" s="59">
        <v>-228429</v>
      </c>
      <c r="F33" s="60">
        <v>-240683</v>
      </c>
      <c r="G33" s="60">
        <v>-57666</v>
      </c>
      <c r="H33" s="60">
        <v>-57666</v>
      </c>
      <c r="I33" s="60">
        <v>-57666</v>
      </c>
      <c r="J33" s="60">
        <v>-172998</v>
      </c>
      <c r="K33" s="60">
        <v>-57666</v>
      </c>
      <c r="L33" s="60">
        <v>-21154</v>
      </c>
      <c r="M33" s="60">
        <v>-20100</v>
      </c>
      <c r="N33" s="60">
        <v>-98920</v>
      </c>
      <c r="O33" s="60">
        <v>-20256</v>
      </c>
      <c r="P33" s="60">
        <v>-24018</v>
      </c>
      <c r="Q33" s="60">
        <v>-20597</v>
      </c>
      <c r="R33" s="60">
        <v>-64871</v>
      </c>
      <c r="S33" s="60"/>
      <c r="T33" s="60"/>
      <c r="U33" s="60"/>
      <c r="V33" s="60"/>
      <c r="W33" s="60">
        <v>-336789</v>
      </c>
      <c r="X33" s="60">
        <v>-180683</v>
      </c>
      <c r="Y33" s="60">
        <v>-156106</v>
      </c>
      <c r="Z33" s="140">
        <v>86.4</v>
      </c>
      <c r="AA33" s="62">
        <v>-240683</v>
      </c>
    </row>
    <row r="34" spans="1:27" ht="13.5">
      <c r="A34" s="250" t="s">
        <v>197</v>
      </c>
      <c r="B34" s="251"/>
      <c r="C34" s="168">
        <f aca="true" t="shared" si="2" ref="C34:Y34">SUM(C29:C33)</f>
        <v>-247872</v>
      </c>
      <c r="D34" s="168">
        <f>SUM(D29:D33)</f>
        <v>0</v>
      </c>
      <c r="E34" s="72">
        <f t="shared" si="2"/>
        <v>701571</v>
      </c>
      <c r="F34" s="73">
        <f t="shared" si="2"/>
        <v>1761701</v>
      </c>
      <c r="G34" s="73">
        <f t="shared" si="2"/>
        <v>74196974</v>
      </c>
      <c r="H34" s="73">
        <f t="shared" si="2"/>
        <v>29346767</v>
      </c>
      <c r="I34" s="73">
        <f t="shared" si="2"/>
        <v>41149413</v>
      </c>
      <c r="J34" s="73">
        <f t="shared" si="2"/>
        <v>144693154</v>
      </c>
      <c r="K34" s="73">
        <f t="shared" si="2"/>
        <v>34848790</v>
      </c>
      <c r="L34" s="73">
        <f t="shared" si="2"/>
        <v>222352</v>
      </c>
      <c r="M34" s="73">
        <f t="shared" si="2"/>
        <v>500919</v>
      </c>
      <c r="N34" s="73">
        <f t="shared" si="2"/>
        <v>35572061</v>
      </c>
      <c r="O34" s="73">
        <f t="shared" si="2"/>
        <v>60099</v>
      </c>
      <c r="P34" s="73">
        <f t="shared" si="2"/>
        <v>-12434</v>
      </c>
      <c r="Q34" s="73">
        <f t="shared" si="2"/>
        <v>-20597</v>
      </c>
      <c r="R34" s="73">
        <f t="shared" si="2"/>
        <v>27068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180292283</v>
      </c>
      <c r="X34" s="73">
        <f t="shared" si="2"/>
        <v>1321106</v>
      </c>
      <c r="Y34" s="73">
        <f t="shared" si="2"/>
        <v>178971177</v>
      </c>
      <c r="Z34" s="170">
        <f>+IF(X34&lt;&gt;0,+(Y34/X34)*100,0)</f>
        <v>13547.071695988057</v>
      </c>
      <c r="AA34" s="74">
        <f>SUM(AA29:AA33)</f>
        <v>1761701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24386356</v>
      </c>
      <c r="D36" s="153">
        <f>+D15+D25+D34</f>
        <v>0</v>
      </c>
      <c r="E36" s="99">
        <f t="shared" si="3"/>
        <v>-24854606</v>
      </c>
      <c r="F36" s="100">
        <f t="shared" si="3"/>
        <v>191789786</v>
      </c>
      <c r="G36" s="100">
        <f t="shared" si="3"/>
        <v>101625316</v>
      </c>
      <c r="H36" s="100">
        <f t="shared" si="3"/>
        <v>41083807</v>
      </c>
      <c r="I36" s="100">
        <f t="shared" si="3"/>
        <v>38709793</v>
      </c>
      <c r="J36" s="100">
        <f t="shared" si="3"/>
        <v>181418916</v>
      </c>
      <c r="K36" s="100">
        <f t="shared" si="3"/>
        <v>42572067</v>
      </c>
      <c r="L36" s="100">
        <f t="shared" si="3"/>
        <v>41821314</v>
      </c>
      <c r="M36" s="100">
        <f t="shared" si="3"/>
        <v>-12737321</v>
      </c>
      <c r="N36" s="100">
        <f t="shared" si="3"/>
        <v>71656060</v>
      </c>
      <c r="O36" s="100">
        <f t="shared" si="3"/>
        <v>-10090681</v>
      </c>
      <c r="P36" s="100">
        <f t="shared" si="3"/>
        <v>48877213</v>
      </c>
      <c r="Q36" s="100">
        <f t="shared" si="3"/>
        <v>59105944</v>
      </c>
      <c r="R36" s="100">
        <f t="shared" si="3"/>
        <v>97892476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350967452</v>
      </c>
      <c r="X36" s="100">
        <f t="shared" si="3"/>
        <v>179190159</v>
      </c>
      <c r="Y36" s="100">
        <f t="shared" si="3"/>
        <v>171777293</v>
      </c>
      <c r="Z36" s="137">
        <f>+IF(X36&lt;&gt;0,+(Y36/X36)*100,0)</f>
        <v>95.86312884515048</v>
      </c>
      <c r="AA36" s="102">
        <f>+AA15+AA25+AA34</f>
        <v>191789786</v>
      </c>
    </row>
    <row r="37" spans="1:27" ht="13.5">
      <c r="A37" s="249" t="s">
        <v>199</v>
      </c>
      <c r="B37" s="182"/>
      <c r="C37" s="153">
        <v>13205998</v>
      </c>
      <c r="D37" s="153"/>
      <c r="E37" s="99">
        <v>90328000</v>
      </c>
      <c r="F37" s="100">
        <v>121145560</v>
      </c>
      <c r="G37" s="100">
        <v>94799182</v>
      </c>
      <c r="H37" s="100">
        <v>196424498</v>
      </c>
      <c r="I37" s="100">
        <v>237508305</v>
      </c>
      <c r="J37" s="100">
        <v>94799182</v>
      </c>
      <c r="K37" s="100">
        <v>276218098</v>
      </c>
      <c r="L37" s="100">
        <v>318790165</v>
      </c>
      <c r="M37" s="100">
        <v>360611479</v>
      </c>
      <c r="N37" s="100">
        <v>276218098</v>
      </c>
      <c r="O37" s="100">
        <v>347874158</v>
      </c>
      <c r="P37" s="100">
        <v>337783477</v>
      </c>
      <c r="Q37" s="100">
        <v>386660690</v>
      </c>
      <c r="R37" s="100">
        <v>347874158</v>
      </c>
      <c r="S37" s="100"/>
      <c r="T37" s="100"/>
      <c r="U37" s="100"/>
      <c r="V37" s="100"/>
      <c r="W37" s="100">
        <v>94799182</v>
      </c>
      <c r="X37" s="100">
        <v>121145560</v>
      </c>
      <c r="Y37" s="100">
        <v>-26346378</v>
      </c>
      <c r="Z37" s="137">
        <v>-21.75</v>
      </c>
      <c r="AA37" s="102">
        <v>121145560</v>
      </c>
    </row>
    <row r="38" spans="1:27" ht="13.5">
      <c r="A38" s="269" t="s">
        <v>200</v>
      </c>
      <c r="B38" s="256"/>
      <c r="C38" s="257">
        <v>37592354</v>
      </c>
      <c r="D38" s="257"/>
      <c r="E38" s="258">
        <v>65473394</v>
      </c>
      <c r="F38" s="259">
        <v>312935346</v>
      </c>
      <c r="G38" s="259">
        <v>196424498</v>
      </c>
      <c r="H38" s="259">
        <v>237508305</v>
      </c>
      <c r="I38" s="259">
        <v>276218098</v>
      </c>
      <c r="J38" s="259">
        <v>276218098</v>
      </c>
      <c r="K38" s="259">
        <v>318790165</v>
      </c>
      <c r="L38" s="259">
        <v>360611479</v>
      </c>
      <c r="M38" s="259">
        <v>347874158</v>
      </c>
      <c r="N38" s="259">
        <v>347874158</v>
      </c>
      <c r="O38" s="259">
        <v>337783477</v>
      </c>
      <c r="P38" s="259">
        <v>386660690</v>
      </c>
      <c r="Q38" s="259">
        <v>445766634</v>
      </c>
      <c r="R38" s="259">
        <v>445766634</v>
      </c>
      <c r="S38" s="259"/>
      <c r="T38" s="259"/>
      <c r="U38" s="259"/>
      <c r="V38" s="259"/>
      <c r="W38" s="259">
        <v>445766634</v>
      </c>
      <c r="X38" s="259">
        <v>300335719</v>
      </c>
      <c r="Y38" s="259">
        <v>145430915</v>
      </c>
      <c r="Z38" s="260">
        <v>48.42</v>
      </c>
      <c r="AA38" s="261">
        <v>312935346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143290971</v>
      </c>
      <c r="D5" s="200">
        <f t="shared" si="0"/>
        <v>0</v>
      </c>
      <c r="E5" s="106">
        <f t="shared" si="0"/>
        <v>104299030</v>
      </c>
      <c r="F5" s="106">
        <f t="shared" si="0"/>
        <v>2275</v>
      </c>
      <c r="G5" s="106">
        <f t="shared" si="0"/>
        <v>6791</v>
      </c>
      <c r="H5" s="106">
        <f t="shared" si="0"/>
        <v>5909581</v>
      </c>
      <c r="I5" s="106">
        <f t="shared" si="0"/>
        <v>2025193</v>
      </c>
      <c r="J5" s="106">
        <f t="shared" si="0"/>
        <v>7941565</v>
      </c>
      <c r="K5" s="106">
        <f t="shared" si="0"/>
        <v>4222239</v>
      </c>
      <c r="L5" s="106">
        <f t="shared" si="0"/>
        <v>5472785</v>
      </c>
      <c r="M5" s="106">
        <f t="shared" si="0"/>
        <v>5472785</v>
      </c>
      <c r="N5" s="106">
        <f t="shared" si="0"/>
        <v>15167809</v>
      </c>
      <c r="O5" s="106">
        <f t="shared" si="0"/>
        <v>3046627</v>
      </c>
      <c r="P5" s="106">
        <f t="shared" si="0"/>
        <v>2096807</v>
      </c>
      <c r="Q5" s="106">
        <f t="shared" si="0"/>
        <v>13173879</v>
      </c>
      <c r="R5" s="106">
        <f t="shared" si="0"/>
        <v>18317313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41426687</v>
      </c>
      <c r="X5" s="106">
        <f t="shared" si="0"/>
        <v>1706</v>
      </c>
      <c r="Y5" s="106">
        <f t="shared" si="0"/>
        <v>41424981</v>
      </c>
      <c r="Z5" s="201">
        <f>+IF(X5&lt;&gt;0,+(Y5/X5)*100,0)</f>
        <v>2428193.493552169</v>
      </c>
      <c r="AA5" s="199">
        <f>SUM(AA11:AA18)</f>
        <v>2275</v>
      </c>
    </row>
    <row r="6" spans="1:27" ht="13.5">
      <c r="A6" s="291" t="s">
        <v>204</v>
      </c>
      <c r="B6" s="142"/>
      <c r="C6" s="62">
        <v>51386641</v>
      </c>
      <c r="D6" s="156"/>
      <c r="E6" s="60">
        <v>64019030</v>
      </c>
      <c r="F6" s="60"/>
      <c r="G6" s="60"/>
      <c r="H6" s="60">
        <v>4892279</v>
      </c>
      <c r="I6" s="60">
        <v>1483611</v>
      </c>
      <c r="J6" s="60">
        <v>6375890</v>
      </c>
      <c r="K6" s="60">
        <v>3141800</v>
      </c>
      <c r="L6" s="60">
        <v>3824153</v>
      </c>
      <c r="M6" s="60">
        <v>3824153</v>
      </c>
      <c r="N6" s="60">
        <v>10790106</v>
      </c>
      <c r="O6" s="60">
        <v>2497893</v>
      </c>
      <c r="P6" s="60">
        <v>1970375</v>
      </c>
      <c r="Q6" s="60">
        <v>2178933</v>
      </c>
      <c r="R6" s="60">
        <v>6647201</v>
      </c>
      <c r="S6" s="60"/>
      <c r="T6" s="60"/>
      <c r="U6" s="60"/>
      <c r="V6" s="60"/>
      <c r="W6" s="60">
        <v>23813197</v>
      </c>
      <c r="X6" s="60"/>
      <c r="Y6" s="60">
        <v>23813197</v>
      </c>
      <c r="Z6" s="140"/>
      <c r="AA6" s="155"/>
    </row>
    <row r="7" spans="1:27" ht="13.5">
      <c r="A7" s="291" t="s">
        <v>205</v>
      </c>
      <c r="B7" s="142"/>
      <c r="C7" s="62">
        <v>16900000</v>
      </c>
      <c r="D7" s="156"/>
      <c r="E7" s="60">
        <v>14400000</v>
      </c>
      <c r="F7" s="60"/>
      <c r="G7" s="60"/>
      <c r="H7" s="60">
        <v>17840</v>
      </c>
      <c r="I7" s="60"/>
      <c r="J7" s="60">
        <v>17840</v>
      </c>
      <c r="K7" s="60">
        <v>433117</v>
      </c>
      <c r="L7" s="60">
        <v>284842</v>
      </c>
      <c r="M7" s="60">
        <v>284842</v>
      </c>
      <c r="N7" s="60">
        <v>1002801</v>
      </c>
      <c r="O7" s="60">
        <v>468709</v>
      </c>
      <c r="P7" s="60"/>
      <c r="Q7" s="60">
        <v>17868</v>
      </c>
      <c r="R7" s="60">
        <v>486577</v>
      </c>
      <c r="S7" s="60"/>
      <c r="T7" s="60"/>
      <c r="U7" s="60"/>
      <c r="V7" s="60"/>
      <c r="W7" s="60">
        <v>1507218</v>
      </c>
      <c r="X7" s="60"/>
      <c r="Y7" s="60">
        <v>1507218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4892650</v>
      </c>
      <c r="D10" s="156"/>
      <c r="E10" s="60">
        <v>1500000</v>
      </c>
      <c r="F10" s="60">
        <v>1975</v>
      </c>
      <c r="G10" s="60">
        <v>4668</v>
      </c>
      <c r="H10" s="60">
        <v>71440</v>
      </c>
      <c r="I10" s="60"/>
      <c r="J10" s="60">
        <v>76108</v>
      </c>
      <c r="K10" s="60">
        <v>15600</v>
      </c>
      <c r="L10" s="60">
        <v>112032</v>
      </c>
      <c r="M10" s="60">
        <v>112032</v>
      </c>
      <c r="N10" s="60">
        <v>239664</v>
      </c>
      <c r="O10" s="60"/>
      <c r="P10" s="60"/>
      <c r="Q10" s="60">
        <v>9676770</v>
      </c>
      <c r="R10" s="60">
        <v>9676770</v>
      </c>
      <c r="S10" s="60"/>
      <c r="T10" s="60"/>
      <c r="U10" s="60"/>
      <c r="V10" s="60"/>
      <c r="W10" s="60">
        <v>9992542</v>
      </c>
      <c r="X10" s="60">
        <v>1481</v>
      </c>
      <c r="Y10" s="60">
        <v>9991061</v>
      </c>
      <c r="Z10" s="140">
        <v>674615.87</v>
      </c>
      <c r="AA10" s="155">
        <v>1975</v>
      </c>
    </row>
    <row r="11" spans="1:27" ht="13.5">
      <c r="A11" s="292" t="s">
        <v>209</v>
      </c>
      <c r="B11" s="142"/>
      <c r="C11" s="293">
        <f aca="true" t="shared" si="1" ref="C11:Y11">SUM(C6:C10)</f>
        <v>73179291</v>
      </c>
      <c r="D11" s="294">
        <f t="shared" si="1"/>
        <v>0</v>
      </c>
      <c r="E11" s="295">
        <f t="shared" si="1"/>
        <v>79919030</v>
      </c>
      <c r="F11" s="295">
        <f t="shared" si="1"/>
        <v>1975</v>
      </c>
      <c r="G11" s="295">
        <f t="shared" si="1"/>
        <v>4668</v>
      </c>
      <c r="H11" s="295">
        <f t="shared" si="1"/>
        <v>4981559</v>
      </c>
      <c r="I11" s="295">
        <f t="shared" si="1"/>
        <v>1483611</v>
      </c>
      <c r="J11" s="295">
        <f t="shared" si="1"/>
        <v>6469838</v>
      </c>
      <c r="K11" s="295">
        <f t="shared" si="1"/>
        <v>3590517</v>
      </c>
      <c r="L11" s="295">
        <f t="shared" si="1"/>
        <v>4221027</v>
      </c>
      <c r="M11" s="295">
        <f t="shared" si="1"/>
        <v>4221027</v>
      </c>
      <c r="N11" s="295">
        <f t="shared" si="1"/>
        <v>12032571</v>
      </c>
      <c r="O11" s="295">
        <f t="shared" si="1"/>
        <v>2966602</v>
      </c>
      <c r="P11" s="295">
        <f t="shared" si="1"/>
        <v>1970375</v>
      </c>
      <c r="Q11" s="295">
        <f t="shared" si="1"/>
        <v>11873571</v>
      </c>
      <c r="R11" s="295">
        <f t="shared" si="1"/>
        <v>16810548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35312957</v>
      </c>
      <c r="X11" s="295">
        <f t="shared" si="1"/>
        <v>1481</v>
      </c>
      <c r="Y11" s="295">
        <f t="shared" si="1"/>
        <v>35311476</v>
      </c>
      <c r="Z11" s="296">
        <f>+IF(X11&lt;&gt;0,+(Y11/X11)*100,0)</f>
        <v>2384299.5273463875</v>
      </c>
      <c r="AA11" s="297">
        <f>SUM(AA6:AA10)</f>
        <v>1975</v>
      </c>
    </row>
    <row r="12" spans="1:27" ht="13.5">
      <c r="A12" s="298" t="s">
        <v>210</v>
      </c>
      <c r="B12" s="136"/>
      <c r="C12" s="62">
        <v>17125000</v>
      </c>
      <c r="D12" s="156"/>
      <c r="E12" s="60">
        <v>23500000</v>
      </c>
      <c r="F12" s="60">
        <v>300</v>
      </c>
      <c r="G12" s="60">
        <v>2123</v>
      </c>
      <c r="H12" s="60">
        <v>928022</v>
      </c>
      <c r="I12" s="60">
        <v>541582</v>
      </c>
      <c r="J12" s="60">
        <v>1471727</v>
      </c>
      <c r="K12" s="60">
        <v>631722</v>
      </c>
      <c r="L12" s="60">
        <v>1251758</v>
      </c>
      <c r="M12" s="60">
        <v>1251758</v>
      </c>
      <c r="N12" s="60">
        <v>3135238</v>
      </c>
      <c r="O12" s="60">
        <v>80025</v>
      </c>
      <c r="P12" s="60">
        <v>111965</v>
      </c>
      <c r="Q12" s="60">
        <v>365163</v>
      </c>
      <c r="R12" s="60">
        <v>557153</v>
      </c>
      <c r="S12" s="60"/>
      <c r="T12" s="60"/>
      <c r="U12" s="60"/>
      <c r="V12" s="60"/>
      <c r="W12" s="60">
        <v>5164118</v>
      </c>
      <c r="X12" s="60">
        <v>225</v>
      </c>
      <c r="Y12" s="60">
        <v>5163893</v>
      </c>
      <c r="Z12" s="140">
        <v>2295063.56</v>
      </c>
      <c r="AA12" s="155">
        <v>300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52986680</v>
      </c>
      <c r="D15" s="156"/>
      <c r="E15" s="60">
        <v>880000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>
        <v>14467</v>
      </c>
      <c r="Q15" s="60">
        <v>935145</v>
      </c>
      <c r="R15" s="60">
        <v>949612</v>
      </c>
      <c r="S15" s="60"/>
      <c r="T15" s="60"/>
      <c r="U15" s="60"/>
      <c r="V15" s="60"/>
      <c r="W15" s="60">
        <v>949612</v>
      </c>
      <c r="X15" s="60"/>
      <c r="Y15" s="60">
        <v>949612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7500000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2000000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5500000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51386641</v>
      </c>
      <c r="D36" s="156">
        <f t="shared" si="4"/>
        <v>0</v>
      </c>
      <c r="E36" s="60">
        <f t="shared" si="4"/>
        <v>64019030</v>
      </c>
      <c r="F36" s="60">
        <f t="shared" si="4"/>
        <v>0</v>
      </c>
      <c r="G36" s="60">
        <f t="shared" si="4"/>
        <v>0</v>
      </c>
      <c r="H36" s="60">
        <f t="shared" si="4"/>
        <v>4892279</v>
      </c>
      <c r="I36" s="60">
        <f t="shared" si="4"/>
        <v>1483611</v>
      </c>
      <c r="J36" s="60">
        <f t="shared" si="4"/>
        <v>6375890</v>
      </c>
      <c r="K36" s="60">
        <f t="shared" si="4"/>
        <v>3141800</v>
      </c>
      <c r="L36" s="60">
        <f t="shared" si="4"/>
        <v>3824153</v>
      </c>
      <c r="M36" s="60">
        <f t="shared" si="4"/>
        <v>3824153</v>
      </c>
      <c r="N36" s="60">
        <f t="shared" si="4"/>
        <v>10790106</v>
      </c>
      <c r="O36" s="60">
        <f t="shared" si="4"/>
        <v>2497893</v>
      </c>
      <c r="P36" s="60">
        <f t="shared" si="4"/>
        <v>1970375</v>
      </c>
      <c r="Q36" s="60">
        <f t="shared" si="4"/>
        <v>2178933</v>
      </c>
      <c r="R36" s="60">
        <f t="shared" si="4"/>
        <v>6647201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23813197</v>
      </c>
      <c r="X36" s="60">
        <f t="shared" si="4"/>
        <v>0</v>
      </c>
      <c r="Y36" s="60">
        <f t="shared" si="4"/>
        <v>23813197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16900000</v>
      </c>
      <c r="D37" s="156">
        <f t="shared" si="4"/>
        <v>0</v>
      </c>
      <c r="E37" s="60">
        <f t="shared" si="4"/>
        <v>16400000</v>
      </c>
      <c r="F37" s="60">
        <f t="shared" si="4"/>
        <v>0</v>
      </c>
      <c r="G37" s="60">
        <f t="shared" si="4"/>
        <v>0</v>
      </c>
      <c r="H37" s="60">
        <f t="shared" si="4"/>
        <v>17840</v>
      </c>
      <c r="I37" s="60">
        <f t="shared" si="4"/>
        <v>0</v>
      </c>
      <c r="J37" s="60">
        <f t="shared" si="4"/>
        <v>17840</v>
      </c>
      <c r="K37" s="60">
        <f t="shared" si="4"/>
        <v>433117</v>
      </c>
      <c r="L37" s="60">
        <f t="shared" si="4"/>
        <v>284842</v>
      </c>
      <c r="M37" s="60">
        <f t="shared" si="4"/>
        <v>284842</v>
      </c>
      <c r="N37" s="60">
        <f t="shared" si="4"/>
        <v>1002801</v>
      </c>
      <c r="O37" s="60">
        <f t="shared" si="4"/>
        <v>468709</v>
      </c>
      <c r="P37" s="60">
        <f t="shared" si="4"/>
        <v>0</v>
      </c>
      <c r="Q37" s="60">
        <f t="shared" si="4"/>
        <v>17868</v>
      </c>
      <c r="R37" s="60">
        <f t="shared" si="4"/>
        <v>486577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1507218</v>
      </c>
      <c r="X37" s="60">
        <f t="shared" si="4"/>
        <v>0</v>
      </c>
      <c r="Y37" s="60">
        <f t="shared" si="4"/>
        <v>1507218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4892650</v>
      </c>
      <c r="D40" s="156">
        <f t="shared" si="4"/>
        <v>0</v>
      </c>
      <c r="E40" s="60">
        <f t="shared" si="4"/>
        <v>1500000</v>
      </c>
      <c r="F40" s="60">
        <f t="shared" si="4"/>
        <v>1975</v>
      </c>
      <c r="G40" s="60">
        <f t="shared" si="4"/>
        <v>4668</v>
      </c>
      <c r="H40" s="60">
        <f t="shared" si="4"/>
        <v>71440</v>
      </c>
      <c r="I40" s="60">
        <f t="shared" si="4"/>
        <v>0</v>
      </c>
      <c r="J40" s="60">
        <f t="shared" si="4"/>
        <v>76108</v>
      </c>
      <c r="K40" s="60">
        <f t="shared" si="4"/>
        <v>15600</v>
      </c>
      <c r="L40" s="60">
        <f t="shared" si="4"/>
        <v>112032</v>
      </c>
      <c r="M40" s="60">
        <f t="shared" si="4"/>
        <v>112032</v>
      </c>
      <c r="N40" s="60">
        <f t="shared" si="4"/>
        <v>239664</v>
      </c>
      <c r="O40" s="60">
        <f t="shared" si="4"/>
        <v>0</v>
      </c>
      <c r="P40" s="60">
        <f t="shared" si="4"/>
        <v>0</v>
      </c>
      <c r="Q40" s="60">
        <f t="shared" si="4"/>
        <v>9676770</v>
      </c>
      <c r="R40" s="60">
        <f t="shared" si="4"/>
        <v>9676770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9992542</v>
      </c>
      <c r="X40" s="60">
        <f t="shared" si="4"/>
        <v>1481</v>
      </c>
      <c r="Y40" s="60">
        <f t="shared" si="4"/>
        <v>9991061</v>
      </c>
      <c r="Z40" s="140">
        <f t="shared" si="5"/>
        <v>674615.8676569884</v>
      </c>
      <c r="AA40" s="155">
        <f>AA10+AA25</f>
        <v>1975</v>
      </c>
    </row>
    <row r="41" spans="1:27" ht="13.5">
      <c r="A41" s="292" t="s">
        <v>209</v>
      </c>
      <c r="B41" s="142"/>
      <c r="C41" s="293">
        <f aca="true" t="shared" si="6" ref="C41:Y41">SUM(C36:C40)</f>
        <v>73179291</v>
      </c>
      <c r="D41" s="294">
        <f t="shared" si="6"/>
        <v>0</v>
      </c>
      <c r="E41" s="295">
        <f t="shared" si="6"/>
        <v>81919030</v>
      </c>
      <c r="F41" s="295">
        <f t="shared" si="6"/>
        <v>1975</v>
      </c>
      <c r="G41" s="295">
        <f t="shared" si="6"/>
        <v>4668</v>
      </c>
      <c r="H41" s="295">
        <f t="shared" si="6"/>
        <v>4981559</v>
      </c>
      <c r="I41" s="295">
        <f t="shared" si="6"/>
        <v>1483611</v>
      </c>
      <c r="J41" s="295">
        <f t="shared" si="6"/>
        <v>6469838</v>
      </c>
      <c r="K41" s="295">
        <f t="shared" si="6"/>
        <v>3590517</v>
      </c>
      <c r="L41" s="295">
        <f t="shared" si="6"/>
        <v>4221027</v>
      </c>
      <c r="M41" s="295">
        <f t="shared" si="6"/>
        <v>4221027</v>
      </c>
      <c r="N41" s="295">
        <f t="shared" si="6"/>
        <v>12032571</v>
      </c>
      <c r="O41" s="295">
        <f t="shared" si="6"/>
        <v>2966602</v>
      </c>
      <c r="P41" s="295">
        <f t="shared" si="6"/>
        <v>1970375</v>
      </c>
      <c r="Q41" s="295">
        <f t="shared" si="6"/>
        <v>11873571</v>
      </c>
      <c r="R41" s="295">
        <f t="shared" si="6"/>
        <v>16810548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35312957</v>
      </c>
      <c r="X41" s="295">
        <f t="shared" si="6"/>
        <v>1481</v>
      </c>
      <c r="Y41" s="295">
        <f t="shared" si="6"/>
        <v>35311476</v>
      </c>
      <c r="Z41" s="296">
        <f t="shared" si="5"/>
        <v>2384299.5273463875</v>
      </c>
      <c r="AA41" s="297">
        <f>SUM(AA36:AA40)</f>
        <v>1975</v>
      </c>
    </row>
    <row r="42" spans="1:27" ht="13.5">
      <c r="A42" s="298" t="s">
        <v>210</v>
      </c>
      <c r="B42" s="136"/>
      <c r="C42" s="95">
        <f aca="true" t="shared" si="7" ref="C42:Y48">C12+C27</f>
        <v>17125000</v>
      </c>
      <c r="D42" s="129">
        <f t="shared" si="7"/>
        <v>0</v>
      </c>
      <c r="E42" s="54">
        <f t="shared" si="7"/>
        <v>23500000</v>
      </c>
      <c r="F42" s="54">
        <f t="shared" si="7"/>
        <v>300</v>
      </c>
      <c r="G42" s="54">
        <f t="shared" si="7"/>
        <v>2123</v>
      </c>
      <c r="H42" s="54">
        <f t="shared" si="7"/>
        <v>928022</v>
      </c>
      <c r="I42" s="54">
        <f t="shared" si="7"/>
        <v>541582</v>
      </c>
      <c r="J42" s="54">
        <f t="shared" si="7"/>
        <v>1471727</v>
      </c>
      <c r="K42" s="54">
        <f t="shared" si="7"/>
        <v>631722</v>
      </c>
      <c r="L42" s="54">
        <f t="shared" si="7"/>
        <v>1251758</v>
      </c>
      <c r="M42" s="54">
        <f t="shared" si="7"/>
        <v>1251758</v>
      </c>
      <c r="N42" s="54">
        <f t="shared" si="7"/>
        <v>3135238</v>
      </c>
      <c r="O42" s="54">
        <f t="shared" si="7"/>
        <v>80025</v>
      </c>
      <c r="P42" s="54">
        <f t="shared" si="7"/>
        <v>111965</v>
      </c>
      <c r="Q42" s="54">
        <f t="shared" si="7"/>
        <v>365163</v>
      </c>
      <c r="R42" s="54">
        <f t="shared" si="7"/>
        <v>557153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5164118</v>
      </c>
      <c r="X42" s="54">
        <f t="shared" si="7"/>
        <v>225</v>
      </c>
      <c r="Y42" s="54">
        <f t="shared" si="7"/>
        <v>5163893</v>
      </c>
      <c r="Z42" s="184">
        <f t="shared" si="5"/>
        <v>2295063.5555555555</v>
      </c>
      <c r="AA42" s="130">
        <f aca="true" t="shared" si="8" ref="AA42:AA48">AA12+AA27</f>
        <v>300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52986680</v>
      </c>
      <c r="D45" s="129">
        <f t="shared" si="7"/>
        <v>0</v>
      </c>
      <c r="E45" s="54">
        <f t="shared" si="7"/>
        <v>6380000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14467</v>
      </c>
      <c r="Q45" s="54">
        <f t="shared" si="7"/>
        <v>935145</v>
      </c>
      <c r="R45" s="54">
        <f t="shared" si="7"/>
        <v>949612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949612</v>
      </c>
      <c r="X45" s="54">
        <f t="shared" si="7"/>
        <v>0</v>
      </c>
      <c r="Y45" s="54">
        <f t="shared" si="7"/>
        <v>949612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143290971</v>
      </c>
      <c r="D49" s="218">
        <f t="shared" si="9"/>
        <v>0</v>
      </c>
      <c r="E49" s="220">
        <f t="shared" si="9"/>
        <v>111799030</v>
      </c>
      <c r="F49" s="220">
        <f t="shared" si="9"/>
        <v>2275</v>
      </c>
      <c r="G49" s="220">
        <f t="shared" si="9"/>
        <v>6791</v>
      </c>
      <c r="H49" s="220">
        <f t="shared" si="9"/>
        <v>5909581</v>
      </c>
      <c r="I49" s="220">
        <f t="shared" si="9"/>
        <v>2025193</v>
      </c>
      <c r="J49" s="220">
        <f t="shared" si="9"/>
        <v>7941565</v>
      </c>
      <c r="K49" s="220">
        <f t="shared" si="9"/>
        <v>4222239</v>
      </c>
      <c r="L49" s="220">
        <f t="shared" si="9"/>
        <v>5472785</v>
      </c>
      <c r="M49" s="220">
        <f t="shared" si="9"/>
        <v>5472785</v>
      </c>
      <c r="N49" s="220">
        <f t="shared" si="9"/>
        <v>15167809</v>
      </c>
      <c r="O49" s="220">
        <f t="shared" si="9"/>
        <v>3046627</v>
      </c>
      <c r="P49" s="220">
        <f t="shared" si="9"/>
        <v>2096807</v>
      </c>
      <c r="Q49" s="220">
        <f t="shared" si="9"/>
        <v>13173879</v>
      </c>
      <c r="R49" s="220">
        <f t="shared" si="9"/>
        <v>18317313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41426687</v>
      </c>
      <c r="X49" s="220">
        <f t="shared" si="9"/>
        <v>1706</v>
      </c>
      <c r="Y49" s="220">
        <f t="shared" si="9"/>
        <v>41424981</v>
      </c>
      <c r="Z49" s="221">
        <f t="shared" si="5"/>
        <v>2428193.493552169</v>
      </c>
      <c r="AA49" s="222">
        <f>SUM(AA41:AA48)</f>
        <v>2275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37082800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20160000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4300800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24460800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4341000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8281000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15416407</v>
      </c>
      <c r="H65" s="60">
        <v>14625393</v>
      </c>
      <c r="I65" s="60">
        <v>13977565</v>
      </c>
      <c r="J65" s="60">
        <v>44019365</v>
      </c>
      <c r="K65" s="60">
        <v>14255567</v>
      </c>
      <c r="L65" s="60">
        <v>15280534</v>
      </c>
      <c r="M65" s="60">
        <v>15506352</v>
      </c>
      <c r="N65" s="60">
        <v>45042453</v>
      </c>
      <c r="O65" s="60">
        <v>15433463</v>
      </c>
      <c r="P65" s="60">
        <v>15563425</v>
      </c>
      <c r="Q65" s="60">
        <v>15524147</v>
      </c>
      <c r="R65" s="60">
        <v>46521035</v>
      </c>
      <c r="S65" s="60"/>
      <c r="T65" s="60"/>
      <c r="U65" s="60"/>
      <c r="V65" s="60"/>
      <c r="W65" s="60">
        <v>135582853</v>
      </c>
      <c r="X65" s="60"/>
      <c r="Y65" s="60">
        <v>135582853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368223</v>
      </c>
      <c r="M66" s="275">
        <v>40765</v>
      </c>
      <c r="N66" s="275">
        <v>408988</v>
      </c>
      <c r="O66" s="275">
        <v>217217</v>
      </c>
      <c r="P66" s="275">
        <v>363395</v>
      </c>
      <c r="Q66" s="275">
        <v>490564</v>
      </c>
      <c r="R66" s="275">
        <v>1071176</v>
      </c>
      <c r="S66" s="275"/>
      <c r="T66" s="275"/>
      <c r="U66" s="275"/>
      <c r="V66" s="275"/>
      <c r="W66" s="275">
        <v>1480164</v>
      </c>
      <c r="X66" s="275"/>
      <c r="Y66" s="275">
        <v>1480164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600816</v>
      </c>
      <c r="H67" s="60">
        <v>428821</v>
      </c>
      <c r="I67" s="60">
        <v>533367</v>
      </c>
      <c r="J67" s="60">
        <v>1563004</v>
      </c>
      <c r="K67" s="60">
        <v>428375</v>
      </c>
      <c r="L67" s="60">
        <v>126238</v>
      </c>
      <c r="M67" s="60">
        <v>1817042</v>
      </c>
      <c r="N67" s="60">
        <v>2371655</v>
      </c>
      <c r="O67" s="60">
        <v>246336</v>
      </c>
      <c r="P67" s="60">
        <v>432739</v>
      </c>
      <c r="Q67" s="60">
        <v>274299</v>
      </c>
      <c r="R67" s="60">
        <v>953374</v>
      </c>
      <c r="S67" s="60"/>
      <c r="T67" s="60"/>
      <c r="U67" s="60"/>
      <c r="V67" s="60"/>
      <c r="W67" s="60">
        <v>4888033</v>
      </c>
      <c r="X67" s="60"/>
      <c r="Y67" s="60">
        <v>4888033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37083000</v>
      </c>
      <c r="F68" s="60"/>
      <c r="G68" s="60">
        <v>20198592</v>
      </c>
      <c r="H68" s="60">
        <v>16432355</v>
      </c>
      <c r="I68" s="60">
        <v>14815382</v>
      </c>
      <c r="J68" s="60">
        <v>51446329</v>
      </c>
      <c r="K68" s="60">
        <v>11174942</v>
      </c>
      <c r="L68" s="60">
        <v>7127279</v>
      </c>
      <c r="M68" s="60">
        <v>6185087</v>
      </c>
      <c r="N68" s="60">
        <v>24487308</v>
      </c>
      <c r="O68" s="60">
        <v>7652600</v>
      </c>
      <c r="P68" s="60">
        <v>7189689</v>
      </c>
      <c r="Q68" s="60"/>
      <c r="R68" s="60">
        <v>14842289</v>
      </c>
      <c r="S68" s="60"/>
      <c r="T68" s="60"/>
      <c r="U68" s="60"/>
      <c r="V68" s="60"/>
      <c r="W68" s="60">
        <v>90775926</v>
      </c>
      <c r="X68" s="60"/>
      <c r="Y68" s="60">
        <v>90775926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37083000</v>
      </c>
      <c r="F69" s="220">
        <f t="shared" si="12"/>
        <v>0</v>
      </c>
      <c r="G69" s="220">
        <f t="shared" si="12"/>
        <v>36215815</v>
      </c>
      <c r="H69" s="220">
        <f t="shared" si="12"/>
        <v>31486569</v>
      </c>
      <c r="I69" s="220">
        <f t="shared" si="12"/>
        <v>29326314</v>
      </c>
      <c r="J69" s="220">
        <f t="shared" si="12"/>
        <v>97028698</v>
      </c>
      <c r="K69" s="220">
        <f t="shared" si="12"/>
        <v>25858884</v>
      </c>
      <c r="L69" s="220">
        <f t="shared" si="12"/>
        <v>22902274</v>
      </c>
      <c r="M69" s="220">
        <f t="shared" si="12"/>
        <v>23549246</v>
      </c>
      <c r="N69" s="220">
        <f t="shared" si="12"/>
        <v>72310404</v>
      </c>
      <c r="O69" s="220">
        <f t="shared" si="12"/>
        <v>23549616</v>
      </c>
      <c r="P69" s="220">
        <f t="shared" si="12"/>
        <v>23549248</v>
      </c>
      <c r="Q69" s="220">
        <f t="shared" si="12"/>
        <v>16289010</v>
      </c>
      <c r="R69" s="220">
        <f t="shared" si="12"/>
        <v>63387874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232726976</v>
      </c>
      <c r="X69" s="220">
        <f t="shared" si="12"/>
        <v>0</v>
      </c>
      <c r="Y69" s="220">
        <f t="shared" si="12"/>
        <v>232726976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73179291</v>
      </c>
      <c r="D5" s="357">
        <f t="shared" si="0"/>
        <v>0</v>
      </c>
      <c r="E5" s="356">
        <f t="shared" si="0"/>
        <v>79919030</v>
      </c>
      <c r="F5" s="358">
        <f t="shared" si="0"/>
        <v>1975</v>
      </c>
      <c r="G5" s="358">
        <f t="shared" si="0"/>
        <v>4668</v>
      </c>
      <c r="H5" s="356">
        <f t="shared" si="0"/>
        <v>4981559</v>
      </c>
      <c r="I5" s="356">
        <f t="shared" si="0"/>
        <v>1483611</v>
      </c>
      <c r="J5" s="358">
        <f t="shared" si="0"/>
        <v>6469838</v>
      </c>
      <c r="K5" s="358">
        <f t="shared" si="0"/>
        <v>3590517</v>
      </c>
      <c r="L5" s="356">
        <f t="shared" si="0"/>
        <v>4221027</v>
      </c>
      <c r="M5" s="356">
        <f t="shared" si="0"/>
        <v>4221027</v>
      </c>
      <c r="N5" s="358">
        <f t="shared" si="0"/>
        <v>12032571</v>
      </c>
      <c r="O5" s="358">
        <f t="shared" si="0"/>
        <v>2966602</v>
      </c>
      <c r="P5" s="356">
        <f t="shared" si="0"/>
        <v>1970375</v>
      </c>
      <c r="Q5" s="356">
        <f t="shared" si="0"/>
        <v>11873571</v>
      </c>
      <c r="R5" s="358">
        <f t="shared" si="0"/>
        <v>16810548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35312957</v>
      </c>
      <c r="X5" s="356">
        <f t="shared" si="0"/>
        <v>1481</v>
      </c>
      <c r="Y5" s="358">
        <f t="shared" si="0"/>
        <v>35311476</v>
      </c>
      <c r="Z5" s="359">
        <f>+IF(X5&lt;&gt;0,+(Y5/X5)*100,0)</f>
        <v>2384299.5273463875</v>
      </c>
      <c r="AA5" s="360">
        <f>+AA6+AA8+AA11+AA13+AA15</f>
        <v>1975</v>
      </c>
    </row>
    <row r="6" spans="1:27" ht="13.5">
      <c r="A6" s="361" t="s">
        <v>204</v>
      </c>
      <c r="B6" s="142"/>
      <c r="C6" s="60">
        <f>+C7</f>
        <v>51386641</v>
      </c>
      <c r="D6" s="340">
        <f aca="true" t="shared" si="1" ref="D6:AA6">+D7</f>
        <v>0</v>
      </c>
      <c r="E6" s="60">
        <f t="shared" si="1"/>
        <v>64019030</v>
      </c>
      <c r="F6" s="59">
        <f t="shared" si="1"/>
        <v>0</v>
      </c>
      <c r="G6" s="59">
        <f t="shared" si="1"/>
        <v>0</v>
      </c>
      <c r="H6" s="60">
        <f t="shared" si="1"/>
        <v>4892279</v>
      </c>
      <c r="I6" s="60">
        <f t="shared" si="1"/>
        <v>1483611</v>
      </c>
      <c r="J6" s="59">
        <f t="shared" si="1"/>
        <v>6375890</v>
      </c>
      <c r="K6" s="59">
        <f t="shared" si="1"/>
        <v>3141800</v>
      </c>
      <c r="L6" s="60">
        <f t="shared" si="1"/>
        <v>3824153</v>
      </c>
      <c r="M6" s="60">
        <f t="shared" si="1"/>
        <v>3824153</v>
      </c>
      <c r="N6" s="59">
        <f t="shared" si="1"/>
        <v>10790106</v>
      </c>
      <c r="O6" s="59">
        <f t="shared" si="1"/>
        <v>2497893</v>
      </c>
      <c r="P6" s="60">
        <f t="shared" si="1"/>
        <v>1970375</v>
      </c>
      <c r="Q6" s="60">
        <f t="shared" si="1"/>
        <v>2178933</v>
      </c>
      <c r="R6" s="59">
        <f t="shared" si="1"/>
        <v>6647201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23813197</v>
      </c>
      <c r="X6" s="60">
        <f t="shared" si="1"/>
        <v>0</v>
      </c>
      <c r="Y6" s="59">
        <f t="shared" si="1"/>
        <v>23813197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51386641</v>
      </c>
      <c r="D7" s="340"/>
      <c r="E7" s="60">
        <v>64019030</v>
      </c>
      <c r="F7" s="59"/>
      <c r="G7" s="59"/>
      <c r="H7" s="60">
        <v>4892279</v>
      </c>
      <c r="I7" s="60">
        <v>1483611</v>
      </c>
      <c r="J7" s="59">
        <v>6375890</v>
      </c>
      <c r="K7" s="59">
        <v>3141800</v>
      </c>
      <c r="L7" s="60">
        <v>3824153</v>
      </c>
      <c r="M7" s="60">
        <v>3824153</v>
      </c>
      <c r="N7" s="59">
        <v>10790106</v>
      </c>
      <c r="O7" s="59">
        <v>2497893</v>
      </c>
      <c r="P7" s="60">
        <v>1970375</v>
      </c>
      <c r="Q7" s="60">
        <v>2178933</v>
      </c>
      <c r="R7" s="59">
        <v>6647201</v>
      </c>
      <c r="S7" s="59"/>
      <c r="T7" s="60"/>
      <c r="U7" s="60"/>
      <c r="V7" s="59"/>
      <c r="W7" s="59">
        <v>23813197</v>
      </c>
      <c r="X7" s="60"/>
      <c r="Y7" s="59">
        <v>23813197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16900000</v>
      </c>
      <c r="D8" s="340">
        <f t="shared" si="2"/>
        <v>0</v>
      </c>
      <c r="E8" s="60">
        <f t="shared" si="2"/>
        <v>14400000</v>
      </c>
      <c r="F8" s="59">
        <f t="shared" si="2"/>
        <v>0</v>
      </c>
      <c r="G8" s="59">
        <f t="shared" si="2"/>
        <v>0</v>
      </c>
      <c r="H8" s="60">
        <f t="shared" si="2"/>
        <v>17840</v>
      </c>
      <c r="I8" s="60">
        <f t="shared" si="2"/>
        <v>0</v>
      </c>
      <c r="J8" s="59">
        <f t="shared" si="2"/>
        <v>17840</v>
      </c>
      <c r="K8" s="59">
        <f t="shared" si="2"/>
        <v>433117</v>
      </c>
      <c r="L8" s="60">
        <f t="shared" si="2"/>
        <v>284842</v>
      </c>
      <c r="M8" s="60">
        <f t="shared" si="2"/>
        <v>284842</v>
      </c>
      <c r="N8" s="59">
        <f t="shared" si="2"/>
        <v>1002801</v>
      </c>
      <c r="O8" s="59">
        <f t="shared" si="2"/>
        <v>468709</v>
      </c>
      <c r="P8" s="60">
        <f t="shared" si="2"/>
        <v>0</v>
      </c>
      <c r="Q8" s="60">
        <f t="shared" si="2"/>
        <v>17868</v>
      </c>
      <c r="R8" s="59">
        <f t="shared" si="2"/>
        <v>486577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1507218</v>
      </c>
      <c r="X8" s="60">
        <f t="shared" si="2"/>
        <v>0</v>
      </c>
      <c r="Y8" s="59">
        <f t="shared" si="2"/>
        <v>1507218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13900000</v>
      </c>
      <c r="D9" s="340"/>
      <c r="E9" s="60">
        <v>13400000</v>
      </c>
      <c r="F9" s="59"/>
      <c r="G9" s="59"/>
      <c r="H9" s="60"/>
      <c r="I9" s="60"/>
      <c r="J9" s="59"/>
      <c r="K9" s="59">
        <v>264455</v>
      </c>
      <c r="L9" s="60">
        <v>264455</v>
      </c>
      <c r="M9" s="60">
        <v>264455</v>
      </c>
      <c r="N9" s="59">
        <v>793365</v>
      </c>
      <c r="O9" s="59"/>
      <c r="P9" s="60"/>
      <c r="Q9" s="60"/>
      <c r="R9" s="59"/>
      <c r="S9" s="59"/>
      <c r="T9" s="60"/>
      <c r="U9" s="60"/>
      <c r="V9" s="59"/>
      <c r="W9" s="59">
        <v>793365</v>
      </c>
      <c r="X9" s="60"/>
      <c r="Y9" s="59">
        <v>793365</v>
      </c>
      <c r="Z9" s="61"/>
      <c r="AA9" s="62"/>
    </row>
    <row r="10" spans="1:27" ht="13.5">
      <c r="A10" s="291" t="s">
        <v>230</v>
      </c>
      <c r="B10" s="142"/>
      <c r="C10" s="60">
        <v>3000000</v>
      </c>
      <c r="D10" s="340"/>
      <c r="E10" s="60">
        <v>1000000</v>
      </c>
      <c r="F10" s="59"/>
      <c r="G10" s="59"/>
      <c r="H10" s="60">
        <v>17840</v>
      </c>
      <c r="I10" s="60"/>
      <c r="J10" s="59">
        <v>17840</v>
      </c>
      <c r="K10" s="59">
        <v>168662</v>
      </c>
      <c r="L10" s="60">
        <v>20387</v>
      </c>
      <c r="M10" s="60">
        <v>20387</v>
      </c>
      <c r="N10" s="59">
        <v>209436</v>
      </c>
      <c r="O10" s="59">
        <v>468709</v>
      </c>
      <c r="P10" s="60"/>
      <c r="Q10" s="60">
        <v>17868</v>
      </c>
      <c r="R10" s="59">
        <v>486577</v>
      </c>
      <c r="S10" s="59"/>
      <c r="T10" s="60"/>
      <c r="U10" s="60"/>
      <c r="V10" s="59"/>
      <c r="W10" s="59">
        <v>713853</v>
      </c>
      <c r="X10" s="60"/>
      <c r="Y10" s="59">
        <v>713853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4892650</v>
      </c>
      <c r="D15" s="340">
        <f t="shared" si="5"/>
        <v>0</v>
      </c>
      <c r="E15" s="60">
        <f t="shared" si="5"/>
        <v>1500000</v>
      </c>
      <c r="F15" s="59">
        <f t="shared" si="5"/>
        <v>1975</v>
      </c>
      <c r="G15" s="59">
        <f t="shared" si="5"/>
        <v>4668</v>
      </c>
      <c r="H15" s="60">
        <f t="shared" si="5"/>
        <v>71440</v>
      </c>
      <c r="I15" s="60">
        <f t="shared" si="5"/>
        <v>0</v>
      </c>
      <c r="J15" s="59">
        <f t="shared" si="5"/>
        <v>76108</v>
      </c>
      <c r="K15" s="59">
        <f t="shared" si="5"/>
        <v>15600</v>
      </c>
      <c r="L15" s="60">
        <f t="shared" si="5"/>
        <v>112032</v>
      </c>
      <c r="M15" s="60">
        <f t="shared" si="5"/>
        <v>112032</v>
      </c>
      <c r="N15" s="59">
        <f t="shared" si="5"/>
        <v>239664</v>
      </c>
      <c r="O15" s="59">
        <f t="shared" si="5"/>
        <v>0</v>
      </c>
      <c r="P15" s="60">
        <f t="shared" si="5"/>
        <v>0</v>
      </c>
      <c r="Q15" s="60">
        <f t="shared" si="5"/>
        <v>9676770</v>
      </c>
      <c r="R15" s="59">
        <f t="shared" si="5"/>
        <v>9676770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9992542</v>
      </c>
      <c r="X15" s="60">
        <f t="shared" si="5"/>
        <v>1481</v>
      </c>
      <c r="Y15" s="59">
        <f t="shared" si="5"/>
        <v>9991061</v>
      </c>
      <c r="Z15" s="61">
        <f>+IF(X15&lt;&gt;0,+(Y15/X15)*100,0)</f>
        <v>674615.8676569884</v>
      </c>
      <c r="AA15" s="62">
        <f>SUM(AA16:AA20)</f>
        <v>1975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4892650</v>
      </c>
      <c r="D20" s="340"/>
      <c r="E20" s="60"/>
      <c r="F20" s="59">
        <v>1975</v>
      </c>
      <c r="G20" s="59">
        <v>4668</v>
      </c>
      <c r="H20" s="60">
        <v>71440</v>
      </c>
      <c r="I20" s="60"/>
      <c r="J20" s="59">
        <v>76108</v>
      </c>
      <c r="K20" s="59">
        <v>15600</v>
      </c>
      <c r="L20" s="60">
        <v>112032</v>
      </c>
      <c r="M20" s="60">
        <v>112032</v>
      </c>
      <c r="N20" s="59">
        <v>239664</v>
      </c>
      <c r="O20" s="59"/>
      <c r="P20" s="60"/>
      <c r="Q20" s="60">
        <v>9676770</v>
      </c>
      <c r="R20" s="59">
        <v>9676770</v>
      </c>
      <c r="S20" s="59"/>
      <c r="T20" s="60"/>
      <c r="U20" s="60"/>
      <c r="V20" s="59"/>
      <c r="W20" s="59">
        <v>9992542</v>
      </c>
      <c r="X20" s="60">
        <v>1481</v>
      </c>
      <c r="Y20" s="59">
        <v>9991061</v>
      </c>
      <c r="Z20" s="61">
        <v>674615.87</v>
      </c>
      <c r="AA20" s="62">
        <v>1975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17125000</v>
      </c>
      <c r="D22" s="344">
        <f t="shared" si="6"/>
        <v>0</v>
      </c>
      <c r="E22" s="343">
        <f t="shared" si="6"/>
        <v>23500000</v>
      </c>
      <c r="F22" s="345">
        <f t="shared" si="6"/>
        <v>300</v>
      </c>
      <c r="G22" s="345">
        <f t="shared" si="6"/>
        <v>2123</v>
      </c>
      <c r="H22" s="343">
        <f t="shared" si="6"/>
        <v>928022</v>
      </c>
      <c r="I22" s="343">
        <f t="shared" si="6"/>
        <v>541582</v>
      </c>
      <c r="J22" s="345">
        <f t="shared" si="6"/>
        <v>1471727</v>
      </c>
      <c r="K22" s="345">
        <f t="shared" si="6"/>
        <v>631722</v>
      </c>
      <c r="L22" s="343">
        <f t="shared" si="6"/>
        <v>1251758</v>
      </c>
      <c r="M22" s="343">
        <f t="shared" si="6"/>
        <v>1251758</v>
      </c>
      <c r="N22" s="345">
        <f t="shared" si="6"/>
        <v>3135238</v>
      </c>
      <c r="O22" s="345">
        <f t="shared" si="6"/>
        <v>80025</v>
      </c>
      <c r="P22" s="343">
        <f t="shared" si="6"/>
        <v>111965</v>
      </c>
      <c r="Q22" s="343">
        <f t="shared" si="6"/>
        <v>365163</v>
      </c>
      <c r="R22" s="345">
        <f t="shared" si="6"/>
        <v>557153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5164118</v>
      </c>
      <c r="X22" s="343">
        <f t="shared" si="6"/>
        <v>225</v>
      </c>
      <c r="Y22" s="345">
        <f t="shared" si="6"/>
        <v>5163893</v>
      </c>
      <c r="Z22" s="336">
        <f>+IF(X22&lt;&gt;0,+(Y22/X22)*100,0)</f>
        <v>2295063.5555555555</v>
      </c>
      <c r="AA22" s="350">
        <f>SUM(AA23:AA32)</f>
        <v>300</v>
      </c>
    </row>
    <row r="23" spans="1:27" ht="13.5">
      <c r="A23" s="361" t="s">
        <v>236</v>
      </c>
      <c r="B23" s="142"/>
      <c r="C23" s="60"/>
      <c r="D23" s="340"/>
      <c r="E23" s="60">
        <v>2000000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7500000</v>
      </c>
      <c r="D24" s="340"/>
      <c r="E24" s="60">
        <v>11500000</v>
      </c>
      <c r="F24" s="59"/>
      <c r="G24" s="59"/>
      <c r="H24" s="60">
        <v>922689</v>
      </c>
      <c r="I24" s="60">
        <v>23762</v>
      </c>
      <c r="J24" s="59">
        <v>946451</v>
      </c>
      <c r="K24" s="59"/>
      <c r="L24" s="60">
        <v>96200</v>
      </c>
      <c r="M24" s="60">
        <v>96200</v>
      </c>
      <c r="N24" s="59">
        <v>192400</v>
      </c>
      <c r="O24" s="59"/>
      <c r="P24" s="60"/>
      <c r="Q24" s="60"/>
      <c r="R24" s="59"/>
      <c r="S24" s="59"/>
      <c r="T24" s="60"/>
      <c r="U24" s="60"/>
      <c r="V24" s="59"/>
      <c r="W24" s="59">
        <v>1138851</v>
      </c>
      <c r="X24" s="60"/>
      <c r="Y24" s="59">
        <v>1138851</v>
      </c>
      <c r="Z24" s="61"/>
      <c r="AA24" s="62"/>
    </row>
    <row r="25" spans="1:27" ht="13.5">
      <c r="A25" s="361" t="s">
        <v>238</v>
      </c>
      <c r="B25" s="142"/>
      <c r="C25" s="60">
        <v>6625000</v>
      </c>
      <c r="D25" s="340"/>
      <c r="E25" s="60">
        <v>3000000</v>
      </c>
      <c r="F25" s="59"/>
      <c r="G25" s="59"/>
      <c r="H25" s="60"/>
      <c r="I25" s="60"/>
      <c r="J25" s="59"/>
      <c r="K25" s="59"/>
      <c r="L25" s="60">
        <v>346003</v>
      </c>
      <c r="M25" s="60">
        <v>346003</v>
      </c>
      <c r="N25" s="59">
        <v>692006</v>
      </c>
      <c r="O25" s="59"/>
      <c r="P25" s="60"/>
      <c r="Q25" s="60"/>
      <c r="R25" s="59"/>
      <c r="S25" s="59"/>
      <c r="T25" s="60"/>
      <c r="U25" s="60"/>
      <c r="V25" s="59"/>
      <c r="W25" s="59">
        <v>692006</v>
      </c>
      <c r="X25" s="60"/>
      <c r="Y25" s="59">
        <v>692006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2907</v>
      </c>
      <c r="I27" s="60">
        <v>346513</v>
      </c>
      <c r="J27" s="59">
        <v>349420</v>
      </c>
      <c r="K27" s="59">
        <v>537785</v>
      </c>
      <c r="L27" s="60">
        <v>613735</v>
      </c>
      <c r="M27" s="60">
        <v>613735</v>
      </c>
      <c r="N27" s="59">
        <v>1765255</v>
      </c>
      <c r="O27" s="59">
        <v>80025</v>
      </c>
      <c r="P27" s="60">
        <v>111965</v>
      </c>
      <c r="Q27" s="60">
        <v>365163</v>
      </c>
      <c r="R27" s="59">
        <v>557153</v>
      </c>
      <c r="S27" s="59"/>
      <c r="T27" s="60"/>
      <c r="U27" s="60"/>
      <c r="V27" s="59"/>
      <c r="W27" s="59">
        <v>2671828</v>
      </c>
      <c r="X27" s="60"/>
      <c r="Y27" s="59">
        <v>2671828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3000000</v>
      </c>
      <c r="D32" s="340"/>
      <c r="E32" s="60">
        <v>7000000</v>
      </c>
      <c r="F32" s="59">
        <v>300</v>
      </c>
      <c r="G32" s="59">
        <v>2123</v>
      </c>
      <c r="H32" s="60">
        <v>2426</v>
      </c>
      <c r="I32" s="60">
        <v>171307</v>
      </c>
      <c r="J32" s="59">
        <v>175856</v>
      </c>
      <c r="K32" s="59">
        <v>93937</v>
      </c>
      <c r="L32" s="60">
        <v>195820</v>
      </c>
      <c r="M32" s="60">
        <v>195820</v>
      </c>
      <c r="N32" s="59">
        <v>485577</v>
      </c>
      <c r="O32" s="59"/>
      <c r="P32" s="60"/>
      <c r="Q32" s="60"/>
      <c r="R32" s="59"/>
      <c r="S32" s="59"/>
      <c r="T32" s="60"/>
      <c r="U32" s="60"/>
      <c r="V32" s="59"/>
      <c r="W32" s="59">
        <v>661433</v>
      </c>
      <c r="X32" s="60">
        <v>225</v>
      </c>
      <c r="Y32" s="59">
        <v>661208</v>
      </c>
      <c r="Z32" s="61">
        <v>293870.22</v>
      </c>
      <c r="AA32" s="62">
        <v>300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52986680</v>
      </c>
      <c r="D40" s="344">
        <f t="shared" si="9"/>
        <v>0</v>
      </c>
      <c r="E40" s="343">
        <f t="shared" si="9"/>
        <v>880000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14467</v>
      </c>
      <c r="Q40" s="343">
        <f t="shared" si="9"/>
        <v>935145</v>
      </c>
      <c r="R40" s="345">
        <f t="shared" si="9"/>
        <v>949612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949612</v>
      </c>
      <c r="X40" s="343">
        <f t="shared" si="9"/>
        <v>0</v>
      </c>
      <c r="Y40" s="345">
        <f t="shared" si="9"/>
        <v>949612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2459889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424427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2906563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35272343</v>
      </c>
      <c r="D48" s="368"/>
      <c r="E48" s="54">
        <v>800000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11923458</v>
      </c>
      <c r="D49" s="368"/>
      <c r="E49" s="54">
        <v>80000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14467</v>
      </c>
      <c r="Q49" s="54">
        <v>935145</v>
      </c>
      <c r="R49" s="53">
        <v>949612</v>
      </c>
      <c r="S49" s="53"/>
      <c r="T49" s="54"/>
      <c r="U49" s="54"/>
      <c r="V49" s="53"/>
      <c r="W49" s="53">
        <v>949612</v>
      </c>
      <c r="X49" s="54"/>
      <c r="Y49" s="53">
        <v>949612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143290971</v>
      </c>
      <c r="D60" s="346">
        <f t="shared" si="14"/>
        <v>0</v>
      </c>
      <c r="E60" s="219">
        <f t="shared" si="14"/>
        <v>104299030</v>
      </c>
      <c r="F60" s="264">
        <f t="shared" si="14"/>
        <v>2275</v>
      </c>
      <c r="G60" s="264">
        <f t="shared" si="14"/>
        <v>6791</v>
      </c>
      <c r="H60" s="219">
        <f t="shared" si="14"/>
        <v>5909581</v>
      </c>
      <c r="I60" s="219">
        <f t="shared" si="14"/>
        <v>2025193</v>
      </c>
      <c r="J60" s="264">
        <f t="shared" si="14"/>
        <v>7941565</v>
      </c>
      <c r="K60" s="264">
        <f t="shared" si="14"/>
        <v>4222239</v>
      </c>
      <c r="L60" s="219">
        <f t="shared" si="14"/>
        <v>5472785</v>
      </c>
      <c r="M60" s="219">
        <f t="shared" si="14"/>
        <v>5472785</v>
      </c>
      <c r="N60" s="264">
        <f t="shared" si="14"/>
        <v>15167809</v>
      </c>
      <c r="O60" s="264">
        <f t="shared" si="14"/>
        <v>3046627</v>
      </c>
      <c r="P60" s="219">
        <f t="shared" si="14"/>
        <v>2096807</v>
      </c>
      <c r="Q60" s="219">
        <f t="shared" si="14"/>
        <v>13173879</v>
      </c>
      <c r="R60" s="264">
        <f t="shared" si="14"/>
        <v>18317313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41426687</v>
      </c>
      <c r="X60" s="219">
        <f t="shared" si="14"/>
        <v>1706</v>
      </c>
      <c r="Y60" s="264">
        <f t="shared" si="14"/>
        <v>41424981</v>
      </c>
      <c r="Z60" s="337">
        <f>+IF(X60&lt;&gt;0,+(Y60/X60)*100,0)</f>
        <v>2428193.493552169</v>
      </c>
      <c r="AA60" s="232">
        <f>+AA57+AA54+AA51+AA40+AA37+AA34+AA22+AA5</f>
        <v>2275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2000000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5500000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4000000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2015-05-07T13:40:42Z</dcterms:created>
  <dcterms:modified xsi:type="dcterms:W3CDTF">2015-05-07T13:40:46Z</dcterms:modified>
  <cp:category/>
  <cp:version/>
  <cp:contentType/>
  <cp:contentStatus/>
</cp:coreProperties>
</file>